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xletekus.sharepoint.com/sites/ProAxleCompanyFiles/Shared Documents/Distribution/04 Logistics Supply Chain/04 Marketing/01 Package Parts/"/>
    </mc:Choice>
  </mc:AlternateContent>
  <xr:revisionPtr revIDLastSave="5775" documentId="8_{647540BD-C70C-4281-9DE9-EE8E5B09D050}" xr6:coauthVersionLast="47" xr6:coauthVersionMax="47" xr10:uidLastSave="{7AC8397E-CE45-4609-8072-3A06E040EC36}"/>
  <bookViews>
    <workbookView xWindow="-20805" yWindow="390" windowWidth="21600" windowHeight="11295" tabRatio="793" activeTab="2" xr2:uid="{00000000-000D-0000-FFFF-FFFF00000000}"/>
  </bookViews>
  <sheets>
    <sheet name="Items" sheetId="14" r:id="rId1"/>
    <sheet name="Private Pkg_AxleTek" sheetId="2" r:id="rId2"/>
    <sheet name="BOM_AxleTek" sheetId="1" r:id="rId3"/>
    <sheet name="Private Pkg_TowPro" sheetId="5" r:id="rId4"/>
    <sheet name="Private Label_TowPro" sheetId="6" r:id="rId5"/>
    <sheet name="Master Data" sheetId="7" r:id="rId6"/>
    <sheet name="GS1" sheetId="8" r:id="rId7"/>
    <sheet name="Clam Shells" sheetId="9" r:id="rId8"/>
    <sheet name="Inventory" sheetId="10" r:id="rId9"/>
    <sheet name="BOM_AxleTekA" sheetId="11" r:id="rId10"/>
    <sheet name="Sheet1" sheetId="13" r:id="rId11"/>
    <sheet name="QB Inv Curr" sheetId="12" r:id="rId12"/>
  </sheets>
  <externalReferences>
    <externalReference r:id="rId13"/>
  </externalReferences>
  <definedNames>
    <definedName name="_xlnm._FilterDatabase" localSheetId="2" hidden="1">BOM_AxleTek!$A$2:$WUQ$2</definedName>
    <definedName name="_xlnm._FilterDatabase" localSheetId="9" hidden="1">BOM_AxleTekA!$A$2:$WUV$2</definedName>
    <definedName name="_xlnm._FilterDatabase" localSheetId="6" hidden="1">'GS1'!$A$1:$C$132</definedName>
    <definedName name="_xlnm._FilterDatabase" localSheetId="8" hidden="1">Inventory!$A$2:$BF$341</definedName>
    <definedName name="_xlnm._FilterDatabase" localSheetId="5" hidden="1">'Master Data'!$B$2:$Q$380</definedName>
    <definedName name="_xlnm._FilterDatabase" localSheetId="4" hidden="1">'Private Label_TowPro'!$B$1:$WUJ$1</definedName>
    <definedName name="_xlnm._FilterDatabase" localSheetId="1" hidden="1">'Private Pkg_AxleTek'!$B$1:$WUH$149</definedName>
    <definedName name="_xlnm._FilterDatabase" localSheetId="3" hidden="1">'Private Pkg_TowPro'!$B$1:$WUH$1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8">Inventory!$2:$2</definedName>
    <definedName name="_xlnm.Print_Titles" localSheetId="0">Items!$2:$2</definedName>
    <definedName name="_xlnm.Print_Titles" localSheetId="5">'Master Data'!$2:$2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4" i="1" l="1"/>
  <c r="I263" i="1"/>
  <c r="H262" i="1"/>
  <c r="I262" i="1" s="1"/>
  <c r="I261" i="1"/>
  <c r="I260" i="1"/>
  <c r="I259" i="1"/>
  <c r="I258" i="1"/>
  <c r="I255" i="1"/>
  <c r="I254" i="1"/>
  <c r="H253" i="1"/>
  <c r="I253" i="1" s="1"/>
  <c r="I252" i="1"/>
  <c r="I251" i="1"/>
  <c r="I250" i="1"/>
  <c r="I249" i="1"/>
  <c r="I212" i="1"/>
  <c r="H211" i="1"/>
  <c r="I211" i="1" s="1"/>
  <c r="H210" i="1"/>
  <c r="I210" i="1" s="1"/>
  <c r="H209" i="1"/>
  <c r="I209" i="1" s="1"/>
  <c r="I208" i="1"/>
  <c r="I205" i="1"/>
  <c r="H204" i="1"/>
  <c r="I204" i="1" s="1"/>
  <c r="H203" i="1"/>
  <c r="I203" i="1" s="1"/>
  <c r="H202" i="1"/>
  <c r="I202" i="1" s="1"/>
  <c r="I201" i="1"/>
  <c r="I198" i="1"/>
  <c r="H197" i="1"/>
  <c r="I197" i="1" s="1"/>
  <c r="H196" i="1"/>
  <c r="I196" i="1" s="1"/>
  <c r="H195" i="1"/>
  <c r="I195" i="1" s="1"/>
  <c r="I194" i="1"/>
  <c r="I191" i="1"/>
  <c r="H190" i="1"/>
  <c r="I190" i="1" s="1"/>
  <c r="H189" i="1"/>
  <c r="I189" i="1" s="1"/>
  <c r="H188" i="1"/>
  <c r="I188" i="1" s="1"/>
  <c r="I187" i="1"/>
  <c r="I142" i="1"/>
  <c r="H141" i="1"/>
  <c r="I141" i="1" s="1"/>
  <c r="H140" i="1"/>
  <c r="I140" i="1" s="1"/>
  <c r="H139" i="1"/>
  <c r="I139" i="1" s="1"/>
  <c r="H138" i="1"/>
  <c r="I138" i="1" s="1"/>
  <c r="I184" i="1"/>
  <c r="H183" i="1"/>
  <c r="I183" i="1" s="1"/>
  <c r="H182" i="1"/>
  <c r="I182" i="1" s="1"/>
  <c r="H181" i="1"/>
  <c r="I181" i="1" s="1"/>
  <c r="I180" i="1"/>
  <c r="L257" i="1" l="1"/>
  <c r="W257" i="1" s="1"/>
  <c r="L248" i="1"/>
  <c r="L200" i="1"/>
  <c r="L186" i="1"/>
  <c r="L179" i="1"/>
  <c r="W179" i="1" s="1"/>
  <c r="L193" i="1"/>
  <c r="R193" i="1" s="1"/>
  <c r="L207" i="1"/>
  <c r="R207" i="1"/>
  <c r="W207" i="1"/>
  <c r="R200" i="1"/>
  <c r="W200" i="1"/>
  <c r="L137" i="1"/>
  <c r="R137" i="1" s="1"/>
  <c r="R186" i="1"/>
  <c r="W186" i="1"/>
  <c r="R257" i="1" l="1"/>
  <c r="R248" i="1"/>
  <c r="W248" i="1"/>
  <c r="U257" i="1"/>
  <c r="S257" i="1"/>
  <c r="W193" i="1"/>
  <c r="R179" i="1"/>
  <c r="U207" i="1"/>
  <c r="S207" i="1"/>
  <c r="U200" i="1"/>
  <c r="S200" i="1"/>
  <c r="U193" i="1"/>
  <c r="S193" i="1"/>
  <c r="W137" i="1"/>
  <c r="U186" i="1"/>
  <c r="S186" i="1"/>
  <c r="S137" i="1"/>
  <c r="U137" i="1"/>
  <c r="U179" i="1"/>
  <c r="S179" i="1"/>
  <c r="U248" i="1" l="1"/>
  <c r="S248" i="1"/>
  <c r="I177" i="1" l="1"/>
  <c r="H176" i="1"/>
  <c r="I176" i="1" s="1"/>
  <c r="I175" i="1"/>
  <c r="H174" i="1"/>
  <c r="I174" i="1" s="1"/>
  <c r="I173" i="1"/>
  <c r="I170" i="1"/>
  <c r="H169" i="1"/>
  <c r="I169" i="1" s="1"/>
  <c r="I168" i="1"/>
  <c r="H167" i="1"/>
  <c r="I167" i="1" s="1"/>
  <c r="I166" i="1"/>
  <c r="I149" i="1"/>
  <c r="H148" i="1"/>
  <c r="I148" i="1" s="1"/>
  <c r="H147" i="1"/>
  <c r="I147" i="1" s="1"/>
  <c r="H146" i="1"/>
  <c r="I146" i="1" s="1"/>
  <c r="I145" i="1"/>
  <c r="S22" i="13"/>
  <c r="O16" i="13"/>
  <c r="Y14" i="13"/>
  <c r="Y13" i="13"/>
  <c r="Y12" i="13"/>
  <c r="Y11" i="13"/>
  <c r="Y10" i="13"/>
  <c r="Y15" i="13"/>
  <c r="X16" i="13"/>
  <c r="Q16" i="13"/>
  <c r="P16" i="13"/>
  <c r="W11" i="13"/>
  <c r="W12" i="13"/>
  <c r="W13" i="13"/>
  <c r="W14" i="13"/>
  <c r="W15" i="13"/>
  <c r="W10" i="13"/>
  <c r="P11" i="13"/>
  <c r="P12" i="13"/>
  <c r="P13" i="13"/>
  <c r="P14" i="13"/>
  <c r="P15" i="13"/>
  <c r="P10" i="13"/>
  <c r="Q11" i="13"/>
  <c r="Q12" i="13"/>
  <c r="Q13" i="13"/>
  <c r="Q14" i="13"/>
  <c r="Q15" i="13"/>
  <c r="Q10" i="13"/>
  <c r="L172" i="1" l="1"/>
  <c r="W172" i="1" s="1"/>
  <c r="L165" i="1"/>
  <c r="W165" i="1" s="1"/>
  <c r="L144" i="1"/>
  <c r="W144" i="1" s="1"/>
  <c r="R172" i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1" i="11"/>
  <c r="F302" i="11"/>
  <c r="F303" i="11"/>
  <c r="F304" i="11"/>
  <c r="F305" i="11"/>
  <c r="F306" i="11"/>
  <c r="F307" i="11"/>
  <c r="F308" i="11"/>
  <c r="F309" i="11"/>
  <c r="F310" i="11"/>
  <c r="F311" i="11"/>
  <c r="F313" i="11"/>
  <c r="F314" i="11"/>
  <c r="F315" i="11"/>
  <c r="F316" i="11"/>
  <c r="F317" i="11"/>
  <c r="F318" i="11"/>
  <c r="F319" i="11"/>
  <c r="F320" i="11"/>
  <c r="F321" i="11"/>
  <c r="F322" i="11"/>
  <c r="F323" i="11"/>
  <c r="F325" i="11"/>
  <c r="F326" i="11"/>
  <c r="F327" i="11"/>
  <c r="F328" i="11"/>
  <c r="F329" i="11"/>
  <c r="F330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3" i="11"/>
  <c r="E27" i="11"/>
  <c r="E30" i="11"/>
  <c r="E42" i="11"/>
  <c r="E66" i="11"/>
  <c r="E75" i="11"/>
  <c r="E78" i="11"/>
  <c r="E90" i="11"/>
  <c r="E92" i="11"/>
  <c r="E110" i="11"/>
  <c r="E114" i="11"/>
  <c r="E123" i="11"/>
  <c r="E126" i="11"/>
  <c r="E138" i="11"/>
  <c r="E158" i="11"/>
  <c r="E162" i="11"/>
  <c r="E171" i="11"/>
  <c r="E174" i="11"/>
  <c r="E186" i="11"/>
  <c r="E206" i="11"/>
  <c r="E222" i="11"/>
  <c r="E236" i="11"/>
  <c r="E258" i="11"/>
  <c r="E270" i="11"/>
  <c r="E282" i="11"/>
  <c r="E306" i="11"/>
  <c r="E315" i="11"/>
  <c r="E318" i="11"/>
  <c r="E330" i="11"/>
  <c r="E350" i="11"/>
  <c r="E354" i="11"/>
  <c r="E366" i="11"/>
  <c r="E378" i="11"/>
  <c r="E380" i="11"/>
  <c r="E402" i="11"/>
  <c r="E414" i="11"/>
  <c r="E426" i="11"/>
  <c r="E450" i="11"/>
  <c r="E462" i="11"/>
  <c r="E474" i="11"/>
  <c r="E494" i="11"/>
  <c r="E498" i="11"/>
  <c r="E510" i="11"/>
  <c r="E522" i="11"/>
  <c r="E524" i="11"/>
  <c r="E546" i="11"/>
  <c r="E558" i="11"/>
  <c r="E570" i="11"/>
  <c r="E594" i="11"/>
  <c r="E606" i="11"/>
  <c r="E618" i="11"/>
  <c r="E642" i="11"/>
  <c r="E654" i="11"/>
  <c r="E666" i="11"/>
  <c r="E668" i="11"/>
  <c r="E690" i="11"/>
  <c r="E702" i="11"/>
  <c r="E714" i="11"/>
  <c r="E738" i="11"/>
  <c r="E750" i="11"/>
  <c r="E762" i="11"/>
  <c r="E786" i="11"/>
  <c r="E798" i="11"/>
  <c r="E810" i="11"/>
  <c r="E834" i="11"/>
  <c r="E846" i="11"/>
  <c r="E858" i="11"/>
  <c r="E882" i="11"/>
  <c r="E894" i="11"/>
  <c r="E906" i="11"/>
  <c r="E930" i="11"/>
  <c r="E942" i="11"/>
  <c r="E954" i="11"/>
  <c r="E978" i="11"/>
  <c r="E990" i="11"/>
  <c r="E1002" i="11"/>
  <c r="E1026" i="11"/>
  <c r="E1038" i="11"/>
  <c r="E1050" i="11"/>
  <c r="E1062" i="11"/>
  <c r="E1074" i="11"/>
  <c r="E1086" i="11"/>
  <c r="E1098" i="11"/>
  <c r="E1110" i="11"/>
  <c r="E1122" i="11"/>
  <c r="E1134" i="11"/>
  <c r="D4" i="11"/>
  <c r="D5" i="11"/>
  <c r="D6" i="11"/>
  <c r="D7" i="11"/>
  <c r="D8" i="11"/>
  <c r="D9" i="11"/>
  <c r="D10" i="11"/>
  <c r="D11" i="11"/>
  <c r="D12" i="11"/>
  <c r="D13" i="11"/>
  <c r="D14" i="11"/>
  <c r="E14" i="11" s="1"/>
  <c r="D15" i="11"/>
  <c r="D16" i="11"/>
  <c r="D17" i="11"/>
  <c r="D18" i="11"/>
  <c r="D19" i="11"/>
  <c r="D20" i="11"/>
  <c r="D21" i="11"/>
  <c r="D22" i="11"/>
  <c r="D23" i="11"/>
  <c r="D24" i="11"/>
  <c r="D25" i="11"/>
  <c r="D26" i="11"/>
  <c r="E26" i="11" s="1"/>
  <c r="D27" i="11"/>
  <c r="D28" i="11"/>
  <c r="D29" i="11"/>
  <c r="D30" i="11"/>
  <c r="D31" i="11"/>
  <c r="D32" i="11"/>
  <c r="D33" i="11"/>
  <c r="D34" i="11"/>
  <c r="D35" i="11"/>
  <c r="D36" i="11"/>
  <c r="D37" i="11"/>
  <c r="D38" i="11"/>
  <c r="E38" i="11" s="1"/>
  <c r="D39" i="11"/>
  <c r="D40" i="11"/>
  <c r="D41" i="11"/>
  <c r="D42" i="11"/>
  <c r="D43" i="11"/>
  <c r="D44" i="11"/>
  <c r="D45" i="11"/>
  <c r="D46" i="11"/>
  <c r="D47" i="11"/>
  <c r="D48" i="11"/>
  <c r="D49" i="11"/>
  <c r="D50" i="11"/>
  <c r="E50" i="11" s="1"/>
  <c r="D51" i="11"/>
  <c r="E51" i="11" s="1"/>
  <c r="D52" i="11"/>
  <c r="D53" i="11"/>
  <c r="D54" i="11"/>
  <c r="D55" i="11"/>
  <c r="D56" i="11"/>
  <c r="D57" i="11"/>
  <c r="D58" i="11"/>
  <c r="D59" i="11"/>
  <c r="D60" i="11"/>
  <c r="D61" i="11"/>
  <c r="D62" i="11"/>
  <c r="D63" i="11"/>
  <c r="E63" i="11" s="1"/>
  <c r="D64" i="11"/>
  <c r="D65" i="11"/>
  <c r="D66" i="11"/>
  <c r="D67" i="11"/>
  <c r="D68" i="11"/>
  <c r="D69" i="11"/>
  <c r="D70" i="11"/>
  <c r="D71" i="11"/>
  <c r="D72" i="11"/>
  <c r="D73" i="11"/>
  <c r="D74" i="11"/>
  <c r="E74" i="11" s="1"/>
  <c r="D75" i="11"/>
  <c r="D76" i="11"/>
  <c r="D77" i="11"/>
  <c r="F77" i="11" s="1"/>
  <c r="D78" i="11"/>
  <c r="D79" i="11"/>
  <c r="D80" i="11"/>
  <c r="D81" i="11"/>
  <c r="D82" i="11"/>
  <c r="D83" i="11"/>
  <c r="D84" i="11"/>
  <c r="D85" i="11"/>
  <c r="D86" i="11"/>
  <c r="E86" i="11" s="1"/>
  <c r="D87" i="11"/>
  <c r="D88" i="11"/>
  <c r="D89" i="11"/>
  <c r="D90" i="11"/>
  <c r="D91" i="11"/>
  <c r="F91" i="11" s="1"/>
  <c r="D92" i="11"/>
  <c r="D93" i="11"/>
  <c r="D94" i="11"/>
  <c r="D95" i="11"/>
  <c r="D96" i="11"/>
  <c r="D97" i="11"/>
  <c r="D98" i="11"/>
  <c r="E98" i="11" s="1"/>
  <c r="D99" i="11"/>
  <c r="E99" i="11" s="1"/>
  <c r="D100" i="11"/>
  <c r="D101" i="11"/>
  <c r="D102" i="11"/>
  <c r="D103" i="11"/>
  <c r="D104" i="11"/>
  <c r="D105" i="11"/>
  <c r="F105" i="11" s="1"/>
  <c r="D106" i="11"/>
  <c r="D107" i="11"/>
  <c r="D108" i="11"/>
  <c r="D109" i="11"/>
  <c r="D110" i="11"/>
  <c r="D111" i="11"/>
  <c r="E111" i="11" s="1"/>
  <c r="D112" i="11"/>
  <c r="D113" i="11"/>
  <c r="D114" i="11"/>
  <c r="D115" i="11"/>
  <c r="D116" i="11"/>
  <c r="D117" i="11"/>
  <c r="D118" i="11"/>
  <c r="D119" i="11"/>
  <c r="F119" i="11" s="1"/>
  <c r="D120" i="11"/>
  <c r="D121" i="11"/>
  <c r="D122" i="11"/>
  <c r="E122" i="11" s="1"/>
  <c r="D123" i="11"/>
  <c r="D124" i="11"/>
  <c r="D125" i="11"/>
  <c r="D126" i="11"/>
  <c r="D127" i="11"/>
  <c r="D128" i="11"/>
  <c r="D129" i="11"/>
  <c r="D130" i="11"/>
  <c r="D131" i="11"/>
  <c r="D132" i="11"/>
  <c r="D133" i="11"/>
  <c r="F133" i="11" s="1"/>
  <c r="D134" i="11"/>
  <c r="E134" i="11" s="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E146" i="11" s="1"/>
  <c r="D147" i="11"/>
  <c r="E147" i="11" s="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E159" i="11" s="1"/>
  <c r="D160" i="11"/>
  <c r="D161" i="11"/>
  <c r="D162" i="11"/>
  <c r="D163" i="11"/>
  <c r="D164" i="11"/>
  <c r="D165" i="11"/>
  <c r="D166" i="11"/>
  <c r="D167" i="11"/>
  <c r="D168" i="11"/>
  <c r="D169" i="11"/>
  <c r="D170" i="11"/>
  <c r="E170" i="11" s="1"/>
  <c r="D171" i="11"/>
  <c r="D172" i="11"/>
  <c r="F172" i="11" s="1"/>
  <c r="D173" i="11"/>
  <c r="D174" i="11"/>
  <c r="D175" i="11"/>
  <c r="D176" i="11"/>
  <c r="D177" i="11"/>
  <c r="D178" i="11"/>
  <c r="D179" i="11"/>
  <c r="D180" i="11"/>
  <c r="D181" i="11"/>
  <c r="D182" i="11"/>
  <c r="E182" i="11" s="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E194" i="11" s="1"/>
  <c r="D195" i="11"/>
  <c r="E195" i="11" s="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E207" i="11" s="1"/>
  <c r="D208" i="11"/>
  <c r="D209" i="11"/>
  <c r="D210" i="11"/>
  <c r="D211" i="11"/>
  <c r="D212" i="11"/>
  <c r="D213" i="11"/>
  <c r="D214" i="11"/>
  <c r="D215" i="11"/>
  <c r="D216" i="11"/>
  <c r="D217" i="11"/>
  <c r="D218" i="11"/>
  <c r="E218" i="11" s="1"/>
  <c r="D219" i="11"/>
  <c r="E219" i="11" s="1"/>
  <c r="D220" i="11"/>
  <c r="D221" i="11"/>
  <c r="F221" i="11" s="1"/>
  <c r="D222" i="11"/>
  <c r="D223" i="11"/>
  <c r="D224" i="11"/>
  <c r="D225" i="11"/>
  <c r="D226" i="11"/>
  <c r="D227" i="11"/>
  <c r="D228" i="11"/>
  <c r="D229" i="11"/>
  <c r="D230" i="11"/>
  <c r="E230" i="11" s="1"/>
  <c r="D231" i="11"/>
  <c r="D232" i="11"/>
  <c r="D233" i="11"/>
  <c r="D234" i="11"/>
  <c r="F234" i="11" s="1"/>
  <c r="D235" i="11"/>
  <c r="D236" i="11"/>
  <c r="D237" i="11"/>
  <c r="D238" i="11"/>
  <c r="D239" i="11"/>
  <c r="D240" i="11"/>
  <c r="D241" i="11"/>
  <c r="D242" i="11"/>
  <c r="E242" i="11" s="1"/>
  <c r="D243" i="11"/>
  <c r="E243" i="11" s="1"/>
  <c r="D244" i="11"/>
  <c r="D245" i="11"/>
  <c r="D246" i="11"/>
  <c r="D247" i="11"/>
  <c r="F247" i="11" s="1"/>
  <c r="D248" i="11"/>
  <c r="D249" i="11"/>
  <c r="D250" i="11"/>
  <c r="D251" i="11"/>
  <c r="D252" i="11"/>
  <c r="D253" i="11"/>
  <c r="D254" i="11"/>
  <c r="E254" i="11" s="1"/>
  <c r="D255" i="11"/>
  <c r="E255" i="11" s="1"/>
  <c r="D256" i="11"/>
  <c r="D257" i="11"/>
  <c r="D258" i="11"/>
  <c r="D259" i="11"/>
  <c r="D260" i="11"/>
  <c r="D261" i="11"/>
  <c r="F261" i="11" s="1"/>
  <c r="D262" i="11"/>
  <c r="D263" i="11"/>
  <c r="D264" i="11"/>
  <c r="D265" i="11"/>
  <c r="D266" i="11"/>
  <c r="E266" i="11" s="1"/>
  <c r="D267" i="11"/>
  <c r="E267" i="11" s="1"/>
  <c r="D268" i="11"/>
  <c r="D269" i="11"/>
  <c r="D270" i="11"/>
  <c r="D271" i="11"/>
  <c r="D272" i="11"/>
  <c r="D273" i="11"/>
  <c r="D274" i="11"/>
  <c r="F274" i="11" s="1"/>
  <c r="D275" i="11"/>
  <c r="D276" i="11"/>
  <c r="D277" i="11"/>
  <c r="D278" i="11"/>
  <c r="E278" i="11" s="1"/>
  <c r="D279" i="11"/>
  <c r="D280" i="11"/>
  <c r="D281" i="11"/>
  <c r="D282" i="11"/>
  <c r="D283" i="11"/>
  <c r="D284" i="11"/>
  <c r="D285" i="11"/>
  <c r="D286" i="11"/>
  <c r="D287" i="11"/>
  <c r="F287" i="11" s="1"/>
  <c r="D288" i="11"/>
  <c r="D289" i="11"/>
  <c r="D290" i="11"/>
  <c r="E290" i="11" s="1"/>
  <c r="D291" i="11"/>
  <c r="E291" i="11" s="1"/>
  <c r="D292" i="11"/>
  <c r="D293" i="11"/>
  <c r="D294" i="11"/>
  <c r="D295" i="11"/>
  <c r="D296" i="11"/>
  <c r="D297" i="11"/>
  <c r="D298" i="11"/>
  <c r="D299" i="11"/>
  <c r="D300" i="11"/>
  <c r="F300" i="11" s="1"/>
  <c r="D301" i="11"/>
  <c r="D302" i="11"/>
  <c r="E302" i="11" s="1"/>
  <c r="D303" i="11"/>
  <c r="E303" i="11" s="1"/>
  <c r="D304" i="11"/>
  <c r="D305" i="11"/>
  <c r="D306" i="11"/>
  <c r="D307" i="11"/>
  <c r="D308" i="11"/>
  <c r="D309" i="11"/>
  <c r="D310" i="11"/>
  <c r="D311" i="11"/>
  <c r="D312" i="11"/>
  <c r="F312" i="11" s="1"/>
  <c r="D313" i="11"/>
  <c r="D314" i="11"/>
  <c r="E314" i="11" s="1"/>
  <c r="D315" i="11"/>
  <c r="D316" i="11"/>
  <c r="D317" i="11"/>
  <c r="D318" i="11"/>
  <c r="D319" i="11"/>
  <c r="D320" i="11"/>
  <c r="D321" i="11"/>
  <c r="D322" i="11"/>
  <c r="D323" i="11"/>
  <c r="D324" i="11"/>
  <c r="F324" i="11" s="1"/>
  <c r="D325" i="11"/>
  <c r="D326" i="11"/>
  <c r="E326" i="11" s="1"/>
  <c r="D327" i="11"/>
  <c r="D328" i="11"/>
  <c r="D329" i="11"/>
  <c r="D330" i="11"/>
  <c r="D331" i="11"/>
  <c r="F331" i="11" s="1"/>
  <c r="D332" i="11"/>
  <c r="D333" i="11"/>
  <c r="D334" i="11"/>
  <c r="D335" i="11"/>
  <c r="D336" i="11"/>
  <c r="D337" i="11"/>
  <c r="D338" i="11"/>
  <c r="E338" i="11" s="1"/>
  <c r="D339" i="11"/>
  <c r="E339" i="11" s="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E351" i="11" s="1"/>
  <c r="D352" i="11"/>
  <c r="D353" i="11"/>
  <c r="D354" i="11"/>
  <c r="D355" i="11"/>
  <c r="D356" i="11"/>
  <c r="D357" i="11"/>
  <c r="D358" i="11"/>
  <c r="D359" i="11"/>
  <c r="D360" i="11"/>
  <c r="D361" i="11"/>
  <c r="D362" i="11"/>
  <c r="E362" i="11" s="1"/>
  <c r="D363" i="11"/>
  <c r="E363" i="11" s="1"/>
  <c r="D364" i="11"/>
  <c r="D365" i="11"/>
  <c r="D366" i="11"/>
  <c r="D367" i="11"/>
  <c r="D368" i="11"/>
  <c r="D369" i="11"/>
  <c r="D370" i="11"/>
  <c r="D371" i="11"/>
  <c r="D372" i="11"/>
  <c r="D373" i="11"/>
  <c r="D374" i="11"/>
  <c r="E374" i="11" s="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E386" i="11" s="1"/>
  <c r="D387" i="11"/>
  <c r="E387" i="11" s="1"/>
  <c r="D388" i="11"/>
  <c r="D389" i="11"/>
  <c r="D390" i="11"/>
  <c r="D391" i="11"/>
  <c r="D392" i="11"/>
  <c r="D393" i="11"/>
  <c r="D394" i="11"/>
  <c r="D395" i="11"/>
  <c r="D396" i="11"/>
  <c r="D397" i="11"/>
  <c r="D398" i="11"/>
  <c r="E398" i="11" s="1"/>
  <c r="D399" i="11"/>
  <c r="E399" i="11" s="1"/>
  <c r="D400" i="11"/>
  <c r="D401" i="11"/>
  <c r="D402" i="11"/>
  <c r="D403" i="11"/>
  <c r="D404" i="11"/>
  <c r="D405" i="11"/>
  <c r="D406" i="11"/>
  <c r="D407" i="11"/>
  <c r="D408" i="11"/>
  <c r="D409" i="11"/>
  <c r="D410" i="11"/>
  <c r="E410" i="11" s="1"/>
  <c r="D411" i="11"/>
  <c r="E411" i="11" s="1"/>
  <c r="D412" i="11"/>
  <c r="D413" i="11"/>
  <c r="D414" i="11"/>
  <c r="D415" i="11"/>
  <c r="D416" i="11"/>
  <c r="D417" i="11"/>
  <c r="D418" i="11"/>
  <c r="D419" i="11"/>
  <c r="D420" i="11"/>
  <c r="D421" i="11"/>
  <c r="D422" i="11"/>
  <c r="E422" i="11" s="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E434" i="11" s="1"/>
  <c r="D435" i="11"/>
  <c r="E435" i="11" s="1"/>
  <c r="D436" i="11"/>
  <c r="D437" i="11"/>
  <c r="D438" i="11"/>
  <c r="D439" i="11"/>
  <c r="D440" i="11"/>
  <c r="D441" i="11"/>
  <c r="D442" i="11"/>
  <c r="D443" i="11"/>
  <c r="D444" i="11"/>
  <c r="D445" i="11"/>
  <c r="D446" i="11"/>
  <c r="E446" i="11" s="1"/>
  <c r="D447" i="11"/>
  <c r="E447" i="11" s="1"/>
  <c r="D448" i="11"/>
  <c r="D449" i="11"/>
  <c r="D450" i="11"/>
  <c r="D451" i="11"/>
  <c r="D452" i="11"/>
  <c r="D453" i="11"/>
  <c r="D454" i="11"/>
  <c r="D455" i="11"/>
  <c r="D456" i="11"/>
  <c r="D457" i="11"/>
  <c r="D458" i="11"/>
  <c r="E458" i="11" s="1"/>
  <c r="D459" i="11"/>
  <c r="E459" i="11" s="1"/>
  <c r="D460" i="11"/>
  <c r="D461" i="11"/>
  <c r="D462" i="11"/>
  <c r="D463" i="11"/>
  <c r="D464" i="11"/>
  <c r="D465" i="11"/>
  <c r="D466" i="11"/>
  <c r="D467" i="11"/>
  <c r="D468" i="11"/>
  <c r="D469" i="11"/>
  <c r="D470" i="11"/>
  <c r="E470" i="11" s="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E482" i="11" s="1"/>
  <c r="D483" i="11"/>
  <c r="E483" i="11" s="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E495" i="11" s="1"/>
  <c r="D496" i="11"/>
  <c r="D497" i="11"/>
  <c r="D498" i="11"/>
  <c r="D499" i="11"/>
  <c r="D500" i="11"/>
  <c r="D501" i="11"/>
  <c r="D502" i="11"/>
  <c r="D503" i="11"/>
  <c r="D504" i="11"/>
  <c r="D505" i="11"/>
  <c r="D506" i="11"/>
  <c r="E506" i="11" s="1"/>
  <c r="D507" i="11"/>
  <c r="E507" i="11" s="1"/>
  <c r="D508" i="11"/>
  <c r="D509" i="11"/>
  <c r="D510" i="11"/>
  <c r="D511" i="11"/>
  <c r="D512" i="11"/>
  <c r="D513" i="11"/>
  <c r="D514" i="11"/>
  <c r="D515" i="11"/>
  <c r="D516" i="11"/>
  <c r="D517" i="11"/>
  <c r="D518" i="11"/>
  <c r="E518" i="11" s="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E530" i="11" s="1"/>
  <c r="D531" i="11"/>
  <c r="E531" i="11" s="1"/>
  <c r="D532" i="11"/>
  <c r="D533" i="11"/>
  <c r="D534" i="11"/>
  <c r="D535" i="11"/>
  <c r="D536" i="11"/>
  <c r="D537" i="11"/>
  <c r="D538" i="11"/>
  <c r="D539" i="11"/>
  <c r="D540" i="11"/>
  <c r="D541" i="11"/>
  <c r="D542" i="11"/>
  <c r="E542" i="11" s="1"/>
  <c r="D543" i="11"/>
  <c r="E543" i="11" s="1"/>
  <c r="D544" i="11"/>
  <c r="D545" i="11"/>
  <c r="D546" i="11"/>
  <c r="D547" i="11"/>
  <c r="D548" i="11"/>
  <c r="D549" i="11"/>
  <c r="D550" i="11"/>
  <c r="D551" i="11"/>
  <c r="D552" i="11"/>
  <c r="D553" i="11"/>
  <c r="D554" i="11"/>
  <c r="E554" i="11" s="1"/>
  <c r="D555" i="11"/>
  <c r="E555" i="11" s="1"/>
  <c r="D556" i="11"/>
  <c r="D557" i="11"/>
  <c r="D558" i="11"/>
  <c r="D559" i="11"/>
  <c r="D560" i="11"/>
  <c r="D561" i="11"/>
  <c r="D562" i="11"/>
  <c r="D563" i="11"/>
  <c r="D564" i="11"/>
  <c r="D565" i="11"/>
  <c r="D566" i="11"/>
  <c r="E566" i="11" s="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E578" i="11" s="1"/>
  <c r="D579" i="11"/>
  <c r="E579" i="11" s="1"/>
  <c r="D580" i="11"/>
  <c r="D581" i="11"/>
  <c r="D582" i="11"/>
  <c r="D583" i="11"/>
  <c r="D584" i="11"/>
  <c r="D585" i="11"/>
  <c r="D586" i="11"/>
  <c r="D587" i="11"/>
  <c r="D588" i="11"/>
  <c r="D589" i="11"/>
  <c r="D590" i="11"/>
  <c r="E590" i="11" s="1"/>
  <c r="D591" i="11"/>
  <c r="E591" i="11" s="1"/>
  <c r="D592" i="11"/>
  <c r="D593" i="11"/>
  <c r="D594" i="11"/>
  <c r="D595" i="11"/>
  <c r="D596" i="11"/>
  <c r="D597" i="11"/>
  <c r="D598" i="11"/>
  <c r="D599" i="11"/>
  <c r="D600" i="11"/>
  <c r="D601" i="11"/>
  <c r="D602" i="11"/>
  <c r="E602" i="11" s="1"/>
  <c r="D603" i="11"/>
  <c r="E603" i="11" s="1"/>
  <c r="D604" i="11"/>
  <c r="D605" i="11"/>
  <c r="D606" i="11"/>
  <c r="D607" i="11"/>
  <c r="D608" i="11"/>
  <c r="D609" i="11"/>
  <c r="D610" i="11"/>
  <c r="D611" i="11"/>
  <c r="D612" i="11"/>
  <c r="D613" i="11"/>
  <c r="D614" i="11"/>
  <c r="E614" i="11" s="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E626" i="11" s="1"/>
  <c r="D627" i="11"/>
  <c r="E627" i="11" s="1"/>
  <c r="D628" i="11"/>
  <c r="D629" i="11"/>
  <c r="D630" i="11"/>
  <c r="D631" i="11"/>
  <c r="D632" i="11"/>
  <c r="D633" i="11"/>
  <c r="D634" i="11"/>
  <c r="D635" i="11"/>
  <c r="D636" i="11"/>
  <c r="D637" i="11"/>
  <c r="D638" i="11"/>
  <c r="E638" i="11" s="1"/>
  <c r="D639" i="11"/>
  <c r="E639" i="11" s="1"/>
  <c r="D640" i="11"/>
  <c r="D641" i="11"/>
  <c r="D642" i="11"/>
  <c r="D643" i="11"/>
  <c r="D644" i="11"/>
  <c r="D645" i="11"/>
  <c r="D646" i="11"/>
  <c r="D647" i="11"/>
  <c r="D648" i="11"/>
  <c r="D649" i="11"/>
  <c r="D650" i="11"/>
  <c r="E650" i="11" s="1"/>
  <c r="D651" i="11"/>
  <c r="E651" i="11" s="1"/>
  <c r="D652" i="11"/>
  <c r="D653" i="11"/>
  <c r="D654" i="11"/>
  <c r="D655" i="11"/>
  <c r="D656" i="11"/>
  <c r="D657" i="11"/>
  <c r="D658" i="11"/>
  <c r="D659" i="11"/>
  <c r="D660" i="11"/>
  <c r="D661" i="11"/>
  <c r="D662" i="11"/>
  <c r="E662" i="11" s="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E674" i="11" s="1"/>
  <c r="D675" i="11"/>
  <c r="E675" i="11" s="1"/>
  <c r="D676" i="11"/>
  <c r="D677" i="11"/>
  <c r="D678" i="11"/>
  <c r="D679" i="11"/>
  <c r="D680" i="11"/>
  <c r="D681" i="11"/>
  <c r="D682" i="11"/>
  <c r="D683" i="11"/>
  <c r="D684" i="11"/>
  <c r="D685" i="11"/>
  <c r="D686" i="11"/>
  <c r="E686" i="11" s="1"/>
  <c r="D687" i="11"/>
  <c r="E687" i="11" s="1"/>
  <c r="D688" i="11"/>
  <c r="D689" i="11"/>
  <c r="D690" i="11"/>
  <c r="D691" i="11"/>
  <c r="D692" i="11"/>
  <c r="D693" i="11"/>
  <c r="D694" i="11"/>
  <c r="D695" i="11"/>
  <c r="D696" i="11"/>
  <c r="D697" i="11"/>
  <c r="D698" i="11"/>
  <c r="E698" i="11" s="1"/>
  <c r="D699" i="11"/>
  <c r="E699" i="11" s="1"/>
  <c r="D700" i="11"/>
  <c r="D701" i="11"/>
  <c r="D702" i="11"/>
  <c r="D703" i="11"/>
  <c r="D704" i="11"/>
  <c r="D705" i="11"/>
  <c r="D706" i="11"/>
  <c r="D707" i="11"/>
  <c r="D708" i="11"/>
  <c r="D709" i="11"/>
  <c r="D710" i="11"/>
  <c r="E710" i="11" s="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E722" i="11" s="1"/>
  <c r="D723" i="11"/>
  <c r="E723" i="11" s="1"/>
  <c r="D724" i="11"/>
  <c r="D725" i="11"/>
  <c r="D726" i="11"/>
  <c r="D727" i="11"/>
  <c r="D728" i="11"/>
  <c r="D729" i="11"/>
  <c r="D730" i="11"/>
  <c r="D731" i="11"/>
  <c r="D732" i="11"/>
  <c r="D733" i="11"/>
  <c r="D734" i="11"/>
  <c r="E734" i="11" s="1"/>
  <c r="D735" i="11"/>
  <c r="E735" i="11" s="1"/>
  <c r="D736" i="11"/>
  <c r="D737" i="11"/>
  <c r="D738" i="11"/>
  <c r="D739" i="11"/>
  <c r="D740" i="11"/>
  <c r="D741" i="11"/>
  <c r="D742" i="11"/>
  <c r="D743" i="11"/>
  <c r="D744" i="11"/>
  <c r="D745" i="11"/>
  <c r="D746" i="11"/>
  <c r="E746" i="11" s="1"/>
  <c r="D747" i="11"/>
  <c r="E747" i="11" s="1"/>
  <c r="D748" i="11"/>
  <c r="D749" i="11"/>
  <c r="D750" i="11"/>
  <c r="D751" i="11"/>
  <c r="D752" i="11"/>
  <c r="D753" i="11"/>
  <c r="D754" i="11"/>
  <c r="D755" i="11"/>
  <c r="D756" i="11"/>
  <c r="D757" i="11"/>
  <c r="D758" i="11"/>
  <c r="E758" i="11" s="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E770" i="11" s="1"/>
  <c r="D771" i="11"/>
  <c r="E771" i="11" s="1"/>
  <c r="D772" i="11"/>
  <c r="D773" i="11"/>
  <c r="D774" i="11"/>
  <c r="D775" i="11"/>
  <c r="D776" i="11"/>
  <c r="D777" i="11"/>
  <c r="D778" i="11"/>
  <c r="D779" i="11"/>
  <c r="D780" i="11"/>
  <c r="D781" i="11"/>
  <c r="D782" i="11"/>
  <c r="E782" i="11" s="1"/>
  <c r="D783" i="11"/>
  <c r="E783" i="11" s="1"/>
  <c r="D784" i="11"/>
  <c r="D785" i="11"/>
  <c r="D786" i="11"/>
  <c r="D787" i="11"/>
  <c r="D788" i="11"/>
  <c r="D789" i="11"/>
  <c r="D790" i="11"/>
  <c r="D791" i="11"/>
  <c r="D792" i="11"/>
  <c r="D793" i="11"/>
  <c r="D794" i="11"/>
  <c r="E794" i="11" s="1"/>
  <c r="D795" i="11"/>
  <c r="E795" i="11" s="1"/>
  <c r="D796" i="11"/>
  <c r="D797" i="11"/>
  <c r="D798" i="11"/>
  <c r="D799" i="11"/>
  <c r="D800" i="11"/>
  <c r="D801" i="11"/>
  <c r="D802" i="11"/>
  <c r="D803" i="11"/>
  <c r="D804" i="11"/>
  <c r="D805" i="11"/>
  <c r="D806" i="11"/>
  <c r="E806" i="11" s="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E818" i="11" s="1"/>
  <c r="D819" i="11"/>
  <c r="E819" i="11" s="1"/>
  <c r="D820" i="11"/>
  <c r="D821" i="11"/>
  <c r="D822" i="11"/>
  <c r="D823" i="11"/>
  <c r="D824" i="11"/>
  <c r="D825" i="11"/>
  <c r="D826" i="11"/>
  <c r="D827" i="11"/>
  <c r="D828" i="11"/>
  <c r="D829" i="11"/>
  <c r="D830" i="11"/>
  <c r="E830" i="11" s="1"/>
  <c r="D831" i="11"/>
  <c r="E831" i="11" s="1"/>
  <c r="D832" i="11"/>
  <c r="D833" i="11"/>
  <c r="D834" i="11"/>
  <c r="D835" i="11"/>
  <c r="D836" i="11"/>
  <c r="D837" i="11"/>
  <c r="D838" i="11"/>
  <c r="D839" i="11"/>
  <c r="D840" i="11"/>
  <c r="D841" i="11"/>
  <c r="D842" i="11"/>
  <c r="E842" i="11" s="1"/>
  <c r="D843" i="11"/>
  <c r="E843" i="11" s="1"/>
  <c r="D844" i="11"/>
  <c r="D845" i="11"/>
  <c r="D846" i="11"/>
  <c r="D847" i="11"/>
  <c r="D848" i="11"/>
  <c r="D849" i="11"/>
  <c r="D850" i="11"/>
  <c r="D851" i="11"/>
  <c r="D852" i="11"/>
  <c r="D853" i="11"/>
  <c r="D854" i="11"/>
  <c r="E854" i="11" s="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E866" i="11" s="1"/>
  <c r="D867" i="11"/>
  <c r="E867" i="11" s="1"/>
  <c r="D868" i="11"/>
  <c r="D869" i="11"/>
  <c r="D870" i="11"/>
  <c r="D871" i="11"/>
  <c r="D872" i="11"/>
  <c r="D873" i="11"/>
  <c r="D874" i="11"/>
  <c r="D875" i="11"/>
  <c r="D876" i="11"/>
  <c r="D877" i="11"/>
  <c r="D878" i="11"/>
  <c r="E878" i="11" s="1"/>
  <c r="D879" i="11"/>
  <c r="E879" i="11" s="1"/>
  <c r="D880" i="11"/>
  <c r="D881" i="11"/>
  <c r="D882" i="11"/>
  <c r="D883" i="11"/>
  <c r="D884" i="11"/>
  <c r="D885" i="11"/>
  <c r="D886" i="11"/>
  <c r="D887" i="11"/>
  <c r="D888" i="11"/>
  <c r="D889" i="11"/>
  <c r="D890" i="11"/>
  <c r="E890" i="11" s="1"/>
  <c r="D891" i="11"/>
  <c r="E891" i="11" s="1"/>
  <c r="D892" i="11"/>
  <c r="D893" i="11"/>
  <c r="D894" i="11"/>
  <c r="D895" i="11"/>
  <c r="D896" i="11"/>
  <c r="D897" i="11"/>
  <c r="D898" i="11"/>
  <c r="D899" i="11"/>
  <c r="D900" i="11"/>
  <c r="D901" i="11"/>
  <c r="D902" i="11"/>
  <c r="E902" i="11" s="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E914" i="11" s="1"/>
  <c r="D915" i="11"/>
  <c r="E915" i="11" s="1"/>
  <c r="D916" i="11"/>
  <c r="D917" i="11"/>
  <c r="D918" i="11"/>
  <c r="D919" i="11"/>
  <c r="D920" i="11"/>
  <c r="D921" i="11"/>
  <c r="D922" i="11"/>
  <c r="D923" i="11"/>
  <c r="D924" i="11"/>
  <c r="D925" i="11"/>
  <c r="D926" i="11"/>
  <c r="E926" i="11" s="1"/>
  <c r="D927" i="11"/>
  <c r="E927" i="11" s="1"/>
  <c r="D928" i="11"/>
  <c r="D929" i="11"/>
  <c r="D930" i="11"/>
  <c r="D931" i="11"/>
  <c r="D932" i="11"/>
  <c r="D933" i="11"/>
  <c r="D934" i="11"/>
  <c r="D935" i="11"/>
  <c r="D936" i="11"/>
  <c r="D937" i="11"/>
  <c r="D938" i="11"/>
  <c r="E938" i="11" s="1"/>
  <c r="D939" i="11"/>
  <c r="E939" i="11" s="1"/>
  <c r="D940" i="11"/>
  <c r="D941" i="11"/>
  <c r="D942" i="11"/>
  <c r="D943" i="11"/>
  <c r="D944" i="11"/>
  <c r="D945" i="11"/>
  <c r="D946" i="11"/>
  <c r="D947" i="11"/>
  <c r="D948" i="11"/>
  <c r="D949" i="11"/>
  <c r="D950" i="11"/>
  <c r="E950" i="11" s="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E962" i="11" s="1"/>
  <c r="D963" i="11"/>
  <c r="E963" i="11" s="1"/>
  <c r="D964" i="11"/>
  <c r="D965" i="11"/>
  <c r="D966" i="11"/>
  <c r="D967" i="11"/>
  <c r="D968" i="11"/>
  <c r="D969" i="11"/>
  <c r="D970" i="11"/>
  <c r="D971" i="11"/>
  <c r="D972" i="11"/>
  <c r="D973" i="11"/>
  <c r="D974" i="11"/>
  <c r="E974" i="11" s="1"/>
  <c r="D975" i="11"/>
  <c r="E975" i="11" s="1"/>
  <c r="D976" i="11"/>
  <c r="D977" i="11"/>
  <c r="D978" i="11"/>
  <c r="D979" i="11"/>
  <c r="D980" i="11"/>
  <c r="D981" i="11"/>
  <c r="D982" i="11"/>
  <c r="D983" i="11"/>
  <c r="D984" i="11"/>
  <c r="D985" i="11"/>
  <c r="D986" i="11"/>
  <c r="E986" i="11" s="1"/>
  <c r="D987" i="11"/>
  <c r="E987" i="11" s="1"/>
  <c r="D988" i="11"/>
  <c r="D989" i="11"/>
  <c r="D990" i="11"/>
  <c r="D991" i="11"/>
  <c r="D992" i="11"/>
  <c r="D993" i="11"/>
  <c r="D994" i="11"/>
  <c r="D995" i="11"/>
  <c r="D996" i="11"/>
  <c r="D997" i="11"/>
  <c r="D998" i="11"/>
  <c r="E998" i="11" s="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E1010" i="11" s="1"/>
  <c r="D1011" i="11"/>
  <c r="E1011" i="11" s="1"/>
  <c r="D1012" i="11"/>
  <c r="D1013" i="11"/>
  <c r="D1014" i="11"/>
  <c r="D1015" i="11"/>
  <c r="D1016" i="11"/>
  <c r="D1017" i="11"/>
  <c r="D1018" i="11"/>
  <c r="D1019" i="11"/>
  <c r="D1020" i="11"/>
  <c r="D1021" i="11"/>
  <c r="D1022" i="11"/>
  <c r="E1022" i="11" s="1"/>
  <c r="D1023" i="11"/>
  <c r="E1023" i="11" s="1"/>
  <c r="D1024" i="11"/>
  <c r="D1025" i="11"/>
  <c r="D1026" i="11"/>
  <c r="D1027" i="11"/>
  <c r="D1028" i="11"/>
  <c r="D1029" i="11"/>
  <c r="D1030" i="11"/>
  <c r="D1031" i="11"/>
  <c r="D1032" i="11"/>
  <c r="D1033" i="11"/>
  <c r="D1034" i="11"/>
  <c r="E1034" i="11" s="1"/>
  <c r="D1035" i="11"/>
  <c r="E1035" i="11" s="1"/>
  <c r="D1036" i="11"/>
  <c r="D1037" i="11"/>
  <c r="D1038" i="11"/>
  <c r="D1039" i="11"/>
  <c r="D1040" i="11"/>
  <c r="D1041" i="11"/>
  <c r="D1042" i="11"/>
  <c r="D1043" i="11"/>
  <c r="D1044" i="11"/>
  <c r="D1045" i="11"/>
  <c r="D1046" i="11"/>
  <c r="E1046" i="11" s="1"/>
  <c r="D1047" i="11"/>
  <c r="E1047" i="11" s="1"/>
  <c r="D1048" i="11"/>
  <c r="D1049" i="11"/>
  <c r="D1050" i="11"/>
  <c r="D1051" i="11"/>
  <c r="D1052" i="11"/>
  <c r="D1053" i="11"/>
  <c r="D1054" i="11"/>
  <c r="D1055" i="11"/>
  <c r="D1056" i="11"/>
  <c r="D1057" i="11"/>
  <c r="D1058" i="11"/>
  <c r="E1058" i="11" s="1"/>
  <c r="D1059" i="11"/>
  <c r="E1059" i="11" s="1"/>
  <c r="D1060" i="11"/>
  <c r="D1061" i="11"/>
  <c r="D1062" i="11"/>
  <c r="D1063" i="11"/>
  <c r="D1064" i="11"/>
  <c r="D1065" i="11"/>
  <c r="D1066" i="11"/>
  <c r="D1067" i="11"/>
  <c r="D1068" i="11"/>
  <c r="D1069" i="11"/>
  <c r="D1070" i="11"/>
  <c r="E1070" i="11" s="1"/>
  <c r="D1071" i="11"/>
  <c r="E1071" i="11" s="1"/>
  <c r="D1072" i="11"/>
  <c r="D1073" i="11"/>
  <c r="D1074" i="11"/>
  <c r="D1075" i="11"/>
  <c r="D1076" i="11"/>
  <c r="D1077" i="11"/>
  <c r="D1078" i="11"/>
  <c r="D1079" i="11"/>
  <c r="D1080" i="11"/>
  <c r="D1081" i="11"/>
  <c r="D1082" i="11"/>
  <c r="E1082" i="11" s="1"/>
  <c r="D1083" i="11"/>
  <c r="E1083" i="11" s="1"/>
  <c r="D1084" i="11"/>
  <c r="D1085" i="11"/>
  <c r="D1086" i="11"/>
  <c r="D1087" i="11"/>
  <c r="D1088" i="11"/>
  <c r="D1089" i="11"/>
  <c r="D1090" i="11"/>
  <c r="D1091" i="11"/>
  <c r="D1092" i="11"/>
  <c r="D1093" i="11"/>
  <c r="D1094" i="11"/>
  <c r="E1094" i="11" s="1"/>
  <c r="D1095" i="11"/>
  <c r="E1095" i="11" s="1"/>
  <c r="D1096" i="11"/>
  <c r="D1097" i="11"/>
  <c r="D1098" i="11"/>
  <c r="D1099" i="11"/>
  <c r="D1100" i="11"/>
  <c r="D1101" i="11"/>
  <c r="D1102" i="11"/>
  <c r="D1103" i="11"/>
  <c r="D1104" i="11"/>
  <c r="D1105" i="11"/>
  <c r="D1106" i="11"/>
  <c r="E1106" i="11" s="1"/>
  <c r="D1107" i="11"/>
  <c r="E1107" i="11" s="1"/>
  <c r="D1108" i="11"/>
  <c r="D1109" i="11"/>
  <c r="D1110" i="11"/>
  <c r="D1111" i="11"/>
  <c r="D1112" i="11"/>
  <c r="D1113" i="11"/>
  <c r="D1114" i="11"/>
  <c r="D1115" i="11"/>
  <c r="D1116" i="11"/>
  <c r="D1117" i="11"/>
  <c r="D1118" i="11"/>
  <c r="E1118" i="11" s="1"/>
  <c r="D1119" i="11"/>
  <c r="E1119" i="11" s="1"/>
  <c r="D1120" i="11"/>
  <c r="D1121" i="11"/>
  <c r="D1122" i="11"/>
  <c r="D1123" i="11"/>
  <c r="D1124" i="11"/>
  <c r="D1125" i="11"/>
  <c r="D1126" i="11"/>
  <c r="D1127" i="11"/>
  <c r="D1128" i="11"/>
  <c r="D1129" i="11"/>
  <c r="D1130" i="11"/>
  <c r="E1130" i="11" s="1"/>
  <c r="D1131" i="11"/>
  <c r="E1131" i="11" s="1"/>
  <c r="D1132" i="11"/>
  <c r="D1133" i="11"/>
  <c r="D1134" i="11"/>
  <c r="D1135" i="11"/>
  <c r="D1136" i="11"/>
  <c r="D1137" i="11"/>
  <c r="D1138" i="11"/>
  <c r="D1139" i="11"/>
  <c r="D1140" i="11"/>
  <c r="D1141" i="11"/>
  <c r="D1142" i="11"/>
  <c r="E1142" i="11" s="1"/>
  <c r="D1143" i="11"/>
  <c r="E1143" i="11" s="1"/>
  <c r="D1144" i="11"/>
  <c r="D3" i="11"/>
  <c r="C102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3" i="11"/>
  <c r="B4" i="11"/>
  <c r="E4" i="11" s="1"/>
  <c r="B5" i="11"/>
  <c r="E5" i="11" s="1"/>
  <c r="B6" i="11"/>
  <c r="E6" i="11" s="1"/>
  <c r="B7" i="11"/>
  <c r="E7" i="11" s="1"/>
  <c r="B8" i="11"/>
  <c r="E8" i="11" s="1"/>
  <c r="B9" i="11"/>
  <c r="B10" i="11"/>
  <c r="E10" i="11" s="1"/>
  <c r="B11" i="11"/>
  <c r="E11" i="11" s="1"/>
  <c r="B12" i="11"/>
  <c r="E12" i="11" s="1"/>
  <c r="B13" i="11"/>
  <c r="E13" i="11" s="1"/>
  <c r="B14" i="11"/>
  <c r="B15" i="11"/>
  <c r="E15" i="11" s="1"/>
  <c r="B16" i="11"/>
  <c r="E16" i="11" s="1"/>
  <c r="B17" i="11"/>
  <c r="E17" i="11" s="1"/>
  <c r="B18" i="11"/>
  <c r="E18" i="11" s="1"/>
  <c r="B19" i="11"/>
  <c r="E19" i="11" s="1"/>
  <c r="B20" i="11"/>
  <c r="E20" i="11" s="1"/>
  <c r="B21" i="11"/>
  <c r="B22" i="11"/>
  <c r="E22" i="11" s="1"/>
  <c r="B23" i="11"/>
  <c r="E23" i="11" s="1"/>
  <c r="B24" i="11"/>
  <c r="E24" i="11" s="1"/>
  <c r="B25" i="11"/>
  <c r="E25" i="11" s="1"/>
  <c r="B26" i="11"/>
  <c r="B27" i="11"/>
  <c r="B28" i="11"/>
  <c r="E28" i="11" s="1"/>
  <c r="B29" i="11"/>
  <c r="E29" i="11" s="1"/>
  <c r="B30" i="11"/>
  <c r="B31" i="11"/>
  <c r="E31" i="11" s="1"/>
  <c r="B32" i="11"/>
  <c r="E32" i="11" s="1"/>
  <c r="B33" i="11"/>
  <c r="B34" i="11"/>
  <c r="E34" i="11" s="1"/>
  <c r="B35" i="11"/>
  <c r="E35" i="11" s="1"/>
  <c r="B36" i="11"/>
  <c r="E36" i="11" s="1"/>
  <c r="B37" i="11"/>
  <c r="E37" i="11" s="1"/>
  <c r="B38" i="11"/>
  <c r="B39" i="11"/>
  <c r="E39" i="11" s="1"/>
  <c r="B40" i="11"/>
  <c r="E40" i="11" s="1"/>
  <c r="B41" i="11"/>
  <c r="E41" i="11" s="1"/>
  <c r="B42" i="11"/>
  <c r="B43" i="11"/>
  <c r="E43" i="11" s="1"/>
  <c r="B44" i="11"/>
  <c r="E44" i="11" s="1"/>
  <c r="B45" i="11"/>
  <c r="B46" i="11"/>
  <c r="E46" i="11" s="1"/>
  <c r="B47" i="11"/>
  <c r="E47" i="11" s="1"/>
  <c r="B48" i="11"/>
  <c r="E48" i="11" s="1"/>
  <c r="B49" i="11"/>
  <c r="E49" i="11" s="1"/>
  <c r="B50" i="11"/>
  <c r="B51" i="11"/>
  <c r="B52" i="11"/>
  <c r="E52" i="11" s="1"/>
  <c r="B53" i="11"/>
  <c r="E53" i="11" s="1"/>
  <c r="B54" i="11"/>
  <c r="E54" i="11" s="1"/>
  <c r="B55" i="11"/>
  <c r="E55" i="11" s="1"/>
  <c r="B56" i="11"/>
  <c r="E56" i="11" s="1"/>
  <c r="B57" i="11"/>
  <c r="B58" i="11"/>
  <c r="E58" i="11" s="1"/>
  <c r="B59" i="11"/>
  <c r="E59" i="11" s="1"/>
  <c r="B60" i="11"/>
  <c r="E60" i="11" s="1"/>
  <c r="B61" i="11"/>
  <c r="E61" i="11" s="1"/>
  <c r="B62" i="11"/>
  <c r="E62" i="11" s="1"/>
  <c r="B63" i="11"/>
  <c r="B64" i="11"/>
  <c r="E64" i="11" s="1"/>
  <c r="B65" i="11"/>
  <c r="E65" i="11" s="1"/>
  <c r="B66" i="11"/>
  <c r="B67" i="11"/>
  <c r="E67" i="11" s="1"/>
  <c r="B68" i="11"/>
  <c r="E68" i="11" s="1"/>
  <c r="B69" i="11"/>
  <c r="B70" i="11"/>
  <c r="E70" i="11" s="1"/>
  <c r="B71" i="11"/>
  <c r="E71" i="11" s="1"/>
  <c r="B72" i="11"/>
  <c r="E72" i="11" s="1"/>
  <c r="B73" i="11"/>
  <c r="E73" i="11" s="1"/>
  <c r="B74" i="11"/>
  <c r="B75" i="11"/>
  <c r="B76" i="11"/>
  <c r="E76" i="11" s="1"/>
  <c r="B77" i="11"/>
  <c r="E77" i="11" s="1"/>
  <c r="B78" i="11"/>
  <c r="B79" i="11"/>
  <c r="E79" i="11" s="1"/>
  <c r="B80" i="11"/>
  <c r="E80" i="11" s="1"/>
  <c r="B81" i="11"/>
  <c r="B82" i="11"/>
  <c r="E82" i="11" s="1"/>
  <c r="B83" i="11"/>
  <c r="E83" i="11" s="1"/>
  <c r="B84" i="11"/>
  <c r="E84" i="11" s="1"/>
  <c r="B85" i="11"/>
  <c r="E85" i="11" s="1"/>
  <c r="B86" i="11"/>
  <c r="B87" i="11"/>
  <c r="E87" i="11" s="1"/>
  <c r="B88" i="11"/>
  <c r="E88" i="11" s="1"/>
  <c r="B89" i="11"/>
  <c r="E89" i="11" s="1"/>
  <c r="B90" i="11"/>
  <c r="B91" i="11"/>
  <c r="E91" i="11" s="1"/>
  <c r="B92" i="11"/>
  <c r="B93" i="11"/>
  <c r="B94" i="11"/>
  <c r="E94" i="11" s="1"/>
  <c r="B95" i="11"/>
  <c r="E95" i="11" s="1"/>
  <c r="B96" i="11"/>
  <c r="E96" i="11" s="1"/>
  <c r="B97" i="11"/>
  <c r="E97" i="11" s="1"/>
  <c r="B98" i="11"/>
  <c r="B99" i="11"/>
  <c r="B100" i="11"/>
  <c r="E100" i="11" s="1"/>
  <c r="B101" i="11"/>
  <c r="E101" i="11" s="1"/>
  <c r="B102" i="11"/>
  <c r="E102" i="11" s="1"/>
  <c r="B103" i="11"/>
  <c r="E103" i="11" s="1"/>
  <c r="B104" i="11"/>
  <c r="E104" i="11" s="1"/>
  <c r="B105" i="11"/>
  <c r="B106" i="11"/>
  <c r="E106" i="11" s="1"/>
  <c r="B107" i="11"/>
  <c r="E107" i="11" s="1"/>
  <c r="B108" i="11"/>
  <c r="E108" i="11" s="1"/>
  <c r="B109" i="11"/>
  <c r="E109" i="11" s="1"/>
  <c r="B110" i="11"/>
  <c r="B111" i="11"/>
  <c r="B112" i="11"/>
  <c r="E112" i="11" s="1"/>
  <c r="B113" i="11"/>
  <c r="E113" i="11" s="1"/>
  <c r="B114" i="11"/>
  <c r="B115" i="11"/>
  <c r="E115" i="11" s="1"/>
  <c r="B116" i="11"/>
  <c r="E116" i="11" s="1"/>
  <c r="B117" i="11"/>
  <c r="B118" i="11"/>
  <c r="E118" i="11" s="1"/>
  <c r="B119" i="11"/>
  <c r="B120" i="11"/>
  <c r="E120" i="11" s="1"/>
  <c r="B121" i="11"/>
  <c r="E121" i="11" s="1"/>
  <c r="B122" i="11"/>
  <c r="B123" i="11"/>
  <c r="B124" i="11"/>
  <c r="E124" i="11" s="1"/>
  <c r="B125" i="11"/>
  <c r="E125" i="11" s="1"/>
  <c r="B126" i="11"/>
  <c r="B127" i="11"/>
  <c r="E127" i="11" s="1"/>
  <c r="B128" i="11"/>
  <c r="E128" i="11" s="1"/>
  <c r="B129" i="11"/>
  <c r="B130" i="11"/>
  <c r="E130" i="11" s="1"/>
  <c r="B131" i="11"/>
  <c r="E131" i="11" s="1"/>
  <c r="B132" i="11"/>
  <c r="E132" i="11" s="1"/>
  <c r="B133" i="11"/>
  <c r="B134" i="11"/>
  <c r="B135" i="11"/>
  <c r="E135" i="11" s="1"/>
  <c r="B136" i="11"/>
  <c r="E136" i="11" s="1"/>
  <c r="B137" i="11"/>
  <c r="E137" i="11" s="1"/>
  <c r="B138" i="11"/>
  <c r="B139" i="11"/>
  <c r="E139" i="11" s="1"/>
  <c r="B140" i="11"/>
  <c r="E140" i="11" s="1"/>
  <c r="B141" i="11"/>
  <c r="B142" i="11"/>
  <c r="E142" i="11" s="1"/>
  <c r="B143" i="11"/>
  <c r="E143" i="11" s="1"/>
  <c r="B144" i="11"/>
  <c r="E144" i="11" s="1"/>
  <c r="B145" i="11"/>
  <c r="E145" i="11" s="1"/>
  <c r="B146" i="11"/>
  <c r="B147" i="11"/>
  <c r="B148" i="11"/>
  <c r="E148" i="11" s="1"/>
  <c r="B149" i="11"/>
  <c r="E149" i="11" s="1"/>
  <c r="B150" i="11"/>
  <c r="E150" i="11" s="1"/>
  <c r="B151" i="11"/>
  <c r="E151" i="11" s="1"/>
  <c r="B152" i="11"/>
  <c r="E152" i="11" s="1"/>
  <c r="B153" i="11"/>
  <c r="B154" i="11"/>
  <c r="E154" i="11" s="1"/>
  <c r="B155" i="11"/>
  <c r="E155" i="11" s="1"/>
  <c r="B156" i="11"/>
  <c r="E156" i="11" s="1"/>
  <c r="B157" i="11"/>
  <c r="E157" i="11" s="1"/>
  <c r="B158" i="11"/>
  <c r="B159" i="11"/>
  <c r="B160" i="11"/>
  <c r="E160" i="11" s="1"/>
  <c r="B161" i="11"/>
  <c r="E161" i="11" s="1"/>
  <c r="B162" i="11"/>
  <c r="B163" i="11"/>
  <c r="E163" i="11" s="1"/>
  <c r="B164" i="11"/>
  <c r="E164" i="11" s="1"/>
  <c r="B165" i="11"/>
  <c r="B166" i="11"/>
  <c r="E166" i="11" s="1"/>
  <c r="B167" i="11"/>
  <c r="E167" i="11" s="1"/>
  <c r="B168" i="11"/>
  <c r="E168" i="11" s="1"/>
  <c r="B169" i="11"/>
  <c r="E169" i="11" s="1"/>
  <c r="B170" i="11"/>
  <c r="B171" i="11"/>
  <c r="B172" i="11"/>
  <c r="E172" i="11" s="1"/>
  <c r="B173" i="11"/>
  <c r="E173" i="11" s="1"/>
  <c r="B174" i="11"/>
  <c r="B175" i="11"/>
  <c r="E175" i="11" s="1"/>
  <c r="B176" i="11"/>
  <c r="E176" i="11" s="1"/>
  <c r="B177" i="11"/>
  <c r="B178" i="11"/>
  <c r="E178" i="11" s="1"/>
  <c r="B179" i="11"/>
  <c r="E179" i="11" s="1"/>
  <c r="B180" i="11"/>
  <c r="E180" i="11" s="1"/>
  <c r="B181" i="11"/>
  <c r="B182" i="11"/>
  <c r="B183" i="11"/>
  <c r="E183" i="11" s="1"/>
  <c r="B184" i="11"/>
  <c r="E184" i="11" s="1"/>
  <c r="B185" i="11"/>
  <c r="E185" i="11" s="1"/>
  <c r="B186" i="11"/>
  <c r="B187" i="11"/>
  <c r="E187" i="11" s="1"/>
  <c r="B188" i="11"/>
  <c r="E188" i="11" s="1"/>
  <c r="B189" i="11"/>
  <c r="B190" i="11"/>
  <c r="E190" i="11" s="1"/>
  <c r="B191" i="11"/>
  <c r="E191" i="11" s="1"/>
  <c r="B192" i="11"/>
  <c r="E192" i="11" s="1"/>
  <c r="B193" i="11"/>
  <c r="E193" i="11" s="1"/>
  <c r="B194" i="11"/>
  <c r="B195" i="11"/>
  <c r="B196" i="11"/>
  <c r="B197" i="11"/>
  <c r="E197" i="11" s="1"/>
  <c r="B198" i="11"/>
  <c r="E198" i="11" s="1"/>
  <c r="B199" i="11"/>
  <c r="E199" i="11" s="1"/>
  <c r="B200" i="11"/>
  <c r="E200" i="11" s="1"/>
  <c r="B201" i="11"/>
  <c r="B202" i="11"/>
  <c r="E202" i="11" s="1"/>
  <c r="B203" i="11"/>
  <c r="E203" i="11" s="1"/>
  <c r="B204" i="11"/>
  <c r="E204" i="11" s="1"/>
  <c r="B205" i="11"/>
  <c r="E205" i="11" s="1"/>
  <c r="B206" i="11"/>
  <c r="B207" i="11"/>
  <c r="B208" i="11"/>
  <c r="B209" i="11"/>
  <c r="E209" i="11" s="1"/>
  <c r="B210" i="11"/>
  <c r="E210" i="11" s="1"/>
  <c r="B211" i="11"/>
  <c r="E211" i="11" s="1"/>
  <c r="B212" i="11"/>
  <c r="E212" i="11" s="1"/>
  <c r="B213" i="11"/>
  <c r="B214" i="11"/>
  <c r="E214" i="11" s="1"/>
  <c r="B215" i="11"/>
  <c r="E215" i="11" s="1"/>
  <c r="B216" i="11"/>
  <c r="E216" i="11" s="1"/>
  <c r="B217" i="11"/>
  <c r="E217" i="11" s="1"/>
  <c r="B218" i="11"/>
  <c r="B219" i="11"/>
  <c r="B220" i="11"/>
  <c r="B221" i="11"/>
  <c r="B222" i="11"/>
  <c r="B223" i="11"/>
  <c r="E223" i="11" s="1"/>
  <c r="B224" i="11"/>
  <c r="E224" i="11" s="1"/>
  <c r="B225" i="11"/>
  <c r="B226" i="11"/>
  <c r="E226" i="11" s="1"/>
  <c r="B227" i="11"/>
  <c r="E227" i="11" s="1"/>
  <c r="B228" i="11"/>
  <c r="E228" i="11" s="1"/>
  <c r="B229" i="11"/>
  <c r="E229" i="11" s="1"/>
  <c r="B230" i="11"/>
  <c r="B231" i="11"/>
  <c r="B232" i="11"/>
  <c r="B233" i="11"/>
  <c r="E233" i="11" s="1"/>
  <c r="B234" i="11"/>
  <c r="E234" i="11" s="1"/>
  <c r="B235" i="11"/>
  <c r="E235" i="11" s="1"/>
  <c r="B236" i="11"/>
  <c r="B237" i="11"/>
  <c r="B238" i="11"/>
  <c r="E238" i="11" s="1"/>
  <c r="B239" i="11"/>
  <c r="E239" i="11" s="1"/>
  <c r="B240" i="11"/>
  <c r="E240" i="11" s="1"/>
  <c r="B241" i="11"/>
  <c r="E241" i="11" s="1"/>
  <c r="B242" i="11"/>
  <c r="B243" i="11"/>
  <c r="B244" i="11"/>
  <c r="B245" i="11"/>
  <c r="E245" i="11" s="1"/>
  <c r="B246" i="11"/>
  <c r="E246" i="11" s="1"/>
  <c r="B247" i="11"/>
  <c r="B248" i="11"/>
  <c r="E248" i="11" s="1"/>
  <c r="B249" i="11"/>
  <c r="B250" i="11"/>
  <c r="E250" i="11" s="1"/>
  <c r="B251" i="11"/>
  <c r="E251" i="11" s="1"/>
  <c r="B252" i="11"/>
  <c r="E252" i="11" s="1"/>
  <c r="B253" i="11"/>
  <c r="E253" i="11" s="1"/>
  <c r="B254" i="11"/>
  <c r="B255" i="11"/>
  <c r="B256" i="11"/>
  <c r="B257" i="11"/>
  <c r="E257" i="11" s="1"/>
  <c r="B258" i="11"/>
  <c r="B259" i="11"/>
  <c r="E259" i="11" s="1"/>
  <c r="B260" i="11"/>
  <c r="E260" i="11" s="1"/>
  <c r="B261" i="11"/>
  <c r="B262" i="11"/>
  <c r="E262" i="11" s="1"/>
  <c r="B263" i="11"/>
  <c r="E263" i="11" s="1"/>
  <c r="B264" i="11"/>
  <c r="E264" i="11" s="1"/>
  <c r="B265" i="11"/>
  <c r="E265" i="11" s="1"/>
  <c r="B266" i="11"/>
  <c r="B267" i="11"/>
  <c r="B268" i="11"/>
  <c r="B269" i="11"/>
  <c r="E269" i="11" s="1"/>
  <c r="B270" i="11"/>
  <c r="B271" i="11"/>
  <c r="E271" i="11" s="1"/>
  <c r="B272" i="11"/>
  <c r="E272" i="11" s="1"/>
  <c r="B273" i="11"/>
  <c r="B274" i="11"/>
  <c r="B275" i="11"/>
  <c r="E275" i="11" s="1"/>
  <c r="B276" i="11"/>
  <c r="E276" i="11" s="1"/>
  <c r="B277" i="11"/>
  <c r="E277" i="11" s="1"/>
  <c r="B278" i="11"/>
  <c r="B279" i="11"/>
  <c r="B280" i="11"/>
  <c r="B281" i="11"/>
  <c r="E281" i="11" s="1"/>
  <c r="B282" i="11"/>
  <c r="B283" i="11"/>
  <c r="E283" i="11" s="1"/>
  <c r="B284" i="11"/>
  <c r="E284" i="11" s="1"/>
  <c r="B285" i="11"/>
  <c r="B286" i="11"/>
  <c r="E286" i="11" s="1"/>
  <c r="B287" i="11"/>
  <c r="B288" i="11"/>
  <c r="E288" i="11" s="1"/>
  <c r="B289" i="11"/>
  <c r="E289" i="11" s="1"/>
  <c r="B290" i="11"/>
  <c r="B291" i="11"/>
  <c r="B292" i="11"/>
  <c r="B293" i="11"/>
  <c r="E293" i="11" s="1"/>
  <c r="B294" i="11"/>
  <c r="E294" i="11" s="1"/>
  <c r="B295" i="11"/>
  <c r="E295" i="11" s="1"/>
  <c r="B296" i="11"/>
  <c r="E296" i="11" s="1"/>
  <c r="B297" i="11"/>
  <c r="B298" i="11"/>
  <c r="E298" i="11" s="1"/>
  <c r="B299" i="11"/>
  <c r="E299" i="11" s="1"/>
  <c r="B300" i="11"/>
  <c r="B301" i="11"/>
  <c r="E301" i="11" s="1"/>
  <c r="B302" i="11"/>
  <c r="B303" i="11"/>
  <c r="B304" i="11"/>
  <c r="B305" i="11"/>
  <c r="E305" i="11" s="1"/>
  <c r="B306" i="11"/>
  <c r="B307" i="11"/>
  <c r="E307" i="11" s="1"/>
  <c r="B308" i="11"/>
  <c r="E308" i="11" s="1"/>
  <c r="B309" i="11"/>
  <c r="B310" i="11"/>
  <c r="E310" i="11" s="1"/>
  <c r="B311" i="11"/>
  <c r="E311" i="11" s="1"/>
  <c r="B312" i="11"/>
  <c r="B313" i="11"/>
  <c r="E313" i="11" s="1"/>
  <c r="B314" i="11"/>
  <c r="B315" i="11"/>
  <c r="B316" i="11"/>
  <c r="B317" i="11"/>
  <c r="E317" i="11" s="1"/>
  <c r="B318" i="11"/>
  <c r="B319" i="11"/>
  <c r="E319" i="11" s="1"/>
  <c r="B320" i="11"/>
  <c r="E320" i="11" s="1"/>
  <c r="B321" i="11"/>
  <c r="B322" i="11"/>
  <c r="E322" i="11" s="1"/>
  <c r="B323" i="11"/>
  <c r="E323" i="11" s="1"/>
  <c r="B324" i="11"/>
  <c r="B325" i="11"/>
  <c r="E325" i="11" s="1"/>
  <c r="B326" i="11"/>
  <c r="B327" i="11"/>
  <c r="B328" i="11"/>
  <c r="B329" i="11"/>
  <c r="E329" i="11" s="1"/>
  <c r="B330" i="11"/>
  <c r="B331" i="11"/>
  <c r="E331" i="11" s="1"/>
  <c r="B332" i="11"/>
  <c r="E332" i="11" s="1"/>
  <c r="B333" i="11"/>
  <c r="E333" i="11" s="1"/>
  <c r="B334" i="11"/>
  <c r="E334" i="11" s="1"/>
  <c r="B335" i="11"/>
  <c r="E335" i="11" s="1"/>
  <c r="B336" i="11"/>
  <c r="E336" i="11" s="1"/>
  <c r="B337" i="11"/>
  <c r="E337" i="11" s="1"/>
  <c r="B338" i="11"/>
  <c r="B339" i="11"/>
  <c r="B340" i="11"/>
  <c r="B341" i="11"/>
  <c r="E341" i="11" s="1"/>
  <c r="B342" i="11"/>
  <c r="E342" i="11" s="1"/>
  <c r="B343" i="11"/>
  <c r="E343" i="11" s="1"/>
  <c r="B344" i="11"/>
  <c r="E344" i="11" s="1"/>
  <c r="B345" i="11"/>
  <c r="E345" i="11" s="1"/>
  <c r="B346" i="11"/>
  <c r="E346" i="11" s="1"/>
  <c r="B347" i="11"/>
  <c r="E347" i="11" s="1"/>
  <c r="B348" i="11"/>
  <c r="E348" i="11" s="1"/>
  <c r="B349" i="11"/>
  <c r="E349" i="11" s="1"/>
  <c r="B350" i="11"/>
  <c r="B351" i="11"/>
  <c r="B352" i="11"/>
  <c r="B353" i="11"/>
  <c r="E353" i="11" s="1"/>
  <c r="B354" i="11"/>
  <c r="B355" i="11"/>
  <c r="E355" i="11" s="1"/>
  <c r="B356" i="11"/>
  <c r="E356" i="11" s="1"/>
  <c r="B357" i="11"/>
  <c r="E357" i="11" s="1"/>
  <c r="B358" i="11"/>
  <c r="E358" i="11" s="1"/>
  <c r="B359" i="11"/>
  <c r="E359" i="11" s="1"/>
  <c r="B360" i="11"/>
  <c r="E360" i="11" s="1"/>
  <c r="B361" i="11"/>
  <c r="E361" i="11" s="1"/>
  <c r="B362" i="11"/>
  <c r="B363" i="11"/>
  <c r="B364" i="11"/>
  <c r="B365" i="11"/>
  <c r="E365" i="11" s="1"/>
  <c r="B366" i="11"/>
  <c r="B367" i="11"/>
  <c r="E367" i="11" s="1"/>
  <c r="B368" i="11"/>
  <c r="E368" i="11" s="1"/>
  <c r="B369" i="11"/>
  <c r="E369" i="11" s="1"/>
  <c r="B370" i="11"/>
  <c r="E370" i="11" s="1"/>
  <c r="B371" i="11"/>
  <c r="E371" i="11" s="1"/>
  <c r="B372" i="11"/>
  <c r="E372" i="11" s="1"/>
  <c r="B373" i="11"/>
  <c r="E373" i="11" s="1"/>
  <c r="B374" i="11"/>
  <c r="B375" i="11"/>
  <c r="B376" i="11"/>
  <c r="B377" i="11"/>
  <c r="E377" i="11" s="1"/>
  <c r="B378" i="11"/>
  <c r="B379" i="11"/>
  <c r="E379" i="11" s="1"/>
  <c r="B380" i="11"/>
  <c r="B381" i="11"/>
  <c r="E381" i="11" s="1"/>
  <c r="B382" i="11"/>
  <c r="E382" i="11" s="1"/>
  <c r="B383" i="11"/>
  <c r="E383" i="11" s="1"/>
  <c r="B384" i="11"/>
  <c r="E384" i="11" s="1"/>
  <c r="B385" i="11"/>
  <c r="E385" i="11" s="1"/>
  <c r="B386" i="11"/>
  <c r="B387" i="11"/>
  <c r="B388" i="11"/>
  <c r="B389" i="11"/>
  <c r="E389" i="11" s="1"/>
  <c r="B390" i="11"/>
  <c r="E390" i="11" s="1"/>
  <c r="B391" i="11"/>
  <c r="E391" i="11" s="1"/>
  <c r="B392" i="11"/>
  <c r="E392" i="11" s="1"/>
  <c r="B393" i="11"/>
  <c r="E393" i="11" s="1"/>
  <c r="B394" i="11"/>
  <c r="E394" i="11" s="1"/>
  <c r="B395" i="11"/>
  <c r="E395" i="11" s="1"/>
  <c r="B396" i="11"/>
  <c r="E396" i="11" s="1"/>
  <c r="B397" i="11"/>
  <c r="E397" i="11" s="1"/>
  <c r="B398" i="11"/>
  <c r="B399" i="11"/>
  <c r="B400" i="11"/>
  <c r="B401" i="11"/>
  <c r="E401" i="11" s="1"/>
  <c r="B402" i="11"/>
  <c r="B403" i="11"/>
  <c r="E403" i="11" s="1"/>
  <c r="B404" i="11"/>
  <c r="E404" i="11" s="1"/>
  <c r="B405" i="11"/>
  <c r="E405" i="11" s="1"/>
  <c r="B406" i="11"/>
  <c r="E406" i="11" s="1"/>
  <c r="B407" i="11"/>
  <c r="E407" i="11" s="1"/>
  <c r="B408" i="11"/>
  <c r="E408" i="11" s="1"/>
  <c r="B409" i="11"/>
  <c r="E409" i="11" s="1"/>
  <c r="B410" i="11"/>
  <c r="B411" i="11"/>
  <c r="B412" i="11"/>
  <c r="B413" i="11"/>
  <c r="E413" i="11" s="1"/>
  <c r="B414" i="11"/>
  <c r="B415" i="11"/>
  <c r="E415" i="11" s="1"/>
  <c r="B416" i="11"/>
  <c r="E416" i="11" s="1"/>
  <c r="B417" i="11"/>
  <c r="E417" i="11" s="1"/>
  <c r="B418" i="11"/>
  <c r="E418" i="11" s="1"/>
  <c r="B419" i="11"/>
  <c r="E419" i="11" s="1"/>
  <c r="B420" i="11"/>
  <c r="E420" i="11" s="1"/>
  <c r="B421" i="11"/>
  <c r="E421" i="11" s="1"/>
  <c r="B422" i="11"/>
  <c r="B423" i="11"/>
  <c r="B424" i="11"/>
  <c r="B425" i="11"/>
  <c r="E425" i="11" s="1"/>
  <c r="B426" i="11"/>
  <c r="B427" i="11"/>
  <c r="E427" i="11" s="1"/>
  <c r="B428" i="11"/>
  <c r="E428" i="11" s="1"/>
  <c r="B429" i="11"/>
  <c r="E429" i="11" s="1"/>
  <c r="B430" i="11"/>
  <c r="E430" i="11" s="1"/>
  <c r="B431" i="11"/>
  <c r="E431" i="11" s="1"/>
  <c r="B432" i="11"/>
  <c r="E432" i="11" s="1"/>
  <c r="B433" i="11"/>
  <c r="E433" i="11" s="1"/>
  <c r="B434" i="11"/>
  <c r="B435" i="11"/>
  <c r="B436" i="11"/>
  <c r="B437" i="11"/>
  <c r="E437" i="11" s="1"/>
  <c r="B438" i="11"/>
  <c r="E438" i="11" s="1"/>
  <c r="B439" i="11"/>
  <c r="E439" i="11" s="1"/>
  <c r="B440" i="11"/>
  <c r="E440" i="11" s="1"/>
  <c r="B441" i="11"/>
  <c r="E441" i="11" s="1"/>
  <c r="B442" i="11"/>
  <c r="E442" i="11" s="1"/>
  <c r="B443" i="11"/>
  <c r="E443" i="11" s="1"/>
  <c r="B444" i="11"/>
  <c r="E444" i="11" s="1"/>
  <c r="B445" i="11"/>
  <c r="E445" i="11" s="1"/>
  <c r="B446" i="11"/>
  <c r="B447" i="11"/>
  <c r="B448" i="11"/>
  <c r="B449" i="11"/>
  <c r="E449" i="11" s="1"/>
  <c r="B450" i="11"/>
  <c r="B451" i="11"/>
  <c r="E451" i="11" s="1"/>
  <c r="B452" i="11"/>
  <c r="E452" i="11" s="1"/>
  <c r="B453" i="11"/>
  <c r="E453" i="11" s="1"/>
  <c r="B454" i="11"/>
  <c r="E454" i="11" s="1"/>
  <c r="B455" i="11"/>
  <c r="E455" i="11" s="1"/>
  <c r="B456" i="11"/>
  <c r="E456" i="11" s="1"/>
  <c r="B457" i="11"/>
  <c r="E457" i="11" s="1"/>
  <c r="B458" i="11"/>
  <c r="B459" i="11"/>
  <c r="B460" i="11"/>
  <c r="B461" i="11"/>
  <c r="E461" i="11" s="1"/>
  <c r="B462" i="11"/>
  <c r="B463" i="11"/>
  <c r="E463" i="11" s="1"/>
  <c r="B464" i="11"/>
  <c r="E464" i="11" s="1"/>
  <c r="B465" i="11"/>
  <c r="E465" i="11" s="1"/>
  <c r="B466" i="11"/>
  <c r="E466" i="11" s="1"/>
  <c r="B467" i="11"/>
  <c r="E467" i="11" s="1"/>
  <c r="B468" i="11"/>
  <c r="E468" i="11" s="1"/>
  <c r="B469" i="11"/>
  <c r="E469" i="11" s="1"/>
  <c r="B470" i="11"/>
  <c r="B471" i="11"/>
  <c r="B472" i="11"/>
  <c r="B473" i="11"/>
  <c r="E473" i="11" s="1"/>
  <c r="B474" i="11"/>
  <c r="B475" i="11"/>
  <c r="E475" i="11" s="1"/>
  <c r="B476" i="11"/>
  <c r="E476" i="11" s="1"/>
  <c r="B477" i="11"/>
  <c r="E477" i="11" s="1"/>
  <c r="B478" i="11"/>
  <c r="E478" i="11" s="1"/>
  <c r="B479" i="11"/>
  <c r="E479" i="11" s="1"/>
  <c r="B480" i="11"/>
  <c r="E480" i="11" s="1"/>
  <c r="B481" i="11"/>
  <c r="E481" i="11" s="1"/>
  <c r="B482" i="11"/>
  <c r="B483" i="11"/>
  <c r="B484" i="11"/>
  <c r="B485" i="11"/>
  <c r="E485" i="11" s="1"/>
  <c r="B486" i="11"/>
  <c r="E486" i="11" s="1"/>
  <c r="B487" i="11"/>
  <c r="E487" i="11" s="1"/>
  <c r="B488" i="11"/>
  <c r="E488" i="11" s="1"/>
  <c r="B489" i="11"/>
  <c r="E489" i="11" s="1"/>
  <c r="B490" i="11"/>
  <c r="E490" i="11" s="1"/>
  <c r="B491" i="11"/>
  <c r="E491" i="11" s="1"/>
  <c r="B492" i="11"/>
  <c r="E492" i="11" s="1"/>
  <c r="B493" i="11"/>
  <c r="E493" i="11" s="1"/>
  <c r="B494" i="11"/>
  <c r="B495" i="11"/>
  <c r="B496" i="11"/>
  <c r="B497" i="11"/>
  <c r="E497" i="11" s="1"/>
  <c r="B498" i="11"/>
  <c r="B499" i="11"/>
  <c r="E499" i="11" s="1"/>
  <c r="B500" i="11"/>
  <c r="E500" i="11" s="1"/>
  <c r="B501" i="11"/>
  <c r="E501" i="11" s="1"/>
  <c r="B502" i="11"/>
  <c r="E502" i="11" s="1"/>
  <c r="B503" i="11"/>
  <c r="E503" i="11" s="1"/>
  <c r="B504" i="11"/>
  <c r="E504" i="11" s="1"/>
  <c r="B505" i="11"/>
  <c r="E505" i="11" s="1"/>
  <c r="B506" i="11"/>
  <c r="B507" i="11"/>
  <c r="B508" i="11"/>
  <c r="B509" i="11"/>
  <c r="E509" i="11" s="1"/>
  <c r="B510" i="11"/>
  <c r="B511" i="11"/>
  <c r="E511" i="11" s="1"/>
  <c r="B512" i="11"/>
  <c r="E512" i="11" s="1"/>
  <c r="B513" i="11"/>
  <c r="E513" i="11" s="1"/>
  <c r="B514" i="11"/>
  <c r="E514" i="11" s="1"/>
  <c r="B515" i="11"/>
  <c r="E515" i="11" s="1"/>
  <c r="B516" i="11"/>
  <c r="E516" i="11" s="1"/>
  <c r="B517" i="11"/>
  <c r="E517" i="11" s="1"/>
  <c r="B518" i="11"/>
  <c r="B519" i="11"/>
  <c r="B520" i="11"/>
  <c r="B521" i="11"/>
  <c r="E521" i="11" s="1"/>
  <c r="B522" i="11"/>
  <c r="B523" i="11"/>
  <c r="E523" i="11" s="1"/>
  <c r="B524" i="11"/>
  <c r="B525" i="11"/>
  <c r="E525" i="11" s="1"/>
  <c r="B526" i="11"/>
  <c r="E526" i="11" s="1"/>
  <c r="B527" i="11"/>
  <c r="E527" i="11" s="1"/>
  <c r="B528" i="11"/>
  <c r="E528" i="11" s="1"/>
  <c r="B529" i="11"/>
  <c r="E529" i="11" s="1"/>
  <c r="B530" i="11"/>
  <c r="B531" i="11"/>
  <c r="B532" i="11"/>
  <c r="B533" i="11"/>
  <c r="E533" i="11" s="1"/>
  <c r="B534" i="11"/>
  <c r="E534" i="11" s="1"/>
  <c r="B535" i="11"/>
  <c r="E535" i="11" s="1"/>
  <c r="B536" i="11"/>
  <c r="E536" i="11" s="1"/>
  <c r="B537" i="11"/>
  <c r="E537" i="11" s="1"/>
  <c r="B538" i="11"/>
  <c r="E538" i="11" s="1"/>
  <c r="B539" i="11"/>
  <c r="E539" i="11" s="1"/>
  <c r="B540" i="11"/>
  <c r="E540" i="11" s="1"/>
  <c r="B541" i="11"/>
  <c r="E541" i="11" s="1"/>
  <c r="B542" i="11"/>
  <c r="B543" i="11"/>
  <c r="B544" i="11"/>
  <c r="B545" i="11"/>
  <c r="E545" i="11" s="1"/>
  <c r="B546" i="11"/>
  <c r="B547" i="11"/>
  <c r="E547" i="11" s="1"/>
  <c r="B548" i="11"/>
  <c r="E548" i="11" s="1"/>
  <c r="B549" i="11"/>
  <c r="E549" i="11" s="1"/>
  <c r="B550" i="11"/>
  <c r="E550" i="11" s="1"/>
  <c r="B551" i="11"/>
  <c r="E551" i="11" s="1"/>
  <c r="B552" i="11"/>
  <c r="E552" i="11" s="1"/>
  <c r="B553" i="11"/>
  <c r="E553" i="11" s="1"/>
  <c r="B554" i="11"/>
  <c r="B555" i="11"/>
  <c r="B556" i="11"/>
  <c r="B557" i="11"/>
  <c r="E557" i="11" s="1"/>
  <c r="B558" i="11"/>
  <c r="B559" i="11"/>
  <c r="E559" i="11" s="1"/>
  <c r="B560" i="11"/>
  <c r="E560" i="11" s="1"/>
  <c r="B561" i="11"/>
  <c r="E561" i="11" s="1"/>
  <c r="B562" i="11"/>
  <c r="E562" i="11" s="1"/>
  <c r="B563" i="11"/>
  <c r="E563" i="11" s="1"/>
  <c r="B564" i="11"/>
  <c r="E564" i="11" s="1"/>
  <c r="B565" i="11"/>
  <c r="E565" i="11" s="1"/>
  <c r="B566" i="11"/>
  <c r="B567" i="11"/>
  <c r="B568" i="11"/>
  <c r="B569" i="11"/>
  <c r="E569" i="11" s="1"/>
  <c r="B570" i="11"/>
  <c r="B571" i="11"/>
  <c r="E571" i="11" s="1"/>
  <c r="B572" i="11"/>
  <c r="E572" i="11" s="1"/>
  <c r="B573" i="11"/>
  <c r="E573" i="11" s="1"/>
  <c r="B574" i="11"/>
  <c r="E574" i="11" s="1"/>
  <c r="B575" i="11"/>
  <c r="E575" i="11" s="1"/>
  <c r="B576" i="11"/>
  <c r="E576" i="11" s="1"/>
  <c r="B577" i="11"/>
  <c r="E577" i="11" s="1"/>
  <c r="B578" i="11"/>
  <c r="B579" i="11"/>
  <c r="B580" i="11"/>
  <c r="B581" i="11"/>
  <c r="E581" i="11" s="1"/>
  <c r="B582" i="11"/>
  <c r="E582" i="11" s="1"/>
  <c r="B583" i="11"/>
  <c r="E583" i="11" s="1"/>
  <c r="B584" i="11"/>
  <c r="E584" i="11" s="1"/>
  <c r="B585" i="11"/>
  <c r="E585" i="11" s="1"/>
  <c r="B586" i="11"/>
  <c r="E586" i="11" s="1"/>
  <c r="B587" i="11"/>
  <c r="E587" i="11" s="1"/>
  <c r="B588" i="11"/>
  <c r="E588" i="11" s="1"/>
  <c r="B589" i="11"/>
  <c r="E589" i="11" s="1"/>
  <c r="B590" i="11"/>
  <c r="B591" i="11"/>
  <c r="B592" i="11"/>
  <c r="B593" i="11"/>
  <c r="E593" i="11" s="1"/>
  <c r="B594" i="11"/>
  <c r="B595" i="11"/>
  <c r="E595" i="11" s="1"/>
  <c r="B596" i="11"/>
  <c r="E596" i="11" s="1"/>
  <c r="B597" i="11"/>
  <c r="E597" i="11" s="1"/>
  <c r="B598" i="11"/>
  <c r="E598" i="11" s="1"/>
  <c r="B599" i="11"/>
  <c r="E599" i="11" s="1"/>
  <c r="B600" i="11"/>
  <c r="E600" i="11" s="1"/>
  <c r="B601" i="11"/>
  <c r="E601" i="11" s="1"/>
  <c r="B602" i="11"/>
  <c r="B603" i="11"/>
  <c r="B604" i="11"/>
  <c r="B605" i="11"/>
  <c r="E605" i="11" s="1"/>
  <c r="B606" i="11"/>
  <c r="B607" i="11"/>
  <c r="E607" i="11" s="1"/>
  <c r="B608" i="11"/>
  <c r="E608" i="11" s="1"/>
  <c r="B609" i="11"/>
  <c r="E609" i="11" s="1"/>
  <c r="B610" i="11"/>
  <c r="E610" i="11" s="1"/>
  <c r="B611" i="11"/>
  <c r="E611" i="11" s="1"/>
  <c r="B612" i="11"/>
  <c r="E612" i="11" s="1"/>
  <c r="B613" i="11"/>
  <c r="E613" i="11" s="1"/>
  <c r="B614" i="11"/>
  <c r="B615" i="11"/>
  <c r="B616" i="11"/>
  <c r="B617" i="11"/>
  <c r="E617" i="11" s="1"/>
  <c r="B618" i="11"/>
  <c r="B619" i="11"/>
  <c r="E619" i="11" s="1"/>
  <c r="B620" i="11"/>
  <c r="E620" i="11" s="1"/>
  <c r="B621" i="11"/>
  <c r="E621" i="11" s="1"/>
  <c r="B622" i="11"/>
  <c r="E622" i="11" s="1"/>
  <c r="B623" i="11"/>
  <c r="E623" i="11" s="1"/>
  <c r="B624" i="11"/>
  <c r="E624" i="11" s="1"/>
  <c r="B625" i="11"/>
  <c r="E625" i="11" s="1"/>
  <c r="B626" i="11"/>
  <c r="B627" i="11"/>
  <c r="B628" i="11"/>
  <c r="B629" i="11"/>
  <c r="E629" i="11" s="1"/>
  <c r="B630" i="11"/>
  <c r="E630" i="11" s="1"/>
  <c r="B631" i="11"/>
  <c r="E631" i="11" s="1"/>
  <c r="B632" i="11"/>
  <c r="E632" i="11" s="1"/>
  <c r="B633" i="11"/>
  <c r="E633" i="11" s="1"/>
  <c r="B634" i="11"/>
  <c r="E634" i="11" s="1"/>
  <c r="B635" i="11"/>
  <c r="E635" i="11" s="1"/>
  <c r="B636" i="11"/>
  <c r="E636" i="11" s="1"/>
  <c r="B637" i="11"/>
  <c r="E637" i="11" s="1"/>
  <c r="B638" i="11"/>
  <c r="B639" i="11"/>
  <c r="B640" i="11"/>
  <c r="B641" i="11"/>
  <c r="E641" i="11" s="1"/>
  <c r="B642" i="11"/>
  <c r="B643" i="11"/>
  <c r="E643" i="11" s="1"/>
  <c r="B644" i="11"/>
  <c r="E644" i="11" s="1"/>
  <c r="B645" i="11"/>
  <c r="E645" i="11" s="1"/>
  <c r="B646" i="11"/>
  <c r="E646" i="11" s="1"/>
  <c r="B647" i="11"/>
  <c r="E647" i="11" s="1"/>
  <c r="B648" i="11"/>
  <c r="E648" i="11" s="1"/>
  <c r="B649" i="11"/>
  <c r="E649" i="11" s="1"/>
  <c r="B650" i="11"/>
  <c r="B651" i="11"/>
  <c r="B652" i="11"/>
  <c r="B653" i="11"/>
  <c r="E653" i="11" s="1"/>
  <c r="B654" i="11"/>
  <c r="B655" i="11"/>
  <c r="E655" i="11" s="1"/>
  <c r="B656" i="11"/>
  <c r="E656" i="11" s="1"/>
  <c r="B657" i="11"/>
  <c r="E657" i="11" s="1"/>
  <c r="B658" i="11"/>
  <c r="E658" i="11" s="1"/>
  <c r="B659" i="11"/>
  <c r="E659" i="11" s="1"/>
  <c r="B660" i="11"/>
  <c r="E660" i="11" s="1"/>
  <c r="B661" i="11"/>
  <c r="E661" i="11" s="1"/>
  <c r="B662" i="11"/>
  <c r="B663" i="11"/>
  <c r="B664" i="11"/>
  <c r="B665" i="11"/>
  <c r="E665" i="11" s="1"/>
  <c r="B666" i="11"/>
  <c r="B667" i="11"/>
  <c r="E667" i="11" s="1"/>
  <c r="B668" i="11"/>
  <c r="B669" i="11"/>
  <c r="E669" i="11" s="1"/>
  <c r="B670" i="11"/>
  <c r="E670" i="11" s="1"/>
  <c r="B671" i="11"/>
  <c r="E671" i="11" s="1"/>
  <c r="B672" i="11"/>
  <c r="E672" i="11" s="1"/>
  <c r="B673" i="11"/>
  <c r="E673" i="11" s="1"/>
  <c r="B674" i="11"/>
  <c r="B675" i="11"/>
  <c r="B676" i="11"/>
  <c r="B677" i="11"/>
  <c r="E677" i="11" s="1"/>
  <c r="B678" i="11"/>
  <c r="E678" i="11" s="1"/>
  <c r="B679" i="11"/>
  <c r="E679" i="11" s="1"/>
  <c r="B680" i="11"/>
  <c r="E680" i="11" s="1"/>
  <c r="B681" i="11"/>
  <c r="E681" i="11" s="1"/>
  <c r="B682" i="11"/>
  <c r="E682" i="11" s="1"/>
  <c r="B683" i="11"/>
  <c r="E683" i="11" s="1"/>
  <c r="B684" i="11"/>
  <c r="E684" i="11" s="1"/>
  <c r="B685" i="11"/>
  <c r="E685" i="11" s="1"/>
  <c r="B686" i="11"/>
  <c r="B687" i="11"/>
  <c r="B688" i="11"/>
  <c r="B689" i="11"/>
  <c r="E689" i="11" s="1"/>
  <c r="B690" i="11"/>
  <c r="B691" i="11"/>
  <c r="E691" i="11" s="1"/>
  <c r="B692" i="11"/>
  <c r="E692" i="11" s="1"/>
  <c r="B693" i="11"/>
  <c r="E693" i="11" s="1"/>
  <c r="B694" i="11"/>
  <c r="E694" i="11" s="1"/>
  <c r="B695" i="11"/>
  <c r="E695" i="11" s="1"/>
  <c r="B696" i="11"/>
  <c r="E696" i="11" s="1"/>
  <c r="B697" i="11"/>
  <c r="E697" i="11" s="1"/>
  <c r="B698" i="11"/>
  <c r="B699" i="11"/>
  <c r="B700" i="11"/>
  <c r="B701" i="11"/>
  <c r="E701" i="11" s="1"/>
  <c r="B702" i="11"/>
  <c r="B703" i="11"/>
  <c r="E703" i="11" s="1"/>
  <c r="B704" i="11"/>
  <c r="E704" i="11" s="1"/>
  <c r="B705" i="11"/>
  <c r="E705" i="11" s="1"/>
  <c r="B706" i="11"/>
  <c r="E706" i="11" s="1"/>
  <c r="B707" i="11"/>
  <c r="E707" i="11" s="1"/>
  <c r="B708" i="11"/>
  <c r="E708" i="11" s="1"/>
  <c r="B709" i="11"/>
  <c r="E709" i="11" s="1"/>
  <c r="B710" i="11"/>
  <c r="B711" i="11"/>
  <c r="B712" i="11"/>
  <c r="B713" i="11"/>
  <c r="E713" i="11" s="1"/>
  <c r="B714" i="11"/>
  <c r="B715" i="11"/>
  <c r="E715" i="11" s="1"/>
  <c r="B716" i="11"/>
  <c r="E716" i="11" s="1"/>
  <c r="B717" i="11"/>
  <c r="E717" i="11" s="1"/>
  <c r="B718" i="11"/>
  <c r="E718" i="11" s="1"/>
  <c r="B719" i="11"/>
  <c r="E719" i="11" s="1"/>
  <c r="B720" i="11"/>
  <c r="E720" i="11" s="1"/>
  <c r="B721" i="11"/>
  <c r="E721" i="11" s="1"/>
  <c r="B722" i="11"/>
  <c r="B723" i="11"/>
  <c r="B724" i="11"/>
  <c r="B725" i="11"/>
  <c r="E725" i="11" s="1"/>
  <c r="B726" i="11"/>
  <c r="E726" i="11" s="1"/>
  <c r="B727" i="11"/>
  <c r="E727" i="11" s="1"/>
  <c r="B728" i="11"/>
  <c r="E728" i="11" s="1"/>
  <c r="B729" i="11"/>
  <c r="E729" i="11" s="1"/>
  <c r="B730" i="11"/>
  <c r="E730" i="11" s="1"/>
  <c r="B731" i="11"/>
  <c r="E731" i="11" s="1"/>
  <c r="B732" i="11"/>
  <c r="E732" i="11" s="1"/>
  <c r="B733" i="11"/>
  <c r="E733" i="11" s="1"/>
  <c r="B734" i="11"/>
  <c r="B735" i="11"/>
  <c r="B736" i="11"/>
  <c r="B737" i="11"/>
  <c r="E737" i="11" s="1"/>
  <c r="B738" i="11"/>
  <c r="B739" i="11"/>
  <c r="E739" i="11" s="1"/>
  <c r="B740" i="11"/>
  <c r="E740" i="11" s="1"/>
  <c r="B741" i="11"/>
  <c r="E741" i="11" s="1"/>
  <c r="B742" i="11"/>
  <c r="E742" i="11" s="1"/>
  <c r="B743" i="11"/>
  <c r="E743" i="11" s="1"/>
  <c r="B744" i="11"/>
  <c r="E744" i="11" s="1"/>
  <c r="B745" i="11"/>
  <c r="E745" i="11" s="1"/>
  <c r="B746" i="11"/>
  <c r="B747" i="11"/>
  <c r="B748" i="11"/>
  <c r="B749" i="11"/>
  <c r="E749" i="11" s="1"/>
  <c r="B750" i="11"/>
  <c r="B751" i="11"/>
  <c r="E751" i="11" s="1"/>
  <c r="B752" i="11"/>
  <c r="E752" i="11" s="1"/>
  <c r="B753" i="11"/>
  <c r="E753" i="11" s="1"/>
  <c r="B754" i="11"/>
  <c r="E754" i="11" s="1"/>
  <c r="B755" i="11"/>
  <c r="E755" i="11" s="1"/>
  <c r="B756" i="11"/>
  <c r="E756" i="11" s="1"/>
  <c r="B757" i="11"/>
  <c r="E757" i="11" s="1"/>
  <c r="B758" i="11"/>
  <c r="B759" i="11"/>
  <c r="B760" i="11"/>
  <c r="B761" i="11"/>
  <c r="E761" i="11" s="1"/>
  <c r="B762" i="11"/>
  <c r="B763" i="11"/>
  <c r="E763" i="11" s="1"/>
  <c r="B764" i="11"/>
  <c r="E764" i="11" s="1"/>
  <c r="B765" i="11"/>
  <c r="E765" i="11" s="1"/>
  <c r="B766" i="11"/>
  <c r="E766" i="11" s="1"/>
  <c r="B767" i="11"/>
  <c r="E767" i="11" s="1"/>
  <c r="B768" i="11"/>
  <c r="E768" i="11" s="1"/>
  <c r="B769" i="11"/>
  <c r="E769" i="11" s="1"/>
  <c r="B770" i="11"/>
  <c r="B771" i="11"/>
  <c r="B772" i="11"/>
  <c r="B773" i="11"/>
  <c r="E773" i="11" s="1"/>
  <c r="B774" i="11"/>
  <c r="E774" i="11" s="1"/>
  <c r="B775" i="11"/>
  <c r="E775" i="11" s="1"/>
  <c r="B776" i="11"/>
  <c r="E776" i="11" s="1"/>
  <c r="B777" i="11"/>
  <c r="E777" i="11" s="1"/>
  <c r="B778" i="11"/>
  <c r="E778" i="11" s="1"/>
  <c r="B779" i="11"/>
  <c r="E779" i="11" s="1"/>
  <c r="B780" i="11"/>
  <c r="E780" i="11" s="1"/>
  <c r="B781" i="11"/>
  <c r="E781" i="11" s="1"/>
  <c r="B782" i="11"/>
  <c r="B783" i="11"/>
  <c r="B784" i="11"/>
  <c r="B785" i="11"/>
  <c r="E785" i="11" s="1"/>
  <c r="B786" i="11"/>
  <c r="B787" i="11"/>
  <c r="E787" i="11" s="1"/>
  <c r="B788" i="11"/>
  <c r="E788" i="11" s="1"/>
  <c r="B789" i="11"/>
  <c r="E789" i="11" s="1"/>
  <c r="B790" i="11"/>
  <c r="E790" i="11" s="1"/>
  <c r="B791" i="11"/>
  <c r="E791" i="11" s="1"/>
  <c r="B792" i="11"/>
  <c r="E792" i="11" s="1"/>
  <c r="B793" i="11"/>
  <c r="E793" i="11" s="1"/>
  <c r="B794" i="11"/>
  <c r="B795" i="11"/>
  <c r="B796" i="11"/>
  <c r="B797" i="11"/>
  <c r="E797" i="11" s="1"/>
  <c r="B798" i="11"/>
  <c r="B799" i="11"/>
  <c r="E799" i="11" s="1"/>
  <c r="B800" i="11"/>
  <c r="E800" i="11" s="1"/>
  <c r="B801" i="11"/>
  <c r="E801" i="11" s="1"/>
  <c r="B802" i="11"/>
  <c r="E802" i="11" s="1"/>
  <c r="B803" i="11"/>
  <c r="E803" i="11" s="1"/>
  <c r="B804" i="11"/>
  <c r="E804" i="11" s="1"/>
  <c r="B805" i="11"/>
  <c r="E805" i="11" s="1"/>
  <c r="B806" i="11"/>
  <c r="B807" i="11"/>
  <c r="B808" i="11"/>
  <c r="B809" i="11"/>
  <c r="E809" i="11" s="1"/>
  <c r="B810" i="11"/>
  <c r="B811" i="11"/>
  <c r="E811" i="11" s="1"/>
  <c r="B812" i="11"/>
  <c r="E812" i="11" s="1"/>
  <c r="B813" i="11"/>
  <c r="E813" i="11" s="1"/>
  <c r="B814" i="11"/>
  <c r="E814" i="11" s="1"/>
  <c r="B815" i="11"/>
  <c r="E815" i="11" s="1"/>
  <c r="B816" i="11"/>
  <c r="E816" i="11" s="1"/>
  <c r="B817" i="11"/>
  <c r="E817" i="11" s="1"/>
  <c r="B818" i="11"/>
  <c r="B819" i="11"/>
  <c r="B820" i="11"/>
  <c r="B821" i="11"/>
  <c r="E821" i="11" s="1"/>
  <c r="B822" i="11"/>
  <c r="E822" i="11" s="1"/>
  <c r="B823" i="11"/>
  <c r="E823" i="11" s="1"/>
  <c r="B824" i="11"/>
  <c r="E824" i="11" s="1"/>
  <c r="B825" i="11"/>
  <c r="E825" i="11" s="1"/>
  <c r="B826" i="11"/>
  <c r="E826" i="11" s="1"/>
  <c r="B827" i="11"/>
  <c r="E827" i="11" s="1"/>
  <c r="B828" i="11"/>
  <c r="E828" i="11" s="1"/>
  <c r="B829" i="11"/>
  <c r="E829" i="11" s="1"/>
  <c r="B830" i="11"/>
  <c r="B831" i="11"/>
  <c r="B832" i="11"/>
  <c r="B833" i="11"/>
  <c r="E833" i="11" s="1"/>
  <c r="B834" i="11"/>
  <c r="B835" i="11"/>
  <c r="E835" i="11" s="1"/>
  <c r="B836" i="11"/>
  <c r="E836" i="11" s="1"/>
  <c r="B837" i="11"/>
  <c r="E837" i="11" s="1"/>
  <c r="B838" i="11"/>
  <c r="E838" i="11" s="1"/>
  <c r="B839" i="11"/>
  <c r="E839" i="11" s="1"/>
  <c r="B840" i="11"/>
  <c r="E840" i="11" s="1"/>
  <c r="B841" i="11"/>
  <c r="E841" i="11" s="1"/>
  <c r="B842" i="11"/>
  <c r="B843" i="11"/>
  <c r="B844" i="11"/>
  <c r="B845" i="11"/>
  <c r="E845" i="11" s="1"/>
  <c r="B846" i="11"/>
  <c r="B847" i="11"/>
  <c r="E847" i="11" s="1"/>
  <c r="B848" i="11"/>
  <c r="E848" i="11" s="1"/>
  <c r="B849" i="11"/>
  <c r="B850" i="11"/>
  <c r="E850" i="11" s="1"/>
  <c r="B851" i="11"/>
  <c r="E851" i="11" s="1"/>
  <c r="B852" i="11"/>
  <c r="E852" i="11" s="1"/>
  <c r="B853" i="11"/>
  <c r="E853" i="11" s="1"/>
  <c r="B854" i="11"/>
  <c r="B855" i="11"/>
  <c r="B856" i="11"/>
  <c r="B857" i="11"/>
  <c r="E857" i="11" s="1"/>
  <c r="B858" i="11"/>
  <c r="B859" i="11"/>
  <c r="E859" i="11" s="1"/>
  <c r="B860" i="11"/>
  <c r="E860" i="11" s="1"/>
  <c r="B861" i="11"/>
  <c r="E861" i="11" s="1"/>
  <c r="B862" i="11"/>
  <c r="E862" i="11" s="1"/>
  <c r="B863" i="11"/>
  <c r="E863" i="11" s="1"/>
  <c r="B864" i="11"/>
  <c r="E864" i="11" s="1"/>
  <c r="B865" i="11"/>
  <c r="E865" i="11" s="1"/>
  <c r="B866" i="11"/>
  <c r="B867" i="11"/>
  <c r="B868" i="11"/>
  <c r="B869" i="11"/>
  <c r="E869" i="11" s="1"/>
  <c r="B870" i="11"/>
  <c r="E870" i="11" s="1"/>
  <c r="B871" i="11"/>
  <c r="E871" i="11" s="1"/>
  <c r="B872" i="11"/>
  <c r="E872" i="11" s="1"/>
  <c r="B873" i="11"/>
  <c r="E873" i="11" s="1"/>
  <c r="B874" i="11"/>
  <c r="E874" i="11" s="1"/>
  <c r="B875" i="11"/>
  <c r="E875" i="11" s="1"/>
  <c r="B876" i="11"/>
  <c r="E876" i="11" s="1"/>
  <c r="B877" i="11"/>
  <c r="E877" i="11" s="1"/>
  <c r="B878" i="11"/>
  <c r="B879" i="11"/>
  <c r="B880" i="11"/>
  <c r="B881" i="11"/>
  <c r="E881" i="11" s="1"/>
  <c r="B882" i="11"/>
  <c r="B883" i="11"/>
  <c r="E883" i="11" s="1"/>
  <c r="B884" i="11"/>
  <c r="E884" i="11" s="1"/>
  <c r="B885" i="11"/>
  <c r="E885" i="11" s="1"/>
  <c r="B886" i="11"/>
  <c r="E886" i="11" s="1"/>
  <c r="B887" i="11"/>
  <c r="E887" i="11" s="1"/>
  <c r="B888" i="11"/>
  <c r="E888" i="11" s="1"/>
  <c r="B889" i="11"/>
  <c r="E889" i="11" s="1"/>
  <c r="B890" i="11"/>
  <c r="B891" i="11"/>
  <c r="B892" i="11"/>
  <c r="B893" i="11"/>
  <c r="E893" i="11" s="1"/>
  <c r="B894" i="11"/>
  <c r="B895" i="11"/>
  <c r="E895" i="11" s="1"/>
  <c r="B896" i="11"/>
  <c r="E896" i="11" s="1"/>
  <c r="B897" i="11"/>
  <c r="E897" i="11" s="1"/>
  <c r="B898" i="11"/>
  <c r="E898" i="11" s="1"/>
  <c r="B899" i="11"/>
  <c r="E899" i="11" s="1"/>
  <c r="B900" i="11"/>
  <c r="E900" i="11" s="1"/>
  <c r="B901" i="11"/>
  <c r="E901" i="11" s="1"/>
  <c r="B902" i="11"/>
  <c r="B903" i="11"/>
  <c r="B904" i="11"/>
  <c r="B905" i="11"/>
  <c r="E905" i="11" s="1"/>
  <c r="B906" i="11"/>
  <c r="B907" i="11"/>
  <c r="E907" i="11" s="1"/>
  <c r="B908" i="11"/>
  <c r="E908" i="11" s="1"/>
  <c r="B909" i="11"/>
  <c r="E909" i="11" s="1"/>
  <c r="B910" i="11"/>
  <c r="E910" i="11" s="1"/>
  <c r="B911" i="11"/>
  <c r="E911" i="11" s="1"/>
  <c r="B912" i="11"/>
  <c r="E912" i="11" s="1"/>
  <c r="B913" i="11"/>
  <c r="E913" i="11" s="1"/>
  <c r="B914" i="11"/>
  <c r="B915" i="11"/>
  <c r="B916" i="11"/>
  <c r="B917" i="11"/>
  <c r="E917" i="11" s="1"/>
  <c r="B918" i="11"/>
  <c r="E918" i="11" s="1"/>
  <c r="B919" i="11"/>
  <c r="E919" i="11" s="1"/>
  <c r="B920" i="11"/>
  <c r="E920" i="11" s="1"/>
  <c r="B921" i="11"/>
  <c r="E921" i="11" s="1"/>
  <c r="B922" i="11"/>
  <c r="E922" i="11" s="1"/>
  <c r="B923" i="11"/>
  <c r="E923" i="11" s="1"/>
  <c r="B924" i="11"/>
  <c r="E924" i="11" s="1"/>
  <c r="B925" i="11"/>
  <c r="E925" i="11" s="1"/>
  <c r="B926" i="11"/>
  <c r="B927" i="11"/>
  <c r="B928" i="11"/>
  <c r="B929" i="11"/>
  <c r="E929" i="11" s="1"/>
  <c r="B930" i="11"/>
  <c r="B931" i="11"/>
  <c r="E931" i="11" s="1"/>
  <c r="B932" i="11"/>
  <c r="E932" i="11" s="1"/>
  <c r="B933" i="11"/>
  <c r="E933" i="11" s="1"/>
  <c r="B934" i="11"/>
  <c r="E934" i="11" s="1"/>
  <c r="B935" i="11"/>
  <c r="E935" i="11" s="1"/>
  <c r="B936" i="11"/>
  <c r="E936" i="11" s="1"/>
  <c r="B937" i="11"/>
  <c r="E937" i="11" s="1"/>
  <c r="B938" i="11"/>
  <c r="B939" i="11"/>
  <c r="B940" i="11"/>
  <c r="B941" i="11"/>
  <c r="E941" i="11" s="1"/>
  <c r="B942" i="11"/>
  <c r="B943" i="11"/>
  <c r="E943" i="11" s="1"/>
  <c r="B944" i="11"/>
  <c r="E944" i="11" s="1"/>
  <c r="B945" i="11"/>
  <c r="E945" i="11" s="1"/>
  <c r="B946" i="11"/>
  <c r="E946" i="11" s="1"/>
  <c r="B947" i="11"/>
  <c r="E947" i="11" s="1"/>
  <c r="B948" i="11"/>
  <c r="E948" i="11" s="1"/>
  <c r="B949" i="11"/>
  <c r="E949" i="11" s="1"/>
  <c r="B950" i="11"/>
  <c r="B951" i="11"/>
  <c r="B952" i="11"/>
  <c r="B953" i="11"/>
  <c r="E953" i="11" s="1"/>
  <c r="B954" i="11"/>
  <c r="B955" i="11"/>
  <c r="E955" i="11" s="1"/>
  <c r="B956" i="11"/>
  <c r="E956" i="11" s="1"/>
  <c r="B957" i="11"/>
  <c r="E957" i="11" s="1"/>
  <c r="B958" i="11"/>
  <c r="E958" i="11" s="1"/>
  <c r="B959" i="11"/>
  <c r="E959" i="11" s="1"/>
  <c r="B960" i="11"/>
  <c r="E960" i="11" s="1"/>
  <c r="B961" i="11"/>
  <c r="E961" i="11" s="1"/>
  <c r="B962" i="11"/>
  <c r="B963" i="11"/>
  <c r="B964" i="11"/>
  <c r="B965" i="11"/>
  <c r="E965" i="11" s="1"/>
  <c r="B966" i="11"/>
  <c r="E966" i="11" s="1"/>
  <c r="B967" i="11"/>
  <c r="E967" i="11" s="1"/>
  <c r="B968" i="11"/>
  <c r="E968" i="11" s="1"/>
  <c r="B969" i="11"/>
  <c r="E969" i="11" s="1"/>
  <c r="B970" i="11"/>
  <c r="E970" i="11" s="1"/>
  <c r="B971" i="11"/>
  <c r="E971" i="11" s="1"/>
  <c r="B972" i="11"/>
  <c r="E972" i="11" s="1"/>
  <c r="B973" i="11"/>
  <c r="E973" i="11" s="1"/>
  <c r="B974" i="11"/>
  <c r="B975" i="11"/>
  <c r="B976" i="11"/>
  <c r="B977" i="11"/>
  <c r="E977" i="11" s="1"/>
  <c r="B978" i="11"/>
  <c r="B979" i="11"/>
  <c r="E979" i="11" s="1"/>
  <c r="B980" i="11"/>
  <c r="E980" i="11" s="1"/>
  <c r="B981" i="11"/>
  <c r="E981" i="11" s="1"/>
  <c r="B982" i="11"/>
  <c r="E982" i="11" s="1"/>
  <c r="B983" i="11"/>
  <c r="E983" i="11" s="1"/>
  <c r="B984" i="11"/>
  <c r="E984" i="11" s="1"/>
  <c r="B985" i="11"/>
  <c r="E985" i="11" s="1"/>
  <c r="B986" i="11"/>
  <c r="B987" i="11"/>
  <c r="B988" i="11"/>
  <c r="B989" i="11"/>
  <c r="E989" i="11" s="1"/>
  <c r="B990" i="11"/>
  <c r="B991" i="11"/>
  <c r="E991" i="11" s="1"/>
  <c r="B992" i="11"/>
  <c r="E992" i="11" s="1"/>
  <c r="B993" i="11"/>
  <c r="E993" i="11" s="1"/>
  <c r="B994" i="11"/>
  <c r="E994" i="11" s="1"/>
  <c r="B995" i="11"/>
  <c r="E995" i="11" s="1"/>
  <c r="B996" i="11"/>
  <c r="E996" i="11" s="1"/>
  <c r="B997" i="11"/>
  <c r="E997" i="11" s="1"/>
  <c r="B998" i="11"/>
  <c r="B999" i="11"/>
  <c r="B1000" i="11"/>
  <c r="B1001" i="11"/>
  <c r="E1001" i="11" s="1"/>
  <c r="B1002" i="11"/>
  <c r="B1003" i="11"/>
  <c r="E1003" i="11" s="1"/>
  <c r="B1004" i="11"/>
  <c r="E1004" i="11" s="1"/>
  <c r="B1005" i="11"/>
  <c r="E1005" i="11" s="1"/>
  <c r="B1006" i="11"/>
  <c r="E1006" i="11" s="1"/>
  <c r="B1007" i="11"/>
  <c r="E1007" i="11" s="1"/>
  <c r="B1008" i="11"/>
  <c r="E1008" i="11" s="1"/>
  <c r="B1009" i="11"/>
  <c r="E1009" i="11" s="1"/>
  <c r="B1010" i="11"/>
  <c r="B1011" i="11"/>
  <c r="B1012" i="11"/>
  <c r="B1013" i="11"/>
  <c r="E1013" i="11" s="1"/>
  <c r="B1014" i="11"/>
  <c r="E1014" i="11" s="1"/>
  <c r="B1015" i="11"/>
  <c r="E1015" i="11" s="1"/>
  <c r="B1016" i="11"/>
  <c r="E1016" i="11" s="1"/>
  <c r="B1017" i="11"/>
  <c r="E1017" i="11" s="1"/>
  <c r="B1018" i="11"/>
  <c r="E1018" i="11" s="1"/>
  <c r="B1019" i="11"/>
  <c r="E1019" i="11" s="1"/>
  <c r="B1020" i="11"/>
  <c r="E1020" i="11" s="1"/>
  <c r="B1021" i="11"/>
  <c r="E1021" i="11" s="1"/>
  <c r="B1022" i="11"/>
  <c r="B1023" i="11"/>
  <c r="B1024" i="11"/>
  <c r="B1025" i="11"/>
  <c r="E1025" i="11" s="1"/>
  <c r="B1026" i="11"/>
  <c r="B1027" i="11"/>
  <c r="E1027" i="11" s="1"/>
  <c r="B1028" i="11"/>
  <c r="E1028" i="11" s="1"/>
  <c r="B1029" i="11"/>
  <c r="E1029" i="11" s="1"/>
  <c r="B1030" i="11"/>
  <c r="E1030" i="11" s="1"/>
  <c r="B1031" i="11"/>
  <c r="E1031" i="11" s="1"/>
  <c r="B1032" i="11"/>
  <c r="E1032" i="11" s="1"/>
  <c r="B1033" i="11"/>
  <c r="E1033" i="11" s="1"/>
  <c r="B1034" i="11"/>
  <c r="B1035" i="11"/>
  <c r="B1036" i="11"/>
  <c r="B1037" i="11"/>
  <c r="E1037" i="11" s="1"/>
  <c r="B1038" i="11"/>
  <c r="B1039" i="11"/>
  <c r="E1039" i="11" s="1"/>
  <c r="B1040" i="11"/>
  <c r="E1040" i="11" s="1"/>
  <c r="B1041" i="11"/>
  <c r="E1041" i="11" s="1"/>
  <c r="B1042" i="11"/>
  <c r="E1042" i="11" s="1"/>
  <c r="B1043" i="11"/>
  <c r="E1043" i="11" s="1"/>
  <c r="B1044" i="11"/>
  <c r="E1044" i="11" s="1"/>
  <c r="B1045" i="11"/>
  <c r="E1045" i="11" s="1"/>
  <c r="B1046" i="11"/>
  <c r="B1047" i="11"/>
  <c r="B1048" i="11"/>
  <c r="B1049" i="11"/>
  <c r="E1049" i="11" s="1"/>
  <c r="B1050" i="11"/>
  <c r="B1051" i="11"/>
  <c r="E1051" i="11" s="1"/>
  <c r="B1052" i="11"/>
  <c r="E1052" i="11" s="1"/>
  <c r="B1053" i="11"/>
  <c r="E1053" i="11" s="1"/>
  <c r="B1054" i="11"/>
  <c r="E1054" i="11" s="1"/>
  <c r="B1055" i="11"/>
  <c r="E1055" i="11" s="1"/>
  <c r="B1056" i="11"/>
  <c r="E1056" i="11" s="1"/>
  <c r="B1057" i="11"/>
  <c r="E1057" i="11" s="1"/>
  <c r="B1058" i="11"/>
  <c r="B1059" i="11"/>
  <c r="B1060" i="11"/>
  <c r="B1061" i="11"/>
  <c r="E1061" i="11" s="1"/>
  <c r="B1062" i="11"/>
  <c r="B1063" i="11"/>
  <c r="E1063" i="11" s="1"/>
  <c r="B1064" i="11"/>
  <c r="E1064" i="11" s="1"/>
  <c r="B1065" i="11"/>
  <c r="E1065" i="11" s="1"/>
  <c r="B1066" i="11"/>
  <c r="E1066" i="11" s="1"/>
  <c r="B1067" i="11"/>
  <c r="E1067" i="11" s="1"/>
  <c r="B1068" i="11"/>
  <c r="E1068" i="11" s="1"/>
  <c r="B1069" i="11"/>
  <c r="E1069" i="11" s="1"/>
  <c r="B1070" i="11"/>
  <c r="B1071" i="11"/>
  <c r="B1072" i="11"/>
  <c r="B1073" i="11"/>
  <c r="E1073" i="11" s="1"/>
  <c r="B1074" i="11"/>
  <c r="B1075" i="11"/>
  <c r="E1075" i="11" s="1"/>
  <c r="B1076" i="11"/>
  <c r="E1076" i="11" s="1"/>
  <c r="B1077" i="11"/>
  <c r="E1077" i="11" s="1"/>
  <c r="B1078" i="11"/>
  <c r="E1078" i="11" s="1"/>
  <c r="B1079" i="11"/>
  <c r="E1079" i="11" s="1"/>
  <c r="B1080" i="11"/>
  <c r="E1080" i="11" s="1"/>
  <c r="B1081" i="11"/>
  <c r="E1081" i="11" s="1"/>
  <c r="B1082" i="11"/>
  <c r="B1083" i="11"/>
  <c r="B1084" i="11"/>
  <c r="B1085" i="11"/>
  <c r="E1085" i="11" s="1"/>
  <c r="B1086" i="11"/>
  <c r="B1087" i="11"/>
  <c r="E1087" i="11" s="1"/>
  <c r="B1088" i="11"/>
  <c r="E1088" i="11" s="1"/>
  <c r="B1089" i="11"/>
  <c r="E1089" i="11" s="1"/>
  <c r="B1090" i="11"/>
  <c r="E1090" i="11" s="1"/>
  <c r="B1091" i="11"/>
  <c r="E1091" i="11" s="1"/>
  <c r="B1092" i="11"/>
  <c r="E1092" i="11" s="1"/>
  <c r="B1093" i="11"/>
  <c r="E1093" i="11" s="1"/>
  <c r="B1094" i="11"/>
  <c r="B1095" i="11"/>
  <c r="B1096" i="11"/>
  <c r="B1097" i="11"/>
  <c r="E1097" i="11" s="1"/>
  <c r="B1098" i="11"/>
  <c r="B1099" i="11"/>
  <c r="E1099" i="11" s="1"/>
  <c r="B1100" i="11"/>
  <c r="E1100" i="11" s="1"/>
  <c r="B1101" i="11"/>
  <c r="E1101" i="11" s="1"/>
  <c r="B1102" i="11"/>
  <c r="E1102" i="11" s="1"/>
  <c r="B1103" i="11"/>
  <c r="E1103" i="11" s="1"/>
  <c r="B1104" i="11"/>
  <c r="E1104" i="11" s="1"/>
  <c r="B1105" i="11"/>
  <c r="E1105" i="11" s="1"/>
  <c r="B1106" i="11"/>
  <c r="B1107" i="11"/>
  <c r="B1108" i="11"/>
  <c r="B1109" i="11"/>
  <c r="E1109" i="11" s="1"/>
  <c r="B1110" i="11"/>
  <c r="B1111" i="11"/>
  <c r="E1111" i="11" s="1"/>
  <c r="B1112" i="11"/>
  <c r="E1112" i="11" s="1"/>
  <c r="B1113" i="11"/>
  <c r="E1113" i="11" s="1"/>
  <c r="B1114" i="11"/>
  <c r="E1114" i="11" s="1"/>
  <c r="B1115" i="11"/>
  <c r="E1115" i="11" s="1"/>
  <c r="B1116" i="11"/>
  <c r="E1116" i="11" s="1"/>
  <c r="B1117" i="11"/>
  <c r="E1117" i="11" s="1"/>
  <c r="B1118" i="11"/>
  <c r="B1119" i="11"/>
  <c r="B1120" i="11"/>
  <c r="B1121" i="11"/>
  <c r="E1121" i="11" s="1"/>
  <c r="B1122" i="11"/>
  <c r="B1123" i="11"/>
  <c r="E1123" i="11" s="1"/>
  <c r="B1124" i="11"/>
  <c r="E1124" i="11" s="1"/>
  <c r="B1125" i="11"/>
  <c r="E1125" i="11" s="1"/>
  <c r="B1126" i="11"/>
  <c r="E1126" i="11" s="1"/>
  <c r="B1127" i="11"/>
  <c r="E1127" i="11" s="1"/>
  <c r="B1128" i="11"/>
  <c r="E1128" i="11" s="1"/>
  <c r="B1129" i="11"/>
  <c r="E1129" i="11" s="1"/>
  <c r="B1130" i="11"/>
  <c r="B1131" i="11"/>
  <c r="B1132" i="11"/>
  <c r="B1133" i="11"/>
  <c r="E1133" i="11" s="1"/>
  <c r="B1134" i="11"/>
  <c r="B1135" i="11"/>
  <c r="E1135" i="11" s="1"/>
  <c r="B1136" i="11"/>
  <c r="E1136" i="11" s="1"/>
  <c r="B1137" i="11"/>
  <c r="E1137" i="11" s="1"/>
  <c r="B1138" i="11"/>
  <c r="E1138" i="11" s="1"/>
  <c r="B1139" i="11"/>
  <c r="E1139" i="11" s="1"/>
  <c r="B1140" i="11"/>
  <c r="E1140" i="11" s="1"/>
  <c r="B1141" i="11"/>
  <c r="E1141" i="11" s="1"/>
  <c r="B1142" i="11"/>
  <c r="B1143" i="11"/>
  <c r="B1144" i="11"/>
  <c r="B3" i="11"/>
  <c r="B1" i="11"/>
  <c r="M1144" i="11"/>
  <c r="N1144" i="11" s="1"/>
  <c r="M1143" i="11"/>
  <c r="N1143" i="11" s="1"/>
  <c r="M1142" i="11"/>
  <c r="N1142" i="11" s="1"/>
  <c r="M1141" i="11"/>
  <c r="N1141" i="11" s="1"/>
  <c r="M1140" i="11"/>
  <c r="N1140" i="11" s="1"/>
  <c r="M1139" i="11"/>
  <c r="N1139" i="11" s="1"/>
  <c r="AA1138" i="11"/>
  <c r="AB1138" i="11" s="1"/>
  <c r="Y1138" i="11"/>
  <c r="W1138" i="11"/>
  <c r="M1136" i="11"/>
  <c r="N1136" i="11" s="1"/>
  <c r="M1135" i="11"/>
  <c r="N1135" i="11" s="1"/>
  <c r="M1134" i="11"/>
  <c r="N1134" i="11" s="1"/>
  <c r="M1133" i="11"/>
  <c r="N1133" i="11" s="1"/>
  <c r="M1132" i="11"/>
  <c r="N1132" i="11" s="1"/>
  <c r="AA1131" i="11"/>
  <c r="AB1131" i="11" s="1"/>
  <c r="Y1131" i="11"/>
  <c r="W1131" i="11"/>
  <c r="X1131" i="11" s="1"/>
  <c r="N1129" i="11"/>
  <c r="M1129" i="11"/>
  <c r="M1128" i="11"/>
  <c r="N1128" i="11" s="1"/>
  <c r="M1127" i="11"/>
  <c r="N1127" i="11" s="1"/>
  <c r="M1126" i="11"/>
  <c r="N1126" i="11" s="1"/>
  <c r="M1125" i="11"/>
  <c r="N1125" i="11" s="1"/>
  <c r="AA1124" i="11"/>
  <c r="AB1124" i="11" s="1"/>
  <c r="Y1124" i="11"/>
  <c r="W1124" i="11"/>
  <c r="X1124" i="11" s="1"/>
  <c r="M1122" i="11"/>
  <c r="N1122" i="11" s="1"/>
  <c r="M1121" i="11"/>
  <c r="N1121" i="11" s="1"/>
  <c r="M1120" i="11"/>
  <c r="N1120" i="11" s="1"/>
  <c r="M1119" i="11"/>
  <c r="N1119" i="11" s="1"/>
  <c r="M1118" i="11"/>
  <c r="N1118" i="11" s="1"/>
  <c r="M1117" i="11"/>
  <c r="N1117" i="11" s="1"/>
  <c r="M1116" i="11"/>
  <c r="N1116" i="11" s="1"/>
  <c r="M1115" i="11"/>
  <c r="N1115" i="11" s="1"/>
  <c r="AA1114" i="11"/>
  <c r="AB1114" i="11" s="1"/>
  <c r="Y1114" i="11"/>
  <c r="W1114" i="11"/>
  <c r="M1112" i="11"/>
  <c r="N1112" i="11" s="1"/>
  <c r="M1111" i="11"/>
  <c r="N1111" i="11" s="1"/>
  <c r="M1110" i="11"/>
  <c r="N1110" i="11" s="1"/>
  <c r="M1109" i="11"/>
  <c r="N1109" i="11" s="1"/>
  <c r="M1108" i="11"/>
  <c r="N1108" i="11" s="1"/>
  <c r="M1107" i="11"/>
  <c r="N1107" i="11" s="1"/>
  <c r="M1106" i="11"/>
  <c r="N1106" i="11" s="1"/>
  <c r="M1105" i="11"/>
  <c r="N1105" i="11" s="1"/>
  <c r="AA1104" i="11"/>
  <c r="AB1104" i="11" s="1"/>
  <c r="Y1104" i="11"/>
  <c r="Z1104" i="11" s="1"/>
  <c r="W1104" i="11"/>
  <c r="X1104" i="11" s="1"/>
  <c r="M1102" i="11"/>
  <c r="N1102" i="11" s="1"/>
  <c r="M1101" i="11"/>
  <c r="N1101" i="11" s="1"/>
  <c r="M1100" i="11"/>
  <c r="N1100" i="11" s="1"/>
  <c r="M1099" i="11"/>
  <c r="N1099" i="11" s="1"/>
  <c r="M1098" i="11"/>
  <c r="N1098" i="11" s="1"/>
  <c r="AA1097" i="11"/>
  <c r="AB1097" i="11" s="1"/>
  <c r="Y1097" i="11"/>
  <c r="W1097" i="11"/>
  <c r="X1097" i="11" s="1"/>
  <c r="M1095" i="11"/>
  <c r="N1095" i="11" s="1"/>
  <c r="M1094" i="11"/>
  <c r="N1094" i="11" s="1"/>
  <c r="M1093" i="11"/>
  <c r="N1093" i="11" s="1"/>
  <c r="M1092" i="11"/>
  <c r="N1092" i="11" s="1"/>
  <c r="M1091" i="11"/>
  <c r="N1091" i="11" s="1"/>
  <c r="M1090" i="11"/>
  <c r="N1090" i="11" s="1"/>
  <c r="AA1089" i="11"/>
  <c r="AB1089" i="11" s="1"/>
  <c r="Y1089" i="11"/>
  <c r="W1089" i="11"/>
  <c r="X1089" i="11" s="1"/>
  <c r="M1087" i="11"/>
  <c r="N1087" i="11" s="1"/>
  <c r="M1086" i="11"/>
  <c r="N1086" i="11" s="1"/>
  <c r="M1085" i="11"/>
  <c r="N1085" i="11" s="1"/>
  <c r="M1084" i="11"/>
  <c r="N1084" i="11" s="1"/>
  <c r="M1083" i="11"/>
  <c r="N1083" i="11" s="1"/>
  <c r="M1082" i="11"/>
  <c r="N1082" i="11" s="1"/>
  <c r="AA1081" i="11"/>
  <c r="AB1081" i="11" s="1"/>
  <c r="Y1081" i="11"/>
  <c r="W1081" i="11"/>
  <c r="X1081" i="11" s="1"/>
  <c r="M1079" i="11"/>
  <c r="N1079" i="11" s="1"/>
  <c r="M1078" i="11"/>
  <c r="N1078" i="11" s="1"/>
  <c r="M1077" i="11"/>
  <c r="N1077" i="11" s="1"/>
  <c r="M1076" i="11"/>
  <c r="N1076" i="11" s="1"/>
  <c r="AA1075" i="11"/>
  <c r="AB1075" i="11" s="1"/>
  <c r="Y1075" i="11"/>
  <c r="W1075" i="11"/>
  <c r="X1075" i="11" s="1"/>
  <c r="M1073" i="11"/>
  <c r="N1073" i="11" s="1"/>
  <c r="M1072" i="11"/>
  <c r="N1072" i="11" s="1"/>
  <c r="M1071" i="11"/>
  <c r="N1071" i="11" s="1"/>
  <c r="M1070" i="11"/>
  <c r="N1070" i="11" s="1"/>
  <c r="M1069" i="11"/>
  <c r="N1069" i="11" s="1"/>
  <c r="M1068" i="11"/>
  <c r="N1068" i="11" s="1"/>
  <c r="M1067" i="11"/>
  <c r="N1067" i="11" s="1"/>
  <c r="M1066" i="11"/>
  <c r="N1066" i="11" s="1"/>
  <c r="M1065" i="11"/>
  <c r="N1065" i="11" s="1"/>
  <c r="AA1064" i="11"/>
  <c r="AB1064" i="11" s="1"/>
  <c r="Y1064" i="11"/>
  <c r="W1064" i="11"/>
  <c r="X1064" i="11" s="1"/>
  <c r="M1062" i="11"/>
  <c r="N1062" i="11" s="1"/>
  <c r="M1061" i="11"/>
  <c r="N1061" i="11" s="1"/>
  <c r="M1060" i="11"/>
  <c r="N1060" i="11" s="1"/>
  <c r="M1059" i="11"/>
  <c r="N1059" i="11" s="1"/>
  <c r="M1058" i="11"/>
  <c r="N1058" i="11" s="1"/>
  <c r="M1057" i="11"/>
  <c r="N1057" i="11" s="1"/>
  <c r="M1056" i="11"/>
  <c r="N1056" i="11" s="1"/>
  <c r="M1055" i="11"/>
  <c r="N1055" i="11" s="1"/>
  <c r="M1054" i="11"/>
  <c r="N1054" i="11" s="1"/>
  <c r="AA1053" i="11"/>
  <c r="AB1053" i="11" s="1"/>
  <c r="Y1053" i="11"/>
  <c r="W1053" i="11"/>
  <c r="X1053" i="11" s="1"/>
  <c r="M1051" i="11"/>
  <c r="N1051" i="11" s="1"/>
  <c r="M1050" i="11"/>
  <c r="N1050" i="11" s="1"/>
  <c r="M1049" i="11"/>
  <c r="N1049" i="11" s="1"/>
  <c r="M1048" i="11"/>
  <c r="N1048" i="11" s="1"/>
  <c r="M1047" i="11"/>
  <c r="N1047" i="11" s="1"/>
  <c r="AA1046" i="11"/>
  <c r="AB1046" i="11" s="1"/>
  <c r="Y1046" i="11"/>
  <c r="W1046" i="11"/>
  <c r="X1046" i="11" s="1"/>
  <c r="M1044" i="11"/>
  <c r="N1044" i="11" s="1"/>
  <c r="M1043" i="11"/>
  <c r="N1043" i="11" s="1"/>
  <c r="M1042" i="11"/>
  <c r="N1042" i="11" s="1"/>
  <c r="M1041" i="11"/>
  <c r="N1041" i="11" s="1"/>
  <c r="M1040" i="11"/>
  <c r="N1040" i="11" s="1"/>
  <c r="AA1039" i="11"/>
  <c r="AB1039" i="11" s="1"/>
  <c r="Y1039" i="11"/>
  <c r="W1039" i="11"/>
  <c r="X1039" i="11" s="1"/>
  <c r="M1037" i="11"/>
  <c r="N1037" i="11" s="1"/>
  <c r="M1036" i="11"/>
  <c r="N1036" i="11" s="1"/>
  <c r="M1035" i="11"/>
  <c r="N1035" i="11" s="1"/>
  <c r="M1034" i="11"/>
  <c r="N1034" i="11" s="1"/>
  <c r="M1033" i="11"/>
  <c r="N1033" i="11" s="1"/>
  <c r="M1032" i="11"/>
  <c r="N1032" i="11" s="1"/>
  <c r="AA1031" i="11"/>
  <c r="AB1031" i="11" s="1"/>
  <c r="Y1031" i="11"/>
  <c r="W1031" i="11"/>
  <c r="M1029" i="11"/>
  <c r="N1029" i="11" s="1"/>
  <c r="M1028" i="11"/>
  <c r="N1028" i="11" s="1"/>
  <c r="M1027" i="11"/>
  <c r="N1027" i="11" s="1"/>
  <c r="M1026" i="11"/>
  <c r="N1026" i="11" s="1"/>
  <c r="M1025" i="11"/>
  <c r="N1025" i="11" s="1"/>
  <c r="AA1024" i="11"/>
  <c r="AB1024" i="11" s="1"/>
  <c r="Y1024" i="11"/>
  <c r="W1024" i="11"/>
  <c r="X1024" i="11" s="1"/>
  <c r="M1022" i="11"/>
  <c r="N1022" i="11" s="1"/>
  <c r="M1021" i="11"/>
  <c r="N1021" i="11" s="1"/>
  <c r="M1020" i="11"/>
  <c r="N1020" i="11" s="1"/>
  <c r="M1019" i="11"/>
  <c r="N1019" i="11" s="1"/>
  <c r="M1018" i="11"/>
  <c r="N1018" i="11" s="1"/>
  <c r="AA1017" i="11"/>
  <c r="AB1017" i="11" s="1"/>
  <c r="Y1017" i="11"/>
  <c r="W1017" i="11"/>
  <c r="X1017" i="11" s="1"/>
  <c r="AA1015" i="11"/>
  <c r="AB1015" i="11" s="1"/>
  <c r="Y1015" i="11"/>
  <c r="W1015" i="11"/>
  <c r="X1015" i="11" s="1"/>
  <c r="M1013" i="11"/>
  <c r="N1013" i="11" s="1"/>
  <c r="M1012" i="11"/>
  <c r="N1012" i="11" s="1"/>
  <c r="M1011" i="11"/>
  <c r="N1011" i="11" s="1"/>
  <c r="M1010" i="11"/>
  <c r="N1010" i="11" s="1"/>
  <c r="M1009" i="11"/>
  <c r="N1009" i="11" s="1"/>
  <c r="M1008" i="11"/>
  <c r="N1008" i="11" s="1"/>
  <c r="M1007" i="11"/>
  <c r="N1007" i="11" s="1"/>
  <c r="M1006" i="11"/>
  <c r="N1006" i="11" s="1"/>
  <c r="M1005" i="11"/>
  <c r="N1005" i="11" s="1"/>
  <c r="M1004" i="11"/>
  <c r="N1004" i="11" s="1"/>
  <c r="M1003" i="11"/>
  <c r="N1003" i="11" s="1"/>
  <c r="M1002" i="11"/>
  <c r="N1002" i="11" s="1"/>
  <c r="AA1001" i="11"/>
  <c r="AB1001" i="11" s="1"/>
  <c r="Y1001" i="11"/>
  <c r="W1001" i="11"/>
  <c r="X1001" i="11" s="1"/>
  <c r="M999" i="11"/>
  <c r="N999" i="11" s="1"/>
  <c r="M998" i="11"/>
  <c r="N998" i="11" s="1"/>
  <c r="M997" i="11"/>
  <c r="N997" i="11" s="1"/>
  <c r="M996" i="11"/>
  <c r="N996" i="11" s="1"/>
  <c r="M995" i="11"/>
  <c r="N995" i="11" s="1"/>
  <c r="M994" i="11"/>
  <c r="N994" i="11" s="1"/>
  <c r="M993" i="11"/>
  <c r="N993" i="11" s="1"/>
  <c r="M992" i="11"/>
  <c r="N992" i="11" s="1"/>
  <c r="M991" i="11"/>
  <c r="N991" i="11" s="1"/>
  <c r="M990" i="11"/>
  <c r="N990" i="11" s="1"/>
  <c r="M989" i="11"/>
  <c r="N989" i="11" s="1"/>
  <c r="M988" i="11"/>
  <c r="N988" i="11" s="1"/>
  <c r="AA987" i="11"/>
  <c r="AB987" i="11" s="1"/>
  <c r="Y987" i="11"/>
  <c r="W987" i="11"/>
  <c r="M985" i="11"/>
  <c r="N985" i="11" s="1"/>
  <c r="M984" i="11"/>
  <c r="N984" i="11" s="1"/>
  <c r="M983" i="11"/>
  <c r="N983" i="11" s="1"/>
  <c r="M982" i="11"/>
  <c r="N982" i="11" s="1"/>
  <c r="M981" i="11"/>
  <c r="N981" i="11" s="1"/>
  <c r="M980" i="11"/>
  <c r="N980" i="11" s="1"/>
  <c r="M979" i="11"/>
  <c r="N979" i="11" s="1"/>
  <c r="M978" i="11"/>
  <c r="N978" i="11" s="1"/>
  <c r="M977" i="11"/>
  <c r="N977" i="11" s="1"/>
  <c r="M976" i="11"/>
  <c r="N976" i="11" s="1"/>
  <c r="M975" i="11"/>
  <c r="N975" i="11" s="1"/>
  <c r="M974" i="11"/>
  <c r="N974" i="11" s="1"/>
  <c r="AA973" i="11"/>
  <c r="AB973" i="11" s="1"/>
  <c r="Y973" i="11"/>
  <c r="W973" i="11"/>
  <c r="X973" i="11" s="1"/>
  <c r="M971" i="11"/>
  <c r="N971" i="11" s="1"/>
  <c r="M970" i="11"/>
  <c r="N970" i="11" s="1"/>
  <c r="M969" i="11"/>
  <c r="N969" i="11" s="1"/>
  <c r="M968" i="11"/>
  <c r="N968" i="11" s="1"/>
  <c r="M967" i="11"/>
  <c r="N967" i="11" s="1"/>
  <c r="M966" i="11"/>
  <c r="N966" i="11" s="1"/>
  <c r="M965" i="11"/>
  <c r="N965" i="11" s="1"/>
  <c r="M964" i="11"/>
  <c r="N964" i="11" s="1"/>
  <c r="M963" i="11"/>
  <c r="N963" i="11" s="1"/>
  <c r="M962" i="11"/>
  <c r="N962" i="11" s="1"/>
  <c r="M961" i="11"/>
  <c r="N961" i="11" s="1"/>
  <c r="M960" i="11"/>
  <c r="N960" i="11" s="1"/>
  <c r="AA959" i="11"/>
  <c r="AB959" i="11" s="1"/>
  <c r="Y959" i="11"/>
  <c r="W959" i="11"/>
  <c r="X959" i="11" s="1"/>
  <c r="M957" i="11"/>
  <c r="N957" i="11" s="1"/>
  <c r="M956" i="11"/>
  <c r="N956" i="11" s="1"/>
  <c r="M955" i="11"/>
  <c r="N955" i="11" s="1"/>
  <c r="M954" i="11"/>
  <c r="N954" i="11" s="1"/>
  <c r="M953" i="11"/>
  <c r="N953" i="11" s="1"/>
  <c r="M952" i="11"/>
  <c r="N952" i="11" s="1"/>
  <c r="M951" i="11"/>
  <c r="N951" i="11" s="1"/>
  <c r="M950" i="11"/>
  <c r="N950" i="11" s="1"/>
  <c r="M949" i="11"/>
  <c r="N949" i="11" s="1"/>
  <c r="M948" i="11"/>
  <c r="N948" i="11" s="1"/>
  <c r="M947" i="11"/>
  <c r="N947" i="11" s="1"/>
  <c r="M946" i="11"/>
  <c r="N946" i="11" s="1"/>
  <c r="AB945" i="11"/>
  <c r="Y945" i="11"/>
  <c r="Z945" i="11" s="1"/>
  <c r="X945" i="11"/>
  <c r="M943" i="11"/>
  <c r="N943" i="11" s="1"/>
  <c r="M942" i="11"/>
  <c r="N942" i="11" s="1"/>
  <c r="M941" i="11"/>
  <c r="N941" i="11" s="1"/>
  <c r="M940" i="11"/>
  <c r="N940" i="11" s="1"/>
  <c r="M939" i="11"/>
  <c r="N939" i="11" s="1"/>
  <c r="M938" i="11"/>
  <c r="N938" i="11" s="1"/>
  <c r="M937" i="11"/>
  <c r="N937" i="11" s="1"/>
  <c r="M936" i="11"/>
  <c r="N936" i="11" s="1"/>
  <c r="M935" i="11"/>
  <c r="N935" i="11" s="1"/>
  <c r="M934" i="11"/>
  <c r="N934" i="11" s="1"/>
  <c r="M933" i="11"/>
  <c r="N933" i="11" s="1"/>
  <c r="M932" i="11"/>
  <c r="N932" i="11" s="1"/>
  <c r="AA931" i="11"/>
  <c r="AB931" i="11" s="1"/>
  <c r="Y931" i="11"/>
  <c r="W931" i="11"/>
  <c r="X931" i="11" s="1"/>
  <c r="M929" i="11"/>
  <c r="N929" i="11" s="1"/>
  <c r="M928" i="11"/>
  <c r="N928" i="11" s="1"/>
  <c r="M927" i="11"/>
  <c r="N927" i="11" s="1"/>
  <c r="M926" i="11"/>
  <c r="N926" i="11" s="1"/>
  <c r="M925" i="11"/>
  <c r="N925" i="11" s="1"/>
  <c r="M924" i="11"/>
  <c r="N924" i="11" s="1"/>
  <c r="M923" i="11"/>
  <c r="N923" i="11" s="1"/>
  <c r="M922" i="11"/>
  <c r="N922" i="11" s="1"/>
  <c r="M921" i="11"/>
  <c r="N921" i="11" s="1"/>
  <c r="M920" i="11"/>
  <c r="N920" i="11" s="1"/>
  <c r="M919" i="11"/>
  <c r="N919" i="11" s="1"/>
  <c r="M918" i="11"/>
  <c r="N918" i="11" s="1"/>
  <c r="AA917" i="11"/>
  <c r="AB917" i="11" s="1"/>
  <c r="Y917" i="11"/>
  <c r="W917" i="11"/>
  <c r="X917" i="11" s="1"/>
  <c r="M915" i="11"/>
  <c r="N915" i="11" s="1"/>
  <c r="M914" i="11"/>
  <c r="N914" i="11" s="1"/>
  <c r="M913" i="11"/>
  <c r="N913" i="11" s="1"/>
  <c r="M912" i="11"/>
  <c r="N912" i="11" s="1"/>
  <c r="M911" i="11"/>
  <c r="N911" i="11" s="1"/>
  <c r="M910" i="11"/>
  <c r="N910" i="11" s="1"/>
  <c r="M909" i="11"/>
  <c r="N909" i="11" s="1"/>
  <c r="M908" i="11"/>
  <c r="N908" i="11" s="1"/>
  <c r="M907" i="11"/>
  <c r="N907" i="11" s="1"/>
  <c r="M906" i="11"/>
  <c r="N906" i="11" s="1"/>
  <c r="M905" i="11"/>
  <c r="N905" i="11" s="1"/>
  <c r="M904" i="11"/>
  <c r="N904" i="11" s="1"/>
  <c r="AA903" i="11"/>
  <c r="AB903" i="11" s="1"/>
  <c r="Y903" i="11"/>
  <c r="W903" i="11"/>
  <c r="X903" i="11" s="1"/>
  <c r="M901" i="11"/>
  <c r="N901" i="11" s="1"/>
  <c r="M900" i="11"/>
  <c r="N900" i="11" s="1"/>
  <c r="M899" i="11"/>
  <c r="N899" i="11" s="1"/>
  <c r="M898" i="11"/>
  <c r="N898" i="11" s="1"/>
  <c r="M897" i="11"/>
  <c r="N897" i="11" s="1"/>
  <c r="M896" i="11"/>
  <c r="N896" i="11" s="1"/>
  <c r="M895" i="11"/>
  <c r="N895" i="11" s="1"/>
  <c r="M894" i="11"/>
  <c r="N894" i="11" s="1"/>
  <c r="M893" i="11"/>
  <c r="N893" i="11" s="1"/>
  <c r="M892" i="11"/>
  <c r="N892" i="11" s="1"/>
  <c r="M891" i="11"/>
  <c r="N891" i="11" s="1"/>
  <c r="M890" i="11"/>
  <c r="N890" i="11" s="1"/>
  <c r="AA889" i="11"/>
  <c r="AB889" i="11" s="1"/>
  <c r="Y889" i="11"/>
  <c r="W889" i="11"/>
  <c r="X889" i="11" s="1"/>
  <c r="M887" i="11"/>
  <c r="N887" i="11" s="1"/>
  <c r="M886" i="11"/>
  <c r="N886" i="11" s="1"/>
  <c r="M885" i="11"/>
  <c r="N885" i="11" s="1"/>
  <c r="M884" i="11"/>
  <c r="N884" i="11" s="1"/>
  <c r="M883" i="11"/>
  <c r="N883" i="11" s="1"/>
  <c r="M882" i="11"/>
  <c r="N882" i="11" s="1"/>
  <c r="M881" i="11"/>
  <c r="N881" i="11" s="1"/>
  <c r="M880" i="11"/>
  <c r="N880" i="11" s="1"/>
  <c r="M879" i="11"/>
  <c r="N879" i="11" s="1"/>
  <c r="M878" i="11"/>
  <c r="N878" i="11" s="1"/>
  <c r="M877" i="11"/>
  <c r="N877" i="11" s="1"/>
  <c r="AA876" i="11"/>
  <c r="AB876" i="11" s="1"/>
  <c r="Y876" i="11"/>
  <c r="W876" i="11"/>
  <c r="X876" i="11" s="1"/>
  <c r="M874" i="11"/>
  <c r="N874" i="11" s="1"/>
  <c r="M873" i="11"/>
  <c r="N873" i="11" s="1"/>
  <c r="M872" i="11"/>
  <c r="N872" i="11" s="1"/>
  <c r="M871" i="11"/>
  <c r="N871" i="11" s="1"/>
  <c r="M870" i="11"/>
  <c r="N870" i="11" s="1"/>
  <c r="M869" i="11"/>
  <c r="N869" i="11" s="1"/>
  <c r="M868" i="11"/>
  <c r="N868" i="11" s="1"/>
  <c r="M867" i="11"/>
  <c r="N867" i="11" s="1"/>
  <c r="M866" i="11"/>
  <c r="N866" i="11" s="1"/>
  <c r="M865" i="11"/>
  <c r="N865" i="11" s="1"/>
  <c r="M864" i="11"/>
  <c r="N864" i="11" s="1"/>
  <c r="AA863" i="11"/>
  <c r="AB863" i="11" s="1"/>
  <c r="Y863" i="11"/>
  <c r="W863" i="11"/>
  <c r="X863" i="11" s="1"/>
  <c r="M861" i="11"/>
  <c r="N861" i="11" s="1"/>
  <c r="M860" i="11"/>
  <c r="N860" i="11" s="1"/>
  <c r="M859" i="11"/>
  <c r="N859" i="11" s="1"/>
  <c r="M858" i="11"/>
  <c r="N858" i="11" s="1"/>
  <c r="M857" i="11"/>
  <c r="N857" i="11" s="1"/>
  <c r="M856" i="11"/>
  <c r="N856" i="11" s="1"/>
  <c r="M855" i="11"/>
  <c r="N855" i="11" s="1"/>
  <c r="M854" i="11"/>
  <c r="N854" i="11" s="1"/>
  <c r="M853" i="11"/>
  <c r="N853" i="11" s="1"/>
  <c r="M852" i="11"/>
  <c r="N852" i="11" s="1"/>
  <c r="M851" i="11"/>
  <c r="N851" i="11" s="1"/>
  <c r="AA850" i="11"/>
  <c r="AB850" i="11" s="1"/>
  <c r="Y850" i="11"/>
  <c r="W850" i="11"/>
  <c r="X850" i="11" s="1"/>
  <c r="M848" i="11"/>
  <c r="N848" i="11" s="1"/>
  <c r="M847" i="11"/>
  <c r="N847" i="11" s="1"/>
  <c r="M846" i="11"/>
  <c r="N846" i="11" s="1"/>
  <c r="M845" i="11"/>
  <c r="N845" i="11" s="1"/>
  <c r="M844" i="11"/>
  <c r="N844" i="11" s="1"/>
  <c r="M843" i="11"/>
  <c r="N843" i="11" s="1"/>
  <c r="M842" i="11"/>
  <c r="N842" i="11" s="1"/>
  <c r="M841" i="11"/>
  <c r="N841" i="11" s="1"/>
  <c r="M840" i="11"/>
  <c r="N840" i="11" s="1"/>
  <c r="M839" i="11"/>
  <c r="N839" i="11" s="1"/>
  <c r="M838" i="11"/>
  <c r="N838" i="11" s="1"/>
  <c r="AA837" i="11"/>
  <c r="AB837" i="11" s="1"/>
  <c r="Y837" i="11"/>
  <c r="W837" i="11"/>
  <c r="X837" i="11" s="1"/>
  <c r="M835" i="11"/>
  <c r="N835" i="11" s="1"/>
  <c r="M834" i="11"/>
  <c r="N834" i="11" s="1"/>
  <c r="M833" i="11"/>
  <c r="N833" i="11" s="1"/>
  <c r="M832" i="11"/>
  <c r="N832" i="11" s="1"/>
  <c r="M831" i="11"/>
  <c r="N831" i="11" s="1"/>
  <c r="M830" i="11"/>
  <c r="N830" i="11" s="1"/>
  <c r="M829" i="11"/>
  <c r="N829" i="11" s="1"/>
  <c r="M828" i="11"/>
  <c r="N828" i="11" s="1"/>
  <c r="M827" i="11"/>
  <c r="N827" i="11" s="1"/>
  <c r="M826" i="11"/>
  <c r="N826" i="11" s="1"/>
  <c r="M825" i="11"/>
  <c r="N825" i="11" s="1"/>
  <c r="AA824" i="11"/>
  <c r="AB824" i="11" s="1"/>
  <c r="Y824" i="11"/>
  <c r="W824" i="11"/>
  <c r="X824" i="11" s="1"/>
  <c r="M822" i="11"/>
  <c r="N822" i="11" s="1"/>
  <c r="M821" i="11"/>
  <c r="N821" i="11" s="1"/>
  <c r="M820" i="11"/>
  <c r="N820" i="11" s="1"/>
  <c r="M819" i="11"/>
  <c r="N819" i="11" s="1"/>
  <c r="M818" i="11"/>
  <c r="N818" i="11" s="1"/>
  <c r="M817" i="11"/>
  <c r="N817" i="11" s="1"/>
  <c r="M816" i="11"/>
  <c r="N816" i="11" s="1"/>
  <c r="M815" i="11"/>
  <c r="N815" i="11" s="1"/>
  <c r="M814" i="11"/>
  <c r="N814" i="11" s="1"/>
  <c r="M813" i="11"/>
  <c r="N813" i="11" s="1"/>
  <c r="M812" i="11"/>
  <c r="N812" i="11" s="1"/>
  <c r="AA811" i="11"/>
  <c r="AB811" i="11" s="1"/>
  <c r="Y811" i="11"/>
  <c r="W811" i="11"/>
  <c r="X811" i="11" s="1"/>
  <c r="M809" i="11"/>
  <c r="N809" i="11" s="1"/>
  <c r="M808" i="11"/>
  <c r="N808" i="11" s="1"/>
  <c r="M807" i="11"/>
  <c r="N807" i="11" s="1"/>
  <c r="M806" i="11"/>
  <c r="N806" i="11" s="1"/>
  <c r="M805" i="11"/>
  <c r="N805" i="11" s="1"/>
  <c r="M804" i="11"/>
  <c r="N804" i="11" s="1"/>
  <c r="M803" i="11"/>
  <c r="N803" i="11" s="1"/>
  <c r="M802" i="11"/>
  <c r="N802" i="11" s="1"/>
  <c r="M801" i="11"/>
  <c r="N801" i="11" s="1"/>
  <c r="M800" i="11"/>
  <c r="N800" i="11" s="1"/>
  <c r="M799" i="11"/>
  <c r="N799" i="11" s="1"/>
  <c r="AA798" i="11"/>
  <c r="AB798" i="11" s="1"/>
  <c r="Y798" i="11"/>
  <c r="W798" i="11"/>
  <c r="X798" i="11" s="1"/>
  <c r="M796" i="11"/>
  <c r="N796" i="11" s="1"/>
  <c r="M795" i="11"/>
  <c r="N795" i="11" s="1"/>
  <c r="M794" i="11"/>
  <c r="N794" i="11" s="1"/>
  <c r="M793" i="11"/>
  <c r="N793" i="11" s="1"/>
  <c r="M792" i="11"/>
  <c r="N792" i="11" s="1"/>
  <c r="M791" i="11"/>
  <c r="N791" i="11" s="1"/>
  <c r="M790" i="11"/>
  <c r="N790" i="11" s="1"/>
  <c r="M789" i="11"/>
  <c r="N789" i="11" s="1"/>
  <c r="M788" i="11"/>
  <c r="N788" i="11" s="1"/>
  <c r="M787" i="11"/>
  <c r="N787" i="11" s="1"/>
  <c r="M786" i="11"/>
  <c r="N786" i="11" s="1"/>
  <c r="AA785" i="11"/>
  <c r="AB785" i="11" s="1"/>
  <c r="Y785" i="11"/>
  <c r="W785" i="11"/>
  <c r="X785" i="11" s="1"/>
  <c r="M783" i="11"/>
  <c r="N783" i="11" s="1"/>
  <c r="M782" i="11"/>
  <c r="N782" i="11" s="1"/>
  <c r="M781" i="11"/>
  <c r="N781" i="11" s="1"/>
  <c r="M780" i="11"/>
  <c r="N780" i="11" s="1"/>
  <c r="M779" i="11"/>
  <c r="N779" i="11" s="1"/>
  <c r="M778" i="11"/>
  <c r="N778" i="11" s="1"/>
  <c r="M777" i="11"/>
  <c r="N777" i="11" s="1"/>
  <c r="M776" i="11"/>
  <c r="N776" i="11" s="1"/>
  <c r="M775" i="11"/>
  <c r="N775" i="11" s="1"/>
  <c r="M774" i="11"/>
  <c r="N774" i="11" s="1"/>
  <c r="M773" i="11"/>
  <c r="N773" i="11" s="1"/>
  <c r="AA772" i="11"/>
  <c r="AB772" i="11" s="1"/>
  <c r="Y772" i="11"/>
  <c r="W772" i="11"/>
  <c r="X772" i="11" s="1"/>
  <c r="M770" i="11"/>
  <c r="N770" i="11" s="1"/>
  <c r="M769" i="11"/>
  <c r="N769" i="11" s="1"/>
  <c r="M768" i="11"/>
  <c r="N768" i="11" s="1"/>
  <c r="M767" i="11"/>
  <c r="N767" i="11" s="1"/>
  <c r="M766" i="11"/>
  <c r="N766" i="11" s="1"/>
  <c r="M765" i="11"/>
  <c r="N765" i="11" s="1"/>
  <c r="M764" i="11"/>
  <c r="N764" i="11" s="1"/>
  <c r="M763" i="11"/>
  <c r="N763" i="11" s="1"/>
  <c r="M762" i="11"/>
  <c r="N762" i="11" s="1"/>
  <c r="M761" i="11"/>
  <c r="N761" i="11" s="1"/>
  <c r="M760" i="11"/>
  <c r="N760" i="11" s="1"/>
  <c r="M759" i="11"/>
  <c r="N759" i="11" s="1"/>
  <c r="AA758" i="11"/>
  <c r="AB758" i="11" s="1"/>
  <c r="Y758" i="11"/>
  <c r="W758" i="11"/>
  <c r="X758" i="11" s="1"/>
  <c r="M756" i="11"/>
  <c r="N756" i="11" s="1"/>
  <c r="M755" i="11"/>
  <c r="N755" i="11" s="1"/>
  <c r="M754" i="11"/>
  <c r="N754" i="11" s="1"/>
  <c r="M753" i="11"/>
  <c r="N753" i="11" s="1"/>
  <c r="M752" i="11"/>
  <c r="N752" i="11" s="1"/>
  <c r="M751" i="11"/>
  <c r="N751" i="11" s="1"/>
  <c r="M750" i="11"/>
  <c r="N750" i="11" s="1"/>
  <c r="M749" i="11"/>
  <c r="N749" i="11" s="1"/>
  <c r="M748" i="11"/>
  <c r="N748" i="11" s="1"/>
  <c r="M747" i="11"/>
  <c r="N747" i="11" s="1"/>
  <c r="M746" i="11"/>
  <c r="N746" i="11" s="1"/>
  <c r="M745" i="11"/>
  <c r="N745" i="11" s="1"/>
  <c r="AA744" i="11"/>
  <c r="AB744" i="11" s="1"/>
  <c r="Y744" i="11"/>
  <c r="W744" i="11"/>
  <c r="X744" i="11" s="1"/>
  <c r="M742" i="11"/>
  <c r="N742" i="11" s="1"/>
  <c r="M741" i="11"/>
  <c r="N741" i="11" s="1"/>
  <c r="M740" i="11"/>
  <c r="N740" i="11" s="1"/>
  <c r="M739" i="11"/>
  <c r="N739" i="11" s="1"/>
  <c r="M738" i="11"/>
  <c r="N738" i="11" s="1"/>
  <c r="M737" i="11"/>
  <c r="N737" i="11" s="1"/>
  <c r="M736" i="11"/>
  <c r="N736" i="11" s="1"/>
  <c r="M735" i="11"/>
  <c r="N735" i="11" s="1"/>
  <c r="M734" i="11"/>
  <c r="N734" i="11" s="1"/>
  <c r="M733" i="11"/>
  <c r="N733" i="11" s="1"/>
  <c r="M732" i="11"/>
  <c r="N732" i="11" s="1"/>
  <c r="M731" i="11"/>
  <c r="N731" i="11" s="1"/>
  <c r="AA730" i="11"/>
  <c r="AB730" i="11" s="1"/>
  <c r="Y730" i="11"/>
  <c r="W730" i="11"/>
  <c r="X730" i="11" s="1"/>
  <c r="M728" i="11"/>
  <c r="N728" i="11" s="1"/>
  <c r="M727" i="11"/>
  <c r="N727" i="11" s="1"/>
  <c r="M726" i="11"/>
  <c r="N726" i="11" s="1"/>
  <c r="M725" i="11"/>
  <c r="N725" i="11" s="1"/>
  <c r="M724" i="11"/>
  <c r="N724" i="11" s="1"/>
  <c r="M723" i="11"/>
  <c r="N723" i="11" s="1"/>
  <c r="M722" i="11"/>
  <c r="N722" i="11" s="1"/>
  <c r="M721" i="11"/>
  <c r="N721" i="11" s="1"/>
  <c r="M720" i="11"/>
  <c r="N720" i="11" s="1"/>
  <c r="M719" i="11"/>
  <c r="N719" i="11" s="1"/>
  <c r="M718" i="11"/>
  <c r="N718" i="11" s="1"/>
  <c r="M717" i="11"/>
  <c r="N717" i="11" s="1"/>
  <c r="AA716" i="11"/>
  <c r="AB716" i="11" s="1"/>
  <c r="Y716" i="11"/>
  <c r="W716" i="11"/>
  <c r="M714" i="11"/>
  <c r="N714" i="11" s="1"/>
  <c r="M713" i="11"/>
  <c r="N713" i="11" s="1"/>
  <c r="M712" i="11"/>
  <c r="N712" i="11" s="1"/>
  <c r="M711" i="11"/>
  <c r="N711" i="11" s="1"/>
  <c r="M710" i="11"/>
  <c r="N710" i="11" s="1"/>
  <c r="M709" i="11"/>
  <c r="N709" i="11" s="1"/>
  <c r="M708" i="11"/>
  <c r="N708" i="11" s="1"/>
  <c r="M707" i="11"/>
  <c r="N707" i="11" s="1"/>
  <c r="M706" i="11"/>
  <c r="N706" i="11" s="1"/>
  <c r="M705" i="11"/>
  <c r="N705" i="11" s="1"/>
  <c r="M704" i="11"/>
  <c r="N704" i="11" s="1"/>
  <c r="M703" i="11"/>
  <c r="N703" i="11" s="1"/>
  <c r="AA702" i="11"/>
  <c r="AB702" i="11" s="1"/>
  <c r="Y702" i="11"/>
  <c r="W702" i="11"/>
  <c r="M700" i="11"/>
  <c r="N700" i="11" s="1"/>
  <c r="M699" i="11"/>
  <c r="N699" i="11" s="1"/>
  <c r="M698" i="11"/>
  <c r="N698" i="11" s="1"/>
  <c r="M697" i="11"/>
  <c r="N697" i="11" s="1"/>
  <c r="M696" i="11"/>
  <c r="N696" i="11" s="1"/>
  <c r="M695" i="11"/>
  <c r="N695" i="11" s="1"/>
  <c r="M694" i="11"/>
  <c r="N694" i="11" s="1"/>
  <c r="M693" i="11"/>
  <c r="N693" i="11" s="1"/>
  <c r="M692" i="11"/>
  <c r="N692" i="11" s="1"/>
  <c r="M691" i="11"/>
  <c r="N691" i="11" s="1"/>
  <c r="M690" i="11"/>
  <c r="N690" i="11" s="1"/>
  <c r="M689" i="11"/>
  <c r="N689" i="11" s="1"/>
  <c r="AA688" i="11"/>
  <c r="AB688" i="11" s="1"/>
  <c r="Y688" i="11"/>
  <c r="W688" i="11"/>
  <c r="X688" i="11" s="1"/>
  <c r="M686" i="11"/>
  <c r="N686" i="11" s="1"/>
  <c r="M685" i="11"/>
  <c r="N685" i="11" s="1"/>
  <c r="M684" i="11"/>
  <c r="N684" i="11" s="1"/>
  <c r="M683" i="11"/>
  <c r="N683" i="11" s="1"/>
  <c r="M682" i="11"/>
  <c r="N682" i="11" s="1"/>
  <c r="M681" i="11"/>
  <c r="N681" i="11" s="1"/>
  <c r="M680" i="11"/>
  <c r="N680" i="11" s="1"/>
  <c r="M679" i="11"/>
  <c r="N679" i="11" s="1"/>
  <c r="M678" i="11"/>
  <c r="N678" i="11" s="1"/>
  <c r="M677" i="11"/>
  <c r="N677" i="11" s="1"/>
  <c r="M676" i="11"/>
  <c r="N676" i="11" s="1"/>
  <c r="M675" i="11"/>
  <c r="N675" i="11" s="1"/>
  <c r="AA674" i="11"/>
  <c r="AB674" i="11" s="1"/>
  <c r="Y674" i="11"/>
  <c r="W674" i="11"/>
  <c r="X674" i="11" s="1"/>
  <c r="O674" i="11"/>
  <c r="M672" i="11"/>
  <c r="N672" i="11" s="1"/>
  <c r="M671" i="11"/>
  <c r="N671" i="11" s="1"/>
  <c r="M670" i="11"/>
  <c r="N670" i="11" s="1"/>
  <c r="M669" i="11"/>
  <c r="N669" i="11" s="1"/>
  <c r="M668" i="11"/>
  <c r="N668" i="11" s="1"/>
  <c r="M667" i="11"/>
  <c r="N667" i="11" s="1"/>
  <c r="M666" i="11"/>
  <c r="N666" i="11" s="1"/>
  <c r="M665" i="11"/>
  <c r="N665" i="11" s="1"/>
  <c r="M664" i="11"/>
  <c r="N664" i="11" s="1"/>
  <c r="M663" i="11"/>
  <c r="N663" i="11" s="1"/>
  <c r="M662" i="11"/>
  <c r="N662" i="11" s="1"/>
  <c r="M661" i="11"/>
  <c r="N661" i="11" s="1"/>
  <c r="AB660" i="11"/>
  <c r="W660" i="11"/>
  <c r="Z660" i="11" s="1"/>
  <c r="O660" i="11"/>
  <c r="M658" i="11"/>
  <c r="N658" i="11" s="1"/>
  <c r="M657" i="11"/>
  <c r="N657" i="11" s="1"/>
  <c r="M656" i="11"/>
  <c r="N656" i="11" s="1"/>
  <c r="M655" i="11"/>
  <c r="N655" i="11" s="1"/>
  <c r="M654" i="11"/>
  <c r="N654" i="11" s="1"/>
  <c r="M653" i="11"/>
  <c r="N653" i="11" s="1"/>
  <c r="M652" i="11"/>
  <c r="N652" i="11" s="1"/>
  <c r="M651" i="11"/>
  <c r="N651" i="11" s="1"/>
  <c r="M650" i="11"/>
  <c r="N650" i="11" s="1"/>
  <c r="M649" i="11"/>
  <c r="N649" i="11" s="1"/>
  <c r="M648" i="11"/>
  <c r="N648" i="11" s="1"/>
  <c r="AA647" i="11"/>
  <c r="AB647" i="11" s="1"/>
  <c r="Y647" i="11"/>
  <c r="W647" i="11"/>
  <c r="M645" i="11"/>
  <c r="N645" i="11" s="1"/>
  <c r="M644" i="11"/>
  <c r="N644" i="11" s="1"/>
  <c r="M643" i="11"/>
  <c r="N643" i="11" s="1"/>
  <c r="M642" i="11"/>
  <c r="N642" i="11" s="1"/>
  <c r="M641" i="11"/>
  <c r="N641" i="11" s="1"/>
  <c r="M640" i="11"/>
  <c r="N640" i="11" s="1"/>
  <c r="M639" i="11"/>
  <c r="N639" i="11" s="1"/>
  <c r="M638" i="11"/>
  <c r="N638" i="11" s="1"/>
  <c r="M637" i="11"/>
  <c r="N637" i="11" s="1"/>
  <c r="M636" i="11"/>
  <c r="N636" i="11" s="1"/>
  <c r="M635" i="11"/>
  <c r="N635" i="11" s="1"/>
  <c r="AA634" i="11"/>
  <c r="AB634" i="11" s="1"/>
  <c r="Y634" i="11"/>
  <c r="W634" i="11"/>
  <c r="X634" i="11" s="1"/>
  <c r="M632" i="11"/>
  <c r="N632" i="11" s="1"/>
  <c r="M631" i="11"/>
  <c r="N631" i="11" s="1"/>
  <c r="M630" i="11"/>
  <c r="N630" i="11" s="1"/>
  <c r="M629" i="11"/>
  <c r="N629" i="11" s="1"/>
  <c r="M628" i="11"/>
  <c r="N628" i="11" s="1"/>
  <c r="M627" i="11"/>
  <c r="N627" i="11" s="1"/>
  <c r="M626" i="11"/>
  <c r="N626" i="11" s="1"/>
  <c r="M625" i="11"/>
  <c r="N625" i="11" s="1"/>
  <c r="M624" i="11"/>
  <c r="N624" i="11" s="1"/>
  <c r="M623" i="11"/>
  <c r="N623" i="11" s="1"/>
  <c r="M622" i="11"/>
  <c r="N622" i="11" s="1"/>
  <c r="Q621" i="11" s="1"/>
  <c r="W621" i="11" s="1"/>
  <c r="X621" i="11" s="1"/>
  <c r="AA621" i="11"/>
  <c r="Y621" i="11"/>
  <c r="M565" i="11"/>
  <c r="N565" i="11" s="1"/>
  <c r="M564" i="11"/>
  <c r="N564" i="11" s="1"/>
  <c r="M563" i="11"/>
  <c r="N563" i="11" s="1"/>
  <c r="M562" i="11"/>
  <c r="N562" i="11" s="1"/>
  <c r="Q561" i="11" s="1"/>
  <c r="W561" i="11" s="1"/>
  <c r="X561" i="11" s="1"/>
  <c r="M559" i="11"/>
  <c r="N559" i="11" s="1"/>
  <c r="M558" i="11"/>
  <c r="N558" i="11" s="1"/>
  <c r="M557" i="11"/>
  <c r="N557" i="11" s="1"/>
  <c r="M556" i="11"/>
  <c r="N556" i="11" s="1"/>
  <c r="Q555" i="11" s="1"/>
  <c r="W555" i="11" s="1"/>
  <c r="X555" i="11" s="1"/>
  <c r="M553" i="11"/>
  <c r="N553" i="11" s="1"/>
  <c r="M552" i="11"/>
  <c r="N552" i="11" s="1"/>
  <c r="M551" i="11"/>
  <c r="N551" i="11" s="1"/>
  <c r="M550" i="11"/>
  <c r="N550" i="11" s="1"/>
  <c r="Q549" i="11" s="1"/>
  <c r="W549" i="11" s="1"/>
  <c r="X549" i="11" s="1"/>
  <c r="M547" i="11"/>
  <c r="N547" i="11" s="1"/>
  <c r="M546" i="11"/>
  <c r="N546" i="11" s="1"/>
  <c r="M545" i="11"/>
  <c r="N545" i="11" s="1"/>
  <c r="M544" i="11"/>
  <c r="N544" i="11" s="1"/>
  <c r="Q543" i="11" s="1"/>
  <c r="Y543" i="11"/>
  <c r="AA543" i="11" s="1"/>
  <c r="AA549" i="11" s="1"/>
  <c r="W543" i="11"/>
  <c r="X543" i="11" s="1"/>
  <c r="M541" i="11"/>
  <c r="N541" i="11" s="1"/>
  <c r="M540" i="11"/>
  <c r="N540" i="11" s="1"/>
  <c r="M539" i="11"/>
  <c r="N539" i="11" s="1"/>
  <c r="M538" i="11"/>
  <c r="N538" i="11" s="1"/>
  <c r="Q537" i="11" s="1"/>
  <c r="AA537" i="11"/>
  <c r="M535" i="11"/>
  <c r="N535" i="11" s="1"/>
  <c r="M534" i="11"/>
  <c r="N534" i="11" s="1"/>
  <c r="M533" i="11"/>
  <c r="N533" i="11" s="1"/>
  <c r="M532" i="11"/>
  <c r="N532" i="11" s="1"/>
  <c r="Q531" i="11" s="1"/>
  <c r="AA531" i="11"/>
  <c r="M529" i="11"/>
  <c r="N529" i="11" s="1"/>
  <c r="M528" i="11"/>
  <c r="N528" i="11" s="1"/>
  <c r="M527" i="11"/>
  <c r="N527" i="11" s="1"/>
  <c r="Q526" i="11" s="1"/>
  <c r="AA526" i="11"/>
  <c r="M524" i="11"/>
  <c r="N524" i="11" s="1"/>
  <c r="M523" i="11"/>
  <c r="N523" i="11" s="1"/>
  <c r="M522" i="11"/>
  <c r="N522" i="11" s="1"/>
  <c r="Q521" i="11" s="1"/>
  <c r="AA521" i="11"/>
  <c r="M501" i="11"/>
  <c r="N501" i="11" s="1"/>
  <c r="M500" i="11"/>
  <c r="N500" i="11" s="1"/>
  <c r="M499" i="11"/>
  <c r="N499" i="11" s="1"/>
  <c r="Q498" i="11" s="1"/>
  <c r="W498" i="11" s="1"/>
  <c r="AA498" i="11"/>
  <c r="N496" i="11"/>
  <c r="N495" i="11"/>
  <c r="M494" i="11"/>
  <c r="N494" i="11" s="1"/>
  <c r="Q493" i="11" s="1"/>
  <c r="AA493" i="11"/>
  <c r="Q488" i="11"/>
  <c r="N488" i="11"/>
  <c r="Q483" i="11"/>
  <c r="AB483" i="11" s="1"/>
  <c r="N483" i="11"/>
  <c r="Q478" i="11"/>
  <c r="W478" i="11" s="1"/>
  <c r="X478" i="11" s="1"/>
  <c r="N478" i="11"/>
  <c r="N473" i="11"/>
  <c r="Q473" i="11" s="1"/>
  <c r="W473" i="11" s="1"/>
  <c r="Z473" i="11" s="1"/>
  <c r="M468" i="11"/>
  <c r="N468" i="11" s="1"/>
  <c r="Q468" i="11" s="1"/>
  <c r="W468" i="11" s="1"/>
  <c r="Z468" i="11" s="1"/>
  <c r="N463" i="11"/>
  <c r="Q463" i="11" s="1"/>
  <c r="N458" i="11"/>
  <c r="Q458" i="11" s="1"/>
  <c r="N456" i="11"/>
  <c r="M455" i="11"/>
  <c r="N455" i="11" s="1"/>
  <c r="M454" i="11"/>
  <c r="N454" i="11" s="1"/>
  <c r="M453" i="11"/>
  <c r="N453" i="11" s="1"/>
  <c r="M452" i="11"/>
  <c r="N452" i="11" s="1"/>
  <c r="M451" i="11"/>
  <c r="N451" i="11" s="1"/>
  <c r="M450" i="11"/>
  <c r="N450" i="11" s="1"/>
  <c r="N447" i="11"/>
  <c r="M446" i="11"/>
  <c r="N446" i="11" s="1"/>
  <c r="M445" i="11"/>
  <c r="N445" i="11" s="1"/>
  <c r="M444" i="11"/>
  <c r="N444" i="11" s="1"/>
  <c r="M443" i="11"/>
  <c r="N443" i="11" s="1"/>
  <c r="M442" i="11"/>
  <c r="N442" i="11" s="1"/>
  <c r="N439" i="11"/>
  <c r="M438" i="11"/>
  <c r="N438" i="11" s="1"/>
  <c r="M437" i="11"/>
  <c r="N437" i="11" s="1"/>
  <c r="M436" i="11"/>
  <c r="N436" i="11" s="1"/>
  <c r="M435" i="11"/>
  <c r="N435" i="11" s="1"/>
  <c r="M434" i="11"/>
  <c r="N434" i="11" s="1"/>
  <c r="N431" i="11"/>
  <c r="M430" i="11"/>
  <c r="N430" i="11" s="1"/>
  <c r="M429" i="11"/>
  <c r="N429" i="11" s="1"/>
  <c r="M428" i="11"/>
  <c r="N428" i="11" s="1"/>
  <c r="M427" i="11"/>
  <c r="N427" i="11" s="1"/>
  <c r="N424" i="11"/>
  <c r="M423" i="11"/>
  <c r="N423" i="11" s="1"/>
  <c r="M422" i="11"/>
  <c r="N422" i="11" s="1"/>
  <c r="M421" i="11"/>
  <c r="N421" i="11" s="1"/>
  <c r="M420" i="11"/>
  <c r="N420" i="11" s="1"/>
  <c r="N417" i="11"/>
  <c r="M416" i="11"/>
  <c r="N416" i="11" s="1"/>
  <c r="M415" i="11"/>
  <c r="N415" i="11" s="1"/>
  <c r="M414" i="11"/>
  <c r="N414" i="11" s="1"/>
  <c r="N413" i="11"/>
  <c r="N410" i="11"/>
  <c r="N409" i="11"/>
  <c r="M408" i="11"/>
  <c r="N408" i="11" s="1"/>
  <c r="N407" i="11"/>
  <c r="N406" i="11"/>
  <c r="N403" i="11"/>
  <c r="N402" i="11"/>
  <c r="M401" i="11"/>
  <c r="N401" i="11" s="1"/>
  <c r="N400" i="11"/>
  <c r="N399" i="11"/>
  <c r="N396" i="11"/>
  <c r="M395" i="11"/>
  <c r="N395" i="11" s="1"/>
  <c r="M394" i="11"/>
  <c r="N394" i="11" s="1"/>
  <c r="M393" i="11"/>
  <c r="N393" i="11" s="1"/>
  <c r="M392" i="11"/>
  <c r="N392" i="11" s="1"/>
  <c r="N389" i="11"/>
  <c r="M388" i="11"/>
  <c r="N388" i="11" s="1"/>
  <c r="M387" i="11"/>
  <c r="N387" i="11" s="1"/>
  <c r="M386" i="11"/>
  <c r="N386" i="11" s="1"/>
  <c r="M385" i="11"/>
  <c r="N385" i="11" s="1"/>
  <c r="N382" i="11"/>
  <c r="M381" i="11"/>
  <c r="N381" i="11" s="1"/>
  <c r="M380" i="11"/>
  <c r="N380" i="11" s="1"/>
  <c r="M379" i="11"/>
  <c r="N379" i="11" s="1"/>
  <c r="M378" i="11"/>
  <c r="N378" i="11" s="1"/>
  <c r="N375" i="11"/>
  <c r="M374" i="11"/>
  <c r="N374" i="11" s="1"/>
  <c r="M373" i="11"/>
  <c r="N373" i="11" s="1"/>
  <c r="M372" i="11"/>
  <c r="N372" i="11" s="1"/>
  <c r="M371" i="11"/>
  <c r="N371" i="11" s="1"/>
  <c r="N368" i="11"/>
  <c r="M367" i="11"/>
  <c r="N367" i="11" s="1"/>
  <c r="M366" i="11"/>
  <c r="N366" i="11" s="1"/>
  <c r="M365" i="11"/>
  <c r="N365" i="11" s="1"/>
  <c r="M364" i="11"/>
  <c r="N364" i="11" s="1"/>
  <c r="N361" i="11"/>
  <c r="M360" i="11"/>
  <c r="N360" i="11" s="1"/>
  <c r="M359" i="11"/>
  <c r="N359" i="11" s="1"/>
  <c r="M358" i="11"/>
  <c r="N358" i="11" s="1"/>
  <c r="N357" i="11"/>
  <c r="N354" i="11"/>
  <c r="M353" i="11"/>
  <c r="N353" i="11" s="1"/>
  <c r="M352" i="11"/>
  <c r="N352" i="11" s="1"/>
  <c r="M351" i="11"/>
  <c r="N351" i="11" s="1"/>
  <c r="N350" i="11"/>
  <c r="N347" i="11"/>
  <c r="M346" i="11"/>
  <c r="N346" i="11" s="1"/>
  <c r="M345" i="11"/>
  <c r="N345" i="11" s="1"/>
  <c r="M344" i="11"/>
  <c r="N344" i="11" s="1"/>
  <c r="M343" i="11"/>
  <c r="N343" i="11" s="1"/>
  <c r="N340" i="11"/>
  <c r="M339" i="11"/>
  <c r="N339" i="11" s="1"/>
  <c r="M338" i="11"/>
  <c r="N338" i="11" s="1"/>
  <c r="M337" i="11"/>
  <c r="N337" i="11" s="1"/>
  <c r="M336" i="11"/>
  <c r="N336" i="11" s="1"/>
  <c r="N333" i="11"/>
  <c r="M332" i="11"/>
  <c r="N332" i="11" s="1"/>
  <c r="M331" i="11"/>
  <c r="N331" i="11" s="1"/>
  <c r="M330" i="11"/>
  <c r="N330" i="11" s="1"/>
  <c r="M329" i="11"/>
  <c r="N329" i="11" s="1"/>
  <c r="N326" i="11"/>
  <c r="M325" i="11"/>
  <c r="N325" i="11" s="1"/>
  <c r="M324" i="11"/>
  <c r="N324" i="11" s="1"/>
  <c r="M323" i="11"/>
  <c r="N323" i="11" s="1"/>
  <c r="M322" i="11"/>
  <c r="N322" i="11" s="1"/>
  <c r="M321" i="11"/>
  <c r="N321" i="11" s="1"/>
  <c r="M320" i="11"/>
  <c r="N320" i="11" s="1"/>
  <c r="M319" i="11"/>
  <c r="N319" i="11" s="1"/>
  <c r="M318" i="11"/>
  <c r="N318" i="11" s="1"/>
  <c r="M317" i="11"/>
  <c r="N317" i="11" s="1"/>
  <c r="M314" i="11"/>
  <c r="N314" i="11" s="1"/>
  <c r="M313" i="11"/>
  <c r="N313" i="11" s="1"/>
  <c r="M312" i="11"/>
  <c r="N312" i="11" s="1"/>
  <c r="M311" i="11"/>
  <c r="N311" i="11" s="1"/>
  <c r="M310" i="11"/>
  <c r="N310" i="11" s="1"/>
  <c r="M309" i="11"/>
  <c r="N309" i="11" s="1"/>
  <c r="M308" i="11"/>
  <c r="N308" i="11" s="1"/>
  <c r="M307" i="11"/>
  <c r="N307" i="11" s="1"/>
  <c r="M306" i="11"/>
  <c r="N306" i="11" s="1"/>
  <c r="M305" i="11"/>
  <c r="N305" i="11" s="1"/>
  <c r="N302" i="11"/>
  <c r="M301" i="11"/>
  <c r="N301" i="11" s="1"/>
  <c r="M300" i="11"/>
  <c r="N300" i="11" s="1"/>
  <c r="M299" i="11"/>
  <c r="N299" i="11" s="1"/>
  <c r="M298" i="11"/>
  <c r="N298" i="11" s="1"/>
  <c r="M297" i="11"/>
  <c r="N297" i="11" s="1"/>
  <c r="M296" i="11"/>
  <c r="N296" i="11" s="1"/>
  <c r="M295" i="11"/>
  <c r="N295" i="11" s="1"/>
  <c r="M294" i="11"/>
  <c r="N294" i="11" s="1"/>
  <c r="M293" i="11"/>
  <c r="N293" i="11" s="1"/>
  <c r="M292" i="11"/>
  <c r="N292" i="11" s="1"/>
  <c r="N289" i="11"/>
  <c r="M288" i="11"/>
  <c r="N288" i="11" s="1"/>
  <c r="M287" i="11"/>
  <c r="N287" i="11" s="1"/>
  <c r="M286" i="11"/>
  <c r="N286" i="11" s="1"/>
  <c r="M285" i="11"/>
  <c r="N285" i="11" s="1"/>
  <c r="M284" i="11"/>
  <c r="N284" i="11" s="1"/>
  <c r="M283" i="11"/>
  <c r="N283" i="11" s="1"/>
  <c r="M282" i="11"/>
  <c r="N282" i="11" s="1"/>
  <c r="M281" i="11"/>
  <c r="N281" i="11" s="1"/>
  <c r="M280" i="11"/>
  <c r="N280" i="11" s="1"/>
  <c r="M279" i="11"/>
  <c r="N279" i="11" s="1"/>
  <c r="N276" i="11"/>
  <c r="M275" i="11"/>
  <c r="N275" i="11" s="1"/>
  <c r="M274" i="11"/>
  <c r="N274" i="11" s="1"/>
  <c r="M273" i="11"/>
  <c r="N273" i="11" s="1"/>
  <c r="M272" i="11"/>
  <c r="N272" i="11" s="1"/>
  <c r="M271" i="11"/>
  <c r="N271" i="11" s="1"/>
  <c r="M270" i="11"/>
  <c r="N270" i="11" s="1"/>
  <c r="M269" i="11"/>
  <c r="N269" i="11" s="1"/>
  <c r="M268" i="11"/>
  <c r="N268" i="11" s="1"/>
  <c r="M267" i="11"/>
  <c r="N267" i="11" s="1"/>
  <c r="M266" i="11"/>
  <c r="N266" i="11" s="1"/>
  <c r="N263" i="11"/>
  <c r="M262" i="11"/>
  <c r="N262" i="11" s="1"/>
  <c r="M261" i="11"/>
  <c r="N261" i="11" s="1"/>
  <c r="M260" i="11"/>
  <c r="N260" i="11" s="1"/>
  <c r="M259" i="11"/>
  <c r="N259" i="11" s="1"/>
  <c r="M258" i="11"/>
  <c r="N258" i="11" s="1"/>
  <c r="M257" i="11"/>
  <c r="N257" i="11" s="1"/>
  <c r="M256" i="11"/>
  <c r="N256" i="11" s="1"/>
  <c r="M255" i="11"/>
  <c r="N255" i="11" s="1"/>
  <c r="M254" i="11"/>
  <c r="N254" i="11" s="1"/>
  <c r="M253" i="11"/>
  <c r="N253" i="11" s="1"/>
  <c r="N249" i="11"/>
  <c r="M248" i="11"/>
  <c r="N248" i="11" s="1"/>
  <c r="M247" i="11"/>
  <c r="N247" i="11" s="1"/>
  <c r="M246" i="11"/>
  <c r="N246" i="11" s="1"/>
  <c r="M245" i="11"/>
  <c r="N245" i="11" s="1"/>
  <c r="M244" i="11"/>
  <c r="N244" i="11" s="1"/>
  <c r="M243" i="11"/>
  <c r="N243" i="11" s="1"/>
  <c r="M242" i="11"/>
  <c r="N242" i="11" s="1"/>
  <c r="M241" i="11"/>
  <c r="N241" i="11" s="1"/>
  <c r="M240" i="11"/>
  <c r="N240" i="11" s="1"/>
  <c r="M239" i="11"/>
  <c r="N239" i="11" s="1"/>
  <c r="N236" i="11"/>
  <c r="M235" i="11"/>
  <c r="N235" i="11" s="1"/>
  <c r="M234" i="11"/>
  <c r="N234" i="11" s="1"/>
  <c r="M233" i="11"/>
  <c r="N233" i="11" s="1"/>
  <c r="M232" i="11"/>
  <c r="N232" i="11" s="1"/>
  <c r="M231" i="11"/>
  <c r="N231" i="11" s="1"/>
  <c r="M230" i="11"/>
  <c r="N230" i="11" s="1"/>
  <c r="M229" i="11"/>
  <c r="N229" i="11" s="1"/>
  <c r="M228" i="11"/>
  <c r="N228" i="11" s="1"/>
  <c r="M227" i="11"/>
  <c r="N227" i="11" s="1"/>
  <c r="M226" i="11"/>
  <c r="N226" i="11" s="1"/>
  <c r="N223" i="11"/>
  <c r="M222" i="11"/>
  <c r="N222" i="11" s="1"/>
  <c r="M221" i="11"/>
  <c r="N221" i="11" s="1"/>
  <c r="M220" i="11"/>
  <c r="N220" i="11" s="1"/>
  <c r="M219" i="11"/>
  <c r="N219" i="11" s="1"/>
  <c r="M218" i="11"/>
  <c r="N218" i="11" s="1"/>
  <c r="M217" i="11"/>
  <c r="N217" i="11" s="1"/>
  <c r="M216" i="11"/>
  <c r="N216" i="11" s="1"/>
  <c r="M215" i="11"/>
  <c r="N215" i="11" s="1"/>
  <c r="N212" i="11"/>
  <c r="M211" i="11"/>
  <c r="N211" i="11" s="1"/>
  <c r="M210" i="11"/>
  <c r="N210" i="11" s="1"/>
  <c r="M209" i="11"/>
  <c r="N209" i="11" s="1"/>
  <c r="M208" i="11"/>
  <c r="N208" i="11" s="1"/>
  <c r="M207" i="11"/>
  <c r="N207" i="11" s="1"/>
  <c r="M206" i="11"/>
  <c r="N206" i="11" s="1"/>
  <c r="M205" i="11"/>
  <c r="N205" i="11" s="1"/>
  <c r="M204" i="11"/>
  <c r="N204" i="11" s="1"/>
  <c r="N201" i="11"/>
  <c r="N200" i="11"/>
  <c r="M199" i="11"/>
  <c r="N199" i="11" s="1"/>
  <c r="N198" i="11"/>
  <c r="N197" i="11"/>
  <c r="N196" i="11"/>
  <c r="N195" i="11"/>
  <c r="N192" i="11"/>
  <c r="N191" i="11"/>
  <c r="M190" i="11"/>
  <c r="N190" i="11" s="1"/>
  <c r="N189" i="11"/>
  <c r="N188" i="11"/>
  <c r="N187" i="11"/>
  <c r="N186" i="11"/>
  <c r="N183" i="11"/>
  <c r="M182" i="11"/>
  <c r="N182" i="11" s="1"/>
  <c r="M181" i="11"/>
  <c r="N181" i="11" s="1"/>
  <c r="M180" i="11"/>
  <c r="N180" i="11" s="1"/>
  <c r="M179" i="11"/>
  <c r="N179" i="11" s="1"/>
  <c r="M178" i="11"/>
  <c r="N178" i="11" s="1"/>
  <c r="N177" i="11"/>
  <c r="N174" i="11"/>
  <c r="M173" i="11"/>
  <c r="N173" i="11" s="1"/>
  <c r="M172" i="11"/>
  <c r="N172" i="11" s="1"/>
  <c r="M171" i="11"/>
  <c r="N171" i="11" s="1"/>
  <c r="M170" i="11"/>
  <c r="N170" i="11" s="1"/>
  <c r="M169" i="11"/>
  <c r="N169" i="11" s="1"/>
  <c r="M168" i="11"/>
  <c r="N168" i="11" s="1"/>
  <c r="N165" i="11"/>
  <c r="M164" i="11"/>
  <c r="N164" i="11" s="1"/>
  <c r="M163" i="11"/>
  <c r="N163" i="11" s="1"/>
  <c r="M162" i="11"/>
  <c r="N162" i="11" s="1"/>
  <c r="N159" i="11"/>
  <c r="N156" i="11"/>
  <c r="M155" i="11"/>
  <c r="N155" i="11" s="1"/>
  <c r="N154" i="11"/>
  <c r="N153" i="11"/>
  <c r="N149" i="11"/>
  <c r="M148" i="11"/>
  <c r="N148" i="11" s="1"/>
  <c r="N147" i="11"/>
  <c r="N146" i="11"/>
  <c r="N142" i="11"/>
  <c r="M141" i="11"/>
  <c r="N141" i="11" s="1"/>
  <c r="N140" i="11"/>
  <c r="N139" i="11"/>
  <c r="N138" i="11"/>
  <c r="N135" i="11"/>
  <c r="M134" i="11"/>
  <c r="N134" i="11" s="1"/>
  <c r="M133" i="11"/>
  <c r="N133" i="11" s="1"/>
  <c r="M132" i="11"/>
  <c r="N132" i="11" s="1"/>
  <c r="M131" i="11"/>
  <c r="N131" i="11" s="1"/>
  <c r="N128" i="11"/>
  <c r="M127" i="11"/>
  <c r="N127" i="11" s="1"/>
  <c r="M126" i="11"/>
  <c r="N126" i="11" s="1"/>
  <c r="M125" i="11"/>
  <c r="N125" i="11" s="1"/>
  <c r="N124" i="11"/>
  <c r="N121" i="11"/>
  <c r="M120" i="11"/>
  <c r="N120" i="11" s="1"/>
  <c r="M119" i="11"/>
  <c r="N119" i="11" s="1"/>
  <c r="M118" i="11"/>
  <c r="N118" i="11" s="1"/>
  <c r="M117" i="11"/>
  <c r="N117" i="11" s="1"/>
  <c r="N114" i="11"/>
  <c r="M113" i="11"/>
  <c r="N113" i="11" s="1"/>
  <c r="M112" i="11"/>
  <c r="N112" i="11" s="1"/>
  <c r="M111" i="11"/>
  <c r="N111" i="11" s="1"/>
  <c r="M110" i="11"/>
  <c r="N110" i="11" s="1"/>
  <c r="N107" i="11"/>
  <c r="M106" i="11"/>
  <c r="N106" i="11" s="1"/>
  <c r="M105" i="11"/>
  <c r="N105" i="11" s="1"/>
  <c r="M104" i="11"/>
  <c r="N104" i="11" s="1"/>
  <c r="M103" i="11"/>
  <c r="N103" i="11" s="1"/>
  <c r="N100" i="11"/>
  <c r="M99" i="11"/>
  <c r="N99" i="11" s="1"/>
  <c r="M98" i="11"/>
  <c r="N98" i="11" s="1"/>
  <c r="M97" i="11"/>
  <c r="N97" i="11" s="1"/>
  <c r="N96" i="11"/>
  <c r="N93" i="11"/>
  <c r="M92" i="11"/>
  <c r="N92" i="11" s="1"/>
  <c r="M91" i="11"/>
  <c r="N91" i="11" s="1"/>
  <c r="M90" i="11"/>
  <c r="N90" i="11" s="1"/>
  <c r="M89" i="11"/>
  <c r="N89" i="11" s="1"/>
  <c r="N86" i="11"/>
  <c r="M85" i="11"/>
  <c r="N85" i="11" s="1"/>
  <c r="M84" i="11"/>
  <c r="N84" i="11" s="1"/>
  <c r="M83" i="11"/>
  <c r="N83" i="11" s="1"/>
  <c r="M82" i="11"/>
  <c r="N82" i="11" s="1"/>
  <c r="N79" i="11"/>
  <c r="M78" i="11"/>
  <c r="N78" i="11" s="1"/>
  <c r="M77" i="11"/>
  <c r="N77" i="11" s="1"/>
  <c r="M76" i="11"/>
  <c r="N76" i="11" s="1"/>
  <c r="M75" i="11"/>
  <c r="N75" i="11" s="1"/>
  <c r="N72" i="11"/>
  <c r="M71" i="11"/>
  <c r="N71" i="11" s="1"/>
  <c r="M70" i="11"/>
  <c r="N70" i="11" s="1"/>
  <c r="M69" i="11"/>
  <c r="N69" i="11" s="1"/>
  <c r="M68" i="11"/>
  <c r="N68" i="11" s="1"/>
  <c r="N65" i="11"/>
  <c r="M64" i="11"/>
  <c r="N64" i="11" s="1"/>
  <c r="M63" i="11"/>
  <c r="N63" i="11" s="1"/>
  <c r="M62" i="11"/>
  <c r="N62" i="11" s="1"/>
  <c r="N61" i="11"/>
  <c r="N58" i="11"/>
  <c r="M57" i="11"/>
  <c r="N57" i="11" s="1"/>
  <c r="M56" i="11"/>
  <c r="N56" i="11" s="1"/>
  <c r="M55" i="11"/>
  <c r="N55" i="11" s="1"/>
  <c r="M54" i="11"/>
  <c r="N54" i="11" s="1"/>
  <c r="Q53" i="11" s="1"/>
  <c r="W53" i="11" s="1"/>
  <c r="Z53" i="11" s="1"/>
  <c r="N51" i="11"/>
  <c r="M50" i="11"/>
  <c r="N50" i="11" s="1"/>
  <c r="M49" i="11"/>
  <c r="N49" i="11" s="1"/>
  <c r="M48" i="11"/>
  <c r="N48" i="11" s="1"/>
  <c r="N47" i="11"/>
  <c r="N44" i="11"/>
  <c r="M43" i="11"/>
  <c r="N43" i="11" s="1"/>
  <c r="M42" i="11"/>
  <c r="N42" i="11" s="1"/>
  <c r="M41" i="11"/>
  <c r="N41" i="11" s="1"/>
  <c r="N40" i="11"/>
  <c r="N36" i="11"/>
  <c r="M35" i="11"/>
  <c r="N35" i="11" s="1"/>
  <c r="M34" i="11"/>
  <c r="N34" i="11" s="1"/>
  <c r="M33" i="11"/>
  <c r="N33" i="11" s="1"/>
  <c r="N32" i="11"/>
  <c r="N29" i="11"/>
  <c r="M28" i="11"/>
  <c r="N28" i="11" s="1"/>
  <c r="M27" i="11"/>
  <c r="N27" i="11" s="1"/>
  <c r="M26" i="11"/>
  <c r="N26" i="11" s="1"/>
  <c r="M25" i="11"/>
  <c r="N25" i="11" s="1"/>
  <c r="N22" i="11"/>
  <c r="M21" i="11"/>
  <c r="N21" i="11" s="1"/>
  <c r="M20" i="11"/>
  <c r="N20" i="11" s="1"/>
  <c r="M19" i="11"/>
  <c r="N19" i="11" s="1"/>
  <c r="M18" i="11"/>
  <c r="N18" i="11" s="1"/>
  <c r="N15" i="11"/>
  <c r="M14" i="11"/>
  <c r="N14" i="11" s="1"/>
  <c r="M13" i="11"/>
  <c r="N13" i="11" s="1"/>
  <c r="M12" i="11"/>
  <c r="N12" i="11" s="1"/>
  <c r="M11" i="11"/>
  <c r="N11" i="11" s="1"/>
  <c r="N8" i="11"/>
  <c r="M7" i="11"/>
  <c r="N7" i="11" s="1"/>
  <c r="M6" i="11"/>
  <c r="N6" i="11" s="1"/>
  <c r="M5" i="11"/>
  <c r="N5" i="11" s="1"/>
  <c r="M4" i="11"/>
  <c r="N4" i="11" s="1"/>
  <c r="R144" i="1" l="1"/>
  <c r="U144" i="1" s="1"/>
  <c r="R165" i="1"/>
  <c r="S165" i="1" s="1"/>
  <c r="U172" i="1"/>
  <c r="S172" i="1"/>
  <c r="E324" i="11"/>
  <c r="E312" i="11"/>
  <c r="E300" i="11"/>
  <c r="E287" i="11"/>
  <c r="E274" i="11"/>
  <c r="E247" i="11"/>
  <c r="E221" i="11"/>
  <c r="E181" i="11"/>
  <c r="E133" i="11"/>
  <c r="E119" i="11"/>
  <c r="E1144" i="11"/>
  <c r="E1132" i="11"/>
  <c r="E1120" i="11"/>
  <c r="E1108" i="11"/>
  <c r="E1096" i="11"/>
  <c r="E1084" i="11"/>
  <c r="E1072" i="11"/>
  <c r="E1060" i="11"/>
  <c r="E1048" i="11"/>
  <c r="E1036" i="11"/>
  <c r="E1024" i="11"/>
  <c r="E1012" i="11"/>
  <c r="E1000" i="11"/>
  <c r="E988" i="11"/>
  <c r="E976" i="11"/>
  <c r="E964" i="11"/>
  <c r="E952" i="11"/>
  <c r="E940" i="11"/>
  <c r="E928" i="11"/>
  <c r="E916" i="11"/>
  <c r="E904" i="11"/>
  <c r="E892" i="11"/>
  <c r="E880" i="11"/>
  <c r="E868" i="11"/>
  <c r="E856" i="11"/>
  <c r="E844" i="11"/>
  <c r="E832" i="11"/>
  <c r="E820" i="11"/>
  <c r="E808" i="11"/>
  <c r="E796" i="11"/>
  <c r="E784" i="11"/>
  <c r="E772" i="11"/>
  <c r="E760" i="11"/>
  <c r="E748" i="11"/>
  <c r="E736" i="11"/>
  <c r="E724" i="11"/>
  <c r="E712" i="11"/>
  <c r="E700" i="11"/>
  <c r="E688" i="11"/>
  <c r="E676" i="11"/>
  <c r="E664" i="11"/>
  <c r="E652" i="11"/>
  <c r="E640" i="11"/>
  <c r="E628" i="11"/>
  <c r="E616" i="11"/>
  <c r="E604" i="11"/>
  <c r="E592" i="11"/>
  <c r="E580" i="11"/>
  <c r="E568" i="11"/>
  <c r="E556" i="11"/>
  <c r="E544" i="11"/>
  <c r="E532" i="11"/>
  <c r="E520" i="11"/>
  <c r="E508" i="11"/>
  <c r="E496" i="11"/>
  <c r="E484" i="11"/>
  <c r="E472" i="11"/>
  <c r="E460" i="11"/>
  <c r="E448" i="11"/>
  <c r="E436" i="11"/>
  <c r="E424" i="11"/>
  <c r="E412" i="11"/>
  <c r="E400" i="11"/>
  <c r="E388" i="11"/>
  <c r="E376" i="11"/>
  <c r="E364" i="11"/>
  <c r="E352" i="11"/>
  <c r="E340" i="11"/>
  <c r="E328" i="11"/>
  <c r="E316" i="11"/>
  <c r="E304" i="11"/>
  <c r="E292" i="11"/>
  <c r="E280" i="11"/>
  <c r="E268" i="11"/>
  <c r="E256" i="11"/>
  <c r="E244" i="11"/>
  <c r="E232" i="11"/>
  <c r="E220" i="11"/>
  <c r="E208" i="11"/>
  <c r="E196" i="11"/>
  <c r="E999" i="11"/>
  <c r="E951" i="11"/>
  <c r="E903" i="11"/>
  <c r="E855" i="11"/>
  <c r="E807" i="11"/>
  <c r="E759" i="11"/>
  <c r="E711" i="11"/>
  <c r="E663" i="11"/>
  <c r="E615" i="11"/>
  <c r="E567" i="11"/>
  <c r="E519" i="11"/>
  <c r="E471" i="11"/>
  <c r="E423" i="11"/>
  <c r="E375" i="11"/>
  <c r="E327" i="11"/>
  <c r="E279" i="11"/>
  <c r="E231" i="11"/>
  <c r="Z824" i="11"/>
  <c r="E321" i="11"/>
  <c r="E309" i="11"/>
  <c r="E297" i="11"/>
  <c r="E285" i="11"/>
  <c r="E273" i="11"/>
  <c r="E261" i="11"/>
  <c r="E249" i="11"/>
  <c r="E237" i="11"/>
  <c r="E225" i="11"/>
  <c r="E213" i="11"/>
  <c r="E201" i="11"/>
  <c r="E189" i="11"/>
  <c r="E177" i="11"/>
  <c r="E165" i="11"/>
  <c r="E153" i="11"/>
  <c r="E9" i="11"/>
  <c r="E849" i="11"/>
  <c r="E141" i="11"/>
  <c r="E129" i="11"/>
  <c r="E117" i="11"/>
  <c r="E105" i="11"/>
  <c r="E93" i="11"/>
  <c r="E81" i="11"/>
  <c r="E69" i="11"/>
  <c r="E57" i="11"/>
  <c r="E45" i="11"/>
  <c r="E33" i="11"/>
  <c r="E21" i="11"/>
  <c r="Z987" i="11"/>
  <c r="Z1114" i="11"/>
  <c r="Z1017" i="11"/>
  <c r="Y549" i="11"/>
  <c r="Z549" i="11" s="1"/>
  <c r="Q316" i="11"/>
  <c r="AB316" i="11" s="1"/>
  <c r="Q304" i="11"/>
  <c r="AB304" i="11" s="1"/>
  <c r="Q292" i="11"/>
  <c r="W291" i="11" s="1"/>
  <c r="X291" i="11" s="1"/>
  <c r="Z716" i="11"/>
  <c r="Q109" i="11"/>
  <c r="AB109" i="11" s="1"/>
  <c r="Z1097" i="11"/>
  <c r="AB478" i="11"/>
  <c r="Z1015" i="11"/>
  <c r="Z744" i="11"/>
  <c r="Q167" i="11"/>
  <c r="W167" i="11" s="1"/>
  <c r="Z758" i="11"/>
  <c r="AB468" i="11"/>
  <c r="AB549" i="11"/>
  <c r="Z1001" i="11"/>
  <c r="Q116" i="11"/>
  <c r="AB116" i="11" s="1"/>
  <c r="Q3" i="11"/>
  <c r="AB3" i="11" s="1"/>
  <c r="Q441" i="11"/>
  <c r="AB441" i="11" s="1"/>
  <c r="Z730" i="11"/>
  <c r="Z811" i="11"/>
  <c r="Z850" i="11"/>
  <c r="AB498" i="11"/>
  <c r="Z772" i="11"/>
  <c r="Z1039" i="11"/>
  <c r="Q449" i="11"/>
  <c r="Z785" i="11"/>
  <c r="Y555" i="11"/>
  <c r="Y561" i="11" s="1"/>
  <c r="Z561" i="11" s="1"/>
  <c r="Q328" i="11"/>
  <c r="AB328" i="11" s="1"/>
  <c r="X660" i="11"/>
  <c r="Z1138" i="11"/>
  <c r="Q370" i="11"/>
  <c r="Q176" i="11"/>
  <c r="AB176" i="11" s="1"/>
  <c r="Q384" i="11"/>
  <c r="W384" i="11" s="1"/>
  <c r="W483" i="11"/>
  <c r="Q225" i="11"/>
  <c r="AB225" i="11" s="1"/>
  <c r="Q363" i="11"/>
  <c r="AB363" i="11" s="1"/>
  <c r="Q74" i="11"/>
  <c r="W74" i="11" s="1"/>
  <c r="Q377" i="11"/>
  <c r="AB377" i="11" s="1"/>
  <c r="W488" i="11"/>
  <c r="AB488" i="11"/>
  <c r="Q405" i="11"/>
  <c r="AB405" i="11" s="1"/>
  <c r="Q123" i="11"/>
  <c r="W123" i="11" s="1"/>
  <c r="Q95" i="11"/>
  <c r="W95" i="11" s="1"/>
  <c r="Q151" i="11"/>
  <c r="AB151" i="11" s="1"/>
  <c r="Q81" i="11"/>
  <c r="W81" i="11" s="1"/>
  <c r="Q185" i="11"/>
  <c r="AB185" i="11" s="1"/>
  <c r="Z889" i="11"/>
  <c r="Z903" i="11"/>
  <c r="Z973" i="11"/>
  <c r="Z1124" i="11"/>
  <c r="AB543" i="11"/>
  <c r="Q194" i="11"/>
  <c r="AB194" i="11" s="1"/>
  <c r="Q419" i="11"/>
  <c r="W419" i="11" s="1"/>
  <c r="AB621" i="11"/>
  <c r="Z647" i="11"/>
  <c r="Z1064" i="11"/>
  <c r="Z1081" i="11"/>
  <c r="Z1089" i="11"/>
  <c r="Z959" i="11"/>
  <c r="Q349" i="11"/>
  <c r="W349" i="11" s="1"/>
  <c r="Q412" i="11"/>
  <c r="AB412" i="11" s="1"/>
  <c r="Z798" i="11"/>
  <c r="Z1053" i="11"/>
  <c r="Z1075" i="11"/>
  <c r="Q88" i="11"/>
  <c r="W88" i="11" s="1"/>
  <c r="Q130" i="11"/>
  <c r="AB130" i="11" s="1"/>
  <c r="Q144" i="11"/>
  <c r="W144" i="11" s="1"/>
  <c r="Q158" i="11"/>
  <c r="AB158" i="11" s="1"/>
  <c r="Q335" i="11"/>
  <c r="W335" i="11" s="1"/>
  <c r="Q398" i="11"/>
  <c r="Z634" i="11"/>
  <c r="Z688" i="11"/>
  <c r="Z1024" i="11"/>
  <c r="X1114" i="11"/>
  <c r="W116" i="11"/>
  <c r="Q343" i="11"/>
  <c r="Q10" i="11"/>
  <c r="Q24" i="11"/>
  <c r="Q67" i="11"/>
  <c r="Q252" i="11"/>
  <c r="W493" i="11"/>
  <c r="AB493" i="11"/>
  <c r="Q203" i="11"/>
  <c r="W526" i="11"/>
  <c r="AB526" i="11"/>
  <c r="Q17" i="11"/>
  <c r="Q31" i="11"/>
  <c r="Q46" i="11"/>
  <c r="Q214" i="11"/>
  <c r="Q356" i="11"/>
  <c r="Z543" i="11"/>
  <c r="Q102" i="11"/>
  <c r="X53" i="11"/>
  <c r="Q137" i="11"/>
  <c r="Z702" i="11"/>
  <c r="X702" i="11"/>
  <c r="AB531" i="11"/>
  <c r="W531" i="11"/>
  <c r="AB53" i="11"/>
  <c r="W521" i="11"/>
  <c r="AB521" i="11"/>
  <c r="W463" i="11"/>
  <c r="AB463" i="11"/>
  <c r="Q238" i="11"/>
  <c r="Q278" i="11"/>
  <c r="AB449" i="11"/>
  <c r="W449" i="11"/>
  <c r="Q391" i="11"/>
  <c r="W537" i="11"/>
  <c r="AB537" i="11"/>
  <c r="Q265" i="11"/>
  <c r="Q433" i="11"/>
  <c r="X468" i="11"/>
  <c r="Z621" i="11"/>
  <c r="Z498" i="11"/>
  <c r="X498" i="11"/>
  <c r="AB458" i="11"/>
  <c r="W458" i="11"/>
  <c r="Q426" i="11"/>
  <c r="Z478" i="11"/>
  <c r="Z674" i="11"/>
  <c r="Z876" i="11"/>
  <c r="Q60" i="11"/>
  <c r="X473" i="11"/>
  <c r="Z837" i="11"/>
  <c r="Q39" i="11"/>
  <c r="AB473" i="11"/>
  <c r="Z1131" i="11"/>
  <c r="Z1031" i="11"/>
  <c r="X1031" i="11"/>
  <c r="Z917" i="11"/>
  <c r="X647" i="11"/>
  <c r="X716" i="11"/>
  <c r="Z863" i="11"/>
  <c r="Z1046" i="11"/>
  <c r="Z931" i="11"/>
  <c r="X987" i="11"/>
  <c r="X1138" i="11"/>
  <c r="U165" i="1" l="1"/>
  <c r="S144" i="1"/>
  <c r="W316" i="11"/>
  <c r="Z316" i="11" s="1"/>
  <c r="AB144" i="11"/>
  <c r="AB167" i="11"/>
  <c r="W176" i="11"/>
  <c r="AB419" i="11"/>
  <c r="W194" i="11"/>
  <c r="W441" i="11"/>
  <c r="X441" i="11" s="1"/>
  <c r="W109" i="11"/>
  <c r="X109" i="11" s="1"/>
  <c r="AB291" i="11"/>
  <c r="Z291" i="11"/>
  <c r="W405" i="11"/>
  <c r="X405" i="11" s="1"/>
  <c r="W304" i="11"/>
  <c r="X304" i="11" s="1"/>
  <c r="AB335" i="11"/>
  <c r="W158" i="11"/>
  <c r="Z158" i="11" s="1"/>
  <c r="W328" i="11"/>
  <c r="Z328" i="11" s="1"/>
  <c r="W130" i="11"/>
  <c r="Z130" i="11" s="1"/>
  <c r="W3" i="11"/>
  <c r="X3" i="11" s="1"/>
  <c r="AB123" i="11"/>
  <c r="AB81" i="11"/>
  <c r="Z555" i="11"/>
  <c r="W363" i="11"/>
  <c r="X363" i="11" s="1"/>
  <c r="W377" i="11"/>
  <c r="Z377" i="11" s="1"/>
  <c r="AA555" i="11"/>
  <c r="AB555" i="11" s="1"/>
  <c r="W225" i="11"/>
  <c r="X225" i="11" s="1"/>
  <c r="W398" i="11"/>
  <c r="AB398" i="11"/>
  <c r="Z483" i="11"/>
  <c r="X483" i="11"/>
  <c r="W412" i="11"/>
  <c r="Z412" i="11" s="1"/>
  <c r="AB349" i="11"/>
  <c r="W185" i="11"/>
  <c r="X185" i="11" s="1"/>
  <c r="W151" i="11"/>
  <c r="Z151" i="11" s="1"/>
  <c r="W370" i="11"/>
  <c r="AB370" i="11"/>
  <c r="AB74" i="11"/>
  <c r="AB95" i="11"/>
  <c r="AB384" i="11"/>
  <c r="AB88" i="11"/>
  <c r="X488" i="11"/>
  <c r="Z488" i="11"/>
  <c r="Z95" i="11"/>
  <c r="X95" i="11"/>
  <c r="Z531" i="11"/>
  <c r="X531" i="11"/>
  <c r="X537" i="11"/>
  <c r="Z537" i="11"/>
  <c r="W356" i="11"/>
  <c r="AB356" i="11"/>
  <c r="Z3" i="11"/>
  <c r="AB391" i="11"/>
  <c r="W391" i="11"/>
  <c r="W214" i="11"/>
  <c r="AB214" i="11"/>
  <c r="Z81" i="11"/>
  <c r="X81" i="11"/>
  <c r="Z335" i="11"/>
  <c r="X335" i="11"/>
  <c r="Z449" i="11"/>
  <c r="X449" i="11"/>
  <c r="X144" i="11"/>
  <c r="Z144" i="11"/>
  <c r="Z419" i="11"/>
  <c r="X419" i="11"/>
  <c r="AB102" i="11"/>
  <c r="W102" i="11"/>
  <c r="Z167" i="11"/>
  <c r="X167" i="11"/>
  <c r="X88" i="11"/>
  <c r="Z88" i="11"/>
  <c r="W426" i="11"/>
  <c r="AB426" i="11"/>
  <c r="AB10" i="11"/>
  <c r="W10" i="11"/>
  <c r="Z458" i="11"/>
  <c r="X458" i="11"/>
  <c r="Z521" i="11"/>
  <c r="X521" i="11"/>
  <c r="W265" i="11"/>
  <c r="AB265" i="11"/>
  <c r="Z526" i="11"/>
  <c r="X526" i="11"/>
  <c r="X123" i="11"/>
  <c r="Z123" i="11"/>
  <c r="X384" i="11"/>
  <c r="Z384" i="11"/>
  <c r="AB203" i="11"/>
  <c r="W203" i="11"/>
  <c r="X176" i="11"/>
  <c r="Z176" i="11"/>
  <c r="AB39" i="11"/>
  <c r="W39" i="11"/>
  <c r="W278" i="11"/>
  <c r="AB278" i="11"/>
  <c r="Z405" i="11"/>
  <c r="AB252" i="11"/>
  <c r="W252" i="11"/>
  <c r="W343" i="11"/>
  <c r="AB343" i="11"/>
  <c r="AB238" i="11"/>
  <c r="W238" i="11"/>
  <c r="X349" i="11"/>
  <c r="Z349" i="11"/>
  <c r="Z194" i="11"/>
  <c r="X194" i="11"/>
  <c r="Z116" i="11"/>
  <c r="X116" i="11"/>
  <c r="W137" i="11"/>
  <c r="AB137" i="11"/>
  <c r="W46" i="11"/>
  <c r="AB46" i="11"/>
  <c r="W60" i="11"/>
  <c r="AB60" i="11"/>
  <c r="X463" i="11"/>
  <c r="Z463" i="11"/>
  <c r="W31" i="11"/>
  <c r="AB31" i="11"/>
  <c r="X493" i="11"/>
  <c r="Z493" i="11"/>
  <c r="AB67" i="11"/>
  <c r="W67" i="11"/>
  <c r="AB17" i="11"/>
  <c r="W17" i="11"/>
  <c r="AB24" i="11"/>
  <c r="W24" i="11"/>
  <c r="Z74" i="11"/>
  <c r="X74" i="11"/>
  <c r="AB433" i="11"/>
  <c r="W433" i="11"/>
  <c r="Z109" i="11" l="1"/>
  <c r="X316" i="11"/>
  <c r="X130" i="11"/>
  <c r="Z304" i="11"/>
  <c r="X328" i="11"/>
  <c r="Z441" i="11"/>
  <c r="X158" i="11"/>
  <c r="Z363" i="11"/>
  <c r="Z225" i="11"/>
  <c r="X377" i="11"/>
  <c r="AA561" i="11"/>
  <c r="AB561" i="11" s="1"/>
  <c r="Z185" i="11"/>
  <c r="X151" i="11"/>
  <c r="X412" i="11"/>
  <c r="X398" i="11"/>
  <c r="Z398" i="11"/>
  <c r="Z370" i="11"/>
  <c r="X370" i="11"/>
  <c r="Z17" i="11"/>
  <c r="X17" i="11"/>
  <c r="Z102" i="11"/>
  <c r="X102" i="11"/>
  <c r="X356" i="11"/>
  <c r="Z356" i="11"/>
  <c r="X67" i="11"/>
  <c r="Z67" i="11"/>
  <c r="Z10" i="11"/>
  <c r="X10" i="11"/>
  <c r="Z46" i="11"/>
  <c r="X46" i="11"/>
  <c r="Z278" i="11"/>
  <c r="X278" i="11"/>
  <c r="X433" i="11"/>
  <c r="Z433" i="11"/>
  <c r="X238" i="11"/>
  <c r="Z238" i="11"/>
  <c r="X39" i="11"/>
  <c r="Z39" i="11"/>
  <c r="X203" i="11"/>
  <c r="Z203" i="11"/>
  <c r="Z391" i="11"/>
  <c r="X391" i="11"/>
  <c r="Z60" i="11"/>
  <c r="X60" i="11"/>
  <c r="X137" i="11"/>
  <c r="Z137" i="11"/>
  <c r="X343" i="11"/>
  <c r="Z343" i="11"/>
  <c r="Z265" i="11"/>
  <c r="X265" i="11"/>
  <c r="Z426" i="11"/>
  <c r="X426" i="11"/>
  <c r="X214" i="11"/>
  <c r="Z214" i="11"/>
  <c r="Z24" i="11"/>
  <c r="X24" i="11"/>
  <c r="X252" i="11"/>
  <c r="Z252" i="11"/>
  <c r="X31" i="11"/>
  <c r="Z31" i="11"/>
  <c r="N26" i="2" l="1"/>
  <c r="M26" i="2"/>
  <c r="M124" i="2"/>
  <c r="L124" i="2"/>
  <c r="I438" i="1"/>
  <c r="I431" i="1"/>
  <c r="I222" i="1"/>
  <c r="H271" i="1"/>
  <c r="I215" i="1" l="1"/>
  <c r="I163" i="1" l="1"/>
  <c r="H162" i="1"/>
  <c r="I162" i="1" s="1"/>
  <c r="I161" i="1"/>
  <c r="I160" i="1"/>
  <c r="I156" i="1"/>
  <c r="H155" i="1"/>
  <c r="I155" i="1" s="1"/>
  <c r="I154" i="1"/>
  <c r="I153" i="1"/>
  <c r="I219" i="1"/>
  <c r="H218" i="1"/>
  <c r="I218" i="1" s="1"/>
  <c r="I217" i="1"/>
  <c r="I216" i="1"/>
  <c r="I246" i="1"/>
  <c r="H245" i="1"/>
  <c r="I245" i="1" s="1"/>
  <c r="H244" i="1"/>
  <c r="I244" i="1" s="1"/>
  <c r="H243" i="1"/>
  <c r="I243" i="1" s="1"/>
  <c r="H242" i="1"/>
  <c r="I242" i="1" s="1"/>
  <c r="H241" i="1"/>
  <c r="I241" i="1" s="1"/>
  <c r="I240" i="1"/>
  <c r="I237" i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I228" i="1"/>
  <c r="H227" i="1"/>
  <c r="I227" i="1" s="1"/>
  <c r="H226" i="1"/>
  <c r="I226" i="1" s="1"/>
  <c r="H225" i="1"/>
  <c r="I225" i="1" s="1"/>
  <c r="L221" i="1" l="1"/>
  <c r="R221" i="1" s="1"/>
  <c r="L239" i="1"/>
  <c r="R239" i="1" s="1"/>
  <c r="L230" i="1"/>
  <c r="L151" i="1"/>
  <c r="R151" i="1" s="1"/>
  <c r="L158" i="1"/>
  <c r="L214" i="1"/>
  <c r="W221" i="1" l="1"/>
  <c r="W239" i="1"/>
  <c r="W151" i="1"/>
  <c r="R214" i="1"/>
  <c r="W214" i="1"/>
  <c r="U151" i="1"/>
  <c r="S151" i="1"/>
  <c r="R158" i="1"/>
  <c r="W158" i="1"/>
  <c r="R230" i="1"/>
  <c r="W230" i="1"/>
  <c r="U239" i="1"/>
  <c r="S239" i="1"/>
  <c r="U221" i="1"/>
  <c r="S221" i="1"/>
  <c r="S158" i="1" l="1"/>
  <c r="U158" i="1"/>
  <c r="S214" i="1"/>
  <c r="U214" i="1"/>
  <c r="U230" i="1"/>
  <c r="S230" i="1"/>
  <c r="I463" i="1" l="1"/>
  <c r="H536" i="1"/>
  <c r="H535" i="1"/>
  <c r="H534" i="1"/>
  <c r="H533" i="1"/>
  <c r="H532" i="1"/>
  <c r="H531" i="1"/>
  <c r="H527" i="1"/>
  <c r="H526" i="1"/>
  <c r="H525" i="1"/>
  <c r="H524" i="1"/>
  <c r="H523" i="1"/>
  <c r="H519" i="1"/>
  <c r="H518" i="1"/>
  <c r="H517" i="1"/>
  <c r="H516" i="1"/>
  <c r="H515" i="1"/>
  <c r="H508" i="1"/>
  <c r="H511" i="1"/>
  <c r="I511" i="1" s="1"/>
  <c r="H510" i="1"/>
  <c r="I510" i="1" s="1"/>
  <c r="H509" i="1"/>
  <c r="I509" i="1" s="1"/>
  <c r="H501" i="1"/>
  <c r="I501" i="1" s="1"/>
  <c r="I494" i="1"/>
  <c r="H504" i="1"/>
  <c r="I504" i="1" s="1"/>
  <c r="H503" i="1"/>
  <c r="I503" i="1" s="1"/>
  <c r="H502" i="1"/>
  <c r="I502" i="1" s="1"/>
  <c r="H497" i="1"/>
  <c r="I497" i="1" s="1"/>
  <c r="H496" i="1"/>
  <c r="I496" i="1" s="1"/>
  <c r="H495" i="1"/>
  <c r="I495" i="1" s="1"/>
  <c r="H476" i="1"/>
  <c r="I476" i="1" s="1"/>
  <c r="H475" i="1"/>
  <c r="I475" i="1" s="1"/>
  <c r="H474" i="1"/>
  <c r="I474" i="1" s="1"/>
  <c r="H473" i="1"/>
  <c r="I473" i="1" s="1"/>
  <c r="H469" i="1"/>
  <c r="I469" i="1" s="1"/>
  <c r="H468" i="1"/>
  <c r="I468" i="1" s="1"/>
  <c r="H467" i="1"/>
  <c r="I467" i="1" s="1"/>
  <c r="H466" i="1"/>
  <c r="I466" i="1" s="1"/>
  <c r="H462" i="1"/>
  <c r="I462" i="1" s="1"/>
  <c r="H461" i="1"/>
  <c r="I461" i="1" s="1"/>
  <c r="H460" i="1"/>
  <c r="I460" i="1" s="1"/>
  <c r="H459" i="1"/>
  <c r="I459" i="1" s="1"/>
  <c r="H455" i="1"/>
  <c r="I455" i="1" s="1"/>
  <c r="H454" i="1"/>
  <c r="I454" i="1" s="1"/>
  <c r="H453" i="1"/>
  <c r="I453" i="1" s="1"/>
  <c r="H452" i="1"/>
  <c r="I452" i="1" s="1"/>
  <c r="H448" i="1"/>
  <c r="I448" i="1" s="1"/>
  <c r="H447" i="1"/>
  <c r="I447" i="1" s="1"/>
  <c r="H446" i="1"/>
  <c r="I446" i="1" s="1"/>
  <c r="H445" i="1"/>
  <c r="I445" i="1" s="1"/>
  <c r="H441" i="1"/>
  <c r="I441" i="1" s="1"/>
  <c r="H440" i="1"/>
  <c r="I440" i="1" s="1"/>
  <c r="H439" i="1"/>
  <c r="I439" i="1" s="1"/>
  <c r="H434" i="1"/>
  <c r="I434" i="1" s="1"/>
  <c r="H433" i="1"/>
  <c r="I433" i="1" s="1"/>
  <c r="H432" i="1"/>
  <c r="I432" i="1" s="1"/>
  <c r="H427" i="1"/>
  <c r="I427" i="1" s="1"/>
  <c r="H426" i="1"/>
  <c r="I426" i="1" s="1"/>
  <c r="H425" i="1"/>
  <c r="I425" i="1" s="1"/>
  <c r="H424" i="1"/>
  <c r="I424" i="1" s="1"/>
  <c r="H420" i="1"/>
  <c r="I420" i="1" s="1"/>
  <c r="H419" i="1"/>
  <c r="I419" i="1" s="1"/>
  <c r="H418" i="1"/>
  <c r="I418" i="1" s="1"/>
  <c r="H417" i="1"/>
  <c r="I417" i="1" s="1"/>
  <c r="H413" i="1"/>
  <c r="I413" i="1" s="1"/>
  <c r="H412" i="1"/>
  <c r="I412" i="1" s="1"/>
  <c r="H411" i="1"/>
  <c r="I411" i="1" s="1"/>
  <c r="H410" i="1"/>
  <c r="I410" i="1" s="1"/>
  <c r="H406" i="1"/>
  <c r="H405" i="1"/>
  <c r="H403" i="1"/>
  <c r="H402" i="1"/>
  <c r="H401" i="1"/>
  <c r="H400" i="1"/>
  <c r="H399" i="1"/>
  <c r="H398" i="1"/>
  <c r="H395" i="1"/>
  <c r="H394" i="1"/>
  <c r="H393" i="1"/>
  <c r="H391" i="1"/>
  <c r="H390" i="1"/>
  <c r="H389" i="1"/>
  <c r="H388" i="1"/>
  <c r="H387" i="1"/>
  <c r="H386" i="1"/>
  <c r="H382" i="1"/>
  <c r="H381" i="1"/>
  <c r="H380" i="1"/>
  <c r="H379" i="1"/>
  <c r="H378" i="1"/>
  <c r="H377" i="1"/>
  <c r="H376" i="1"/>
  <c r="H375" i="1"/>
  <c r="H374" i="1"/>
  <c r="H373" i="1"/>
  <c r="H369" i="1"/>
  <c r="H368" i="1"/>
  <c r="H367" i="1"/>
  <c r="H366" i="1"/>
  <c r="H365" i="1"/>
  <c r="H364" i="1"/>
  <c r="H363" i="1"/>
  <c r="H362" i="1"/>
  <c r="H361" i="1"/>
  <c r="H360" i="1"/>
  <c r="I360" i="1" s="1"/>
  <c r="H356" i="1"/>
  <c r="I356" i="1" s="1"/>
  <c r="H355" i="1"/>
  <c r="I355" i="1" s="1"/>
  <c r="H354" i="1"/>
  <c r="I354" i="1" s="1"/>
  <c r="H353" i="1"/>
  <c r="H352" i="1"/>
  <c r="H351" i="1"/>
  <c r="H350" i="1"/>
  <c r="H349" i="1"/>
  <c r="H348" i="1"/>
  <c r="H347" i="1"/>
  <c r="I347" i="1" s="1"/>
  <c r="H343" i="1"/>
  <c r="I343" i="1" s="1"/>
  <c r="H342" i="1"/>
  <c r="I342" i="1" s="1"/>
  <c r="H341" i="1"/>
  <c r="I341" i="1" s="1"/>
  <c r="H340" i="1"/>
  <c r="H339" i="1"/>
  <c r="H338" i="1"/>
  <c r="H337" i="1"/>
  <c r="H336" i="1"/>
  <c r="H335" i="1"/>
  <c r="H334" i="1"/>
  <c r="I334" i="1" s="1"/>
  <c r="H329" i="1"/>
  <c r="I329" i="1" s="1"/>
  <c r="H328" i="1"/>
  <c r="I328" i="1" s="1"/>
  <c r="H327" i="1"/>
  <c r="I327" i="1" s="1"/>
  <c r="H326" i="1"/>
  <c r="H325" i="1"/>
  <c r="H324" i="1"/>
  <c r="H323" i="1"/>
  <c r="H322" i="1"/>
  <c r="H321" i="1"/>
  <c r="H320" i="1"/>
  <c r="I320" i="1" s="1"/>
  <c r="H314" i="1"/>
  <c r="I314" i="1" s="1"/>
  <c r="H313" i="1"/>
  <c r="H312" i="1"/>
  <c r="H311" i="1"/>
  <c r="H310" i="1"/>
  <c r="H309" i="1"/>
  <c r="H308" i="1"/>
  <c r="H307" i="1"/>
  <c r="I307" i="1" s="1"/>
  <c r="H303" i="1"/>
  <c r="I303" i="1" s="1"/>
  <c r="H302" i="1"/>
  <c r="I302" i="1" s="1"/>
  <c r="H301" i="1"/>
  <c r="I301" i="1" s="1"/>
  <c r="H300" i="1"/>
  <c r="H299" i="1"/>
  <c r="H298" i="1"/>
  <c r="H297" i="1"/>
  <c r="H296" i="1"/>
  <c r="I296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316" i="1"/>
  <c r="I316" i="1" s="1"/>
  <c r="H315" i="1"/>
  <c r="I315" i="1" s="1"/>
  <c r="H134" i="1" l="1"/>
  <c r="H133" i="1"/>
  <c r="H132" i="1"/>
  <c r="H127" i="1"/>
  <c r="H126" i="1"/>
  <c r="H125" i="1"/>
  <c r="H120" i="1"/>
  <c r="H119" i="1"/>
  <c r="H118" i="1"/>
  <c r="H117" i="1"/>
  <c r="H113" i="1"/>
  <c r="H112" i="1"/>
  <c r="H111" i="1"/>
  <c r="H110" i="1"/>
  <c r="H106" i="1"/>
  <c r="H105" i="1"/>
  <c r="H104" i="1"/>
  <c r="H103" i="1"/>
  <c r="H99" i="1"/>
  <c r="H98" i="1"/>
  <c r="H97" i="1"/>
  <c r="H92" i="1"/>
  <c r="H91" i="1"/>
  <c r="H90" i="1"/>
  <c r="H89" i="1"/>
  <c r="H85" i="1"/>
  <c r="H84" i="1"/>
  <c r="H83" i="1"/>
  <c r="H82" i="1"/>
  <c r="H78" i="1"/>
  <c r="H77" i="1"/>
  <c r="H76" i="1"/>
  <c r="H75" i="1"/>
  <c r="H71" i="1"/>
  <c r="H70" i="1"/>
  <c r="H69" i="1"/>
  <c r="H68" i="1"/>
  <c r="H64" i="1"/>
  <c r="H63" i="1"/>
  <c r="H62" i="1"/>
  <c r="H57" i="1"/>
  <c r="H56" i="1"/>
  <c r="H55" i="1"/>
  <c r="H54" i="1"/>
  <c r="H50" i="1"/>
  <c r="H49" i="1"/>
  <c r="H48" i="1"/>
  <c r="H43" i="1"/>
  <c r="H42" i="1"/>
  <c r="H41" i="1"/>
  <c r="H35" i="1"/>
  <c r="H34" i="1"/>
  <c r="H33" i="1"/>
  <c r="H28" i="1"/>
  <c r="H27" i="1"/>
  <c r="H26" i="1"/>
  <c r="H25" i="1"/>
  <c r="H21" i="1"/>
  <c r="H20" i="1"/>
  <c r="H19" i="1"/>
  <c r="H18" i="1"/>
  <c r="H14" i="1"/>
  <c r="H13" i="1"/>
  <c r="H12" i="1"/>
  <c r="H11" i="1"/>
  <c r="I11" i="1" s="1"/>
  <c r="H7" i="1"/>
  <c r="H6" i="1"/>
  <c r="H5" i="1"/>
  <c r="H4" i="1"/>
  <c r="I4" i="1" s="1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T322" i="10"/>
  <c r="E322" i="10"/>
  <c r="E321" i="10"/>
  <c r="E320" i="10"/>
  <c r="T319" i="10"/>
  <c r="E319" i="10"/>
  <c r="E318" i="10"/>
  <c r="E317" i="10"/>
  <c r="E316" i="10"/>
  <c r="E315" i="10"/>
  <c r="E314" i="10"/>
  <c r="E313" i="10"/>
  <c r="T312" i="10"/>
  <c r="E312" i="10"/>
  <c r="Y311" i="10"/>
  <c r="W311" i="10"/>
  <c r="T311" i="10"/>
  <c r="E311" i="10"/>
  <c r="Y310" i="10"/>
  <c r="W310" i="10"/>
  <c r="T310" i="10"/>
  <c r="E310" i="10"/>
  <c r="W309" i="10"/>
  <c r="T309" i="10"/>
  <c r="E309" i="10"/>
  <c r="X309" i="10" s="1"/>
  <c r="Y309" i="10" s="1"/>
  <c r="W308" i="10"/>
  <c r="T308" i="10"/>
  <c r="E308" i="10"/>
  <c r="X308" i="10" s="1"/>
  <c r="Y308" i="10" s="1"/>
  <c r="Y307" i="10"/>
  <c r="W307" i="10"/>
  <c r="T307" i="10"/>
  <c r="Y306" i="10"/>
  <c r="W306" i="10"/>
  <c r="T306" i="10"/>
  <c r="E306" i="10"/>
  <c r="W305" i="10"/>
  <c r="T305" i="10"/>
  <c r="Y304" i="10"/>
  <c r="W304" i="10"/>
  <c r="T304" i="10"/>
  <c r="W303" i="10"/>
  <c r="T303" i="10"/>
  <c r="W302" i="10"/>
  <c r="T302" i="10"/>
  <c r="W301" i="10"/>
  <c r="T301" i="10"/>
  <c r="X300" i="10"/>
  <c r="Y300" i="10" s="1"/>
  <c r="W300" i="10"/>
  <c r="T300" i="10"/>
  <c r="X299" i="10"/>
  <c r="Y299" i="10" s="1"/>
  <c r="W299" i="10"/>
  <c r="T299" i="10"/>
  <c r="X298" i="10"/>
  <c r="Y298" i="10" s="1"/>
  <c r="W298" i="10"/>
  <c r="T298" i="10"/>
  <c r="W297" i="10"/>
  <c r="T297" i="10"/>
  <c r="X296" i="10"/>
  <c r="Y296" i="10" s="1"/>
  <c r="W296" i="10"/>
  <c r="T296" i="10"/>
  <c r="X295" i="10"/>
  <c r="Y295" i="10" s="1"/>
  <c r="W295" i="10"/>
  <c r="T295" i="10"/>
  <c r="U294" i="10"/>
  <c r="D294" i="10"/>
  <c r="W293" i="10"/>
  <c r="T293" i="10"/>
  <c r="N293" i="10"/>
  <c r="Y292" i="10"/>
  <c r="W292" i="10"/>
  <c r="T292" i="10"/>
  <c r="N292" i="10"/>
  <c r="Y291" i="10"/>
  <c r="W291" i="10"/>
  <c r="T291" i="10"/>
  <c r="N291" i="10"/>
  <c r="E291" i="10"/>
  <c r="U291" i="10" s="1"/>
  <c r="Y290" i="10"/>
  <c r="W290" i="10"/>
  <c r="T290" i="10"/>
  <c r="N290" i="10"/>
  <c r="E290" i="10"/>
  <c r="U290" i="10" s="1"/>
  <c r="Y289" i="10"/>
  <c r="W289" i="10"/>
  <c r="T289" i="10"/>
  <c r="N289" i="10"/>
  <c r="E289" i="10"/>
  <c r="U289" i="10" s="1"/>
  <c r="Y288" i="10"/>
  <c r="W288" i="10"/>
  <c r="T288" i="10"/>
  <c r="N288" i="10"/>
  <c r="E288" i="10"/>
  <c r="U288" i="10" s="1"/>
  <c r="Y287" i="10"/>
  <c r="W287" i="10"/>
  <c r="T287" i="10"/>
  <c r="E287" i="10"/>
  <c r="U287" i="10" s="1"/>
  <c r="Y286" i="10"/>
  <c r="W286" i="10"/>
  <c r="T286" i="10"/>
  <c r="N286" i="10"/>
  <c r="E286" i="10"/>
  <c r="U286" i="10" s="1"/>
  <c r="W285" i="10"/>
  <c r="T285" i="10"/>
  <c r="N285" i="10"/>
  <c r="E285" i="10"/>
  <c r="X285" i="10" s="1"/>
  <c r="D284" i="10"/>
  <c r="D283" i="10"/>
  <c r="D282" i="10"/>
  <c r="T281" i="10"/>
  <c r="N281" i="10"/>
  <c r="D281" i="10"/>
  <c r="T280" i="10"/>
  <c r="N280" i="10"/>
  <c r="D280" i="10"/>
  <c r="E279" i="10"/>
  <c r="T278" i="10"/>
  <c r="D278" i="10"/>
  <c r="D277" i="10"/>
  <c r="N276" i="10"/>
  <c r="D276" i="10"/>
  <c r="N275" i="10"/>
  <c r="D275" i="10"/>
  <c r="N274" i="10"/>
  <c r="D274" i="10"/>
  <c r="T273" i="10"/>
  <c r="N273" i="10"/>
  <c r="D273" i="10"/>
  <c r="T272" i="10"/>
  <c r="D272" i="10"/>
  <c r="D271" i="10"/>
  <c r="D270" i="10"/>
  <c r="T269" i="10"/>
  <c r="N269" i="10"/>
  <c r="D269" i="10"/>
  <c r="N268" i="10"/>
  <c r="D268" i="10"/>
  <c r="D267" i="10"/>
  <c r="D266" i="10"/>
  <c r="D265" i="10"/>
  <c r="D264" i="10"/>
  <c r="D263" i="10"/>
  <c r="D262" i="10"/>
  <c r="D261" i="10"/>
  <c r="N260" i="10"/>
  <c r="D260" i="10"/>
  <c r="D259" i="10"/>
  <c r="D258" i="10"/>
  <c r="D257" i="10"/>
  <c r="D256" i="10"/>
  <c r="D255" i="10"/>
  <c r="D254" i="10"/>
  <c r="T253" i="10"/>
  <c r="D253" i="10"/>
  <c r="T252" i="10"/>
  <c r="N252" i="10"/>
  <c r="D252" i="10"/>
  <c r="T251" i="10"/>
  <c r="N251" i="10"/>
  <c r="D251" i="10"/>
  <c r="N250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T238" i="10"/>
  <c r="D238" i="10"/>
  <c r="N237" i="10"/>
  <c r="D237" i="10"/>
  <c r="T236" i="10"/>
  <c r="D236" i="10"/>
  <c r="T235" i="10"/>
  <c r="N235" i="10"/>
  <c r="D235" i="10"/>
  <c r="D234" i="10"/>
  <c r="E233" i="10"/>
  <c r="D232" i="10"/>
  <c r="E231" i="10"/>
  <c r="D230" i="10"/>
  <c r="E229" i="10"/>
  <c r="T228" i="10"/>
  <c r="D228" i="10"/>
  <c r="D227" i="10"/>
  <c r="D226" i="10"/>
  <c r="T225" i="10"/>
  <c r="D225" i="10"/>
  <c r="T224" i="10"/>
  <c r="E224" i="10"/>
  <c r="T223" i="10"/>
  <c r="E223" i="10"/>
  <c r="T222" i="10"/>
  <c r="N222" i="10"/>
  <c r="M222" i="10"/>
  <c r="E222" i="10"/>
  <c r="T221" i="10"/>
  <c r="N221" i="10"/>
  <c r="M221" i="10"/>
  <c r="D221" i="10"/>
  <c r="E220" i="10"/>
  <c r="T219" i="10"/>
  <c r="N219" i="10"/>
  <c r="M219" i="10"/>
  <c r="D219" i="10"/>
  <c r="T218" i="10"/>
  <c r="N218" i="10"/>
  <c r="M218" i="10"/>
  <c r="E218" i="10"/>
  <c r="E217" i="10"/>
  <c r="E216" i="10"/>
  <c r="E215" i="10"/>
  <c r="E214" i="10"/>
  <c r="E213" i="10"/>
  <c r="E212" i="10"/>
  <c r="E211" i="10"/>
  <c r="E210" i="10"/>
  <c r="T210" i="10" s="1"/>
  <c r="E209" i="10"/>
  <c r="T209" i="10" s="1"/>
  <c r="E208" i="10"/>
  <c r="T208" i="10" s="1"/>
  <c r="E207" i="10"/>
  <c r="T207" i="10" s="1"/>
  <c r="E206" i="10"/>
  <c r="T206" i="10" s="1"/>
  <c r="E205" i="10"/>
  <c r="T205" i="10" s="1"/>
  <c r="E204" i="10"/>
  <c r="T204" i="10" s="1"/>
  <c r="E203" i="10"/>
  <c r="T203" i="10" s="1"/>
  <c r="E202" i="10"/>
  <c r="N201" i="10"/>
  <c r="M201" i="10"/>
  <c r="D201" i="10"/>
  <c r="E200" i="10"/>
  <c r="N199" i="10"/>
  <c r="M199" i="10"/>
  <c r="D199" i="10"/>
  <c r="E198" i="10"/>
  <c r="N197" i="10"/>
  <c r="M197" i="10"/>
  <c r="D197" i="10"/>
  <c r="E196" i="10"/>
  <c r="E195" i="10"/>
  <c r="E194" i="10"/>
  <c r="U193" i="10"/>
  <c r="T193" i="10"/>
  <c r="N193" i="10"/>
  <c r="M193" i="10"/>
  <c r="D193" i="10"/>
  <c r="U192" i="10"/>
  <c r="T192" i="10"/>
  <c r="N192" i="10"/>
  <c r="M192" i="10"/>
  <c r="D192" i="10"/>
  <c r="T191" i="10"/>
  <c r="N191" i="10"/>
  <c r="M191" i="10"/>
  <c r="D191" i="10"/>
  <c r="D190" i="10"/>
  <c r="N189" i="10"/>
  <c r="M189" i="10"/>
  <c r="D189" i="10"/>
  <c r="N188" i="10"/>
  <c r="M188" i="10"/>
  <c r="D188" i="10"/>
  <c r="N187" i="10"/>
  <c r="M187" i="10"/>
  <c r="D187" i="10"/>
  <c r="D186" i="10"/>
  <c r="D185" i="10"/>
  <c r="D184" i="10"/>
  <c r="T183" i="10"/>
  <c r="N183" i="10"/>
  <c r="M183" i="10"/>
  <c r="D183" i="10"/>
  <c r="T182" i="10"/>
  <c r="N182" i="10"/>
  <c r="M182" i="10"/>
  <c r="D182" i="10"/>
  <c r="D181" i="10"/>
  <c r="D180" i="10"/>
  <c r="D179" i="10"/>
  <c r="D178" i="10"/>
  <c r="E177" i="10"/>
  <c r="E176" i="10"/>
  <c r="T176" i="10" s="1"/>
  <c r="E175" i="10"/>
  <c r="T175" i="10" s="1"/>
  <c r="E174" i="10"/>
  <c r="T174" i="10" s="1"/>
  <c r="N173" i="10"/>
  <c r="M173" i="10"/>
  <c r="E173" i="10"/>
  <c r="C173" i="10"/>
  <c r="N172" i="10"/>
  <c r="M172" i="10"/>
  <c r="E172" i="10"/>
  <c r="C172" i="10"/>
  <c r="N171" i="10"/>
  <c r="M171" i="10"/>
  <c r="E171" i="10"/>
  <c r="C171" i="10"/>
  <c r="N170" i="10"/>
  <c r="M170" i="10"/>
  <c r="E170" i="10"/>
  <c r="C170" i="10"/>
  <c r="T169" i="10"/>
  <c r="N169" i="10"/>
  <c r="M169" i="10"/>
  <c r="E169" i="10"/>
  <c r="T168" i="10"/>
  <c r="N168" i="10"/>
  <c r="M168" i="10"/>
  <c r="E168" i="10"/>
  <c r="N167" i="10"/>
  <c r="M167" i="10"/>
  <c r="E167" i="10"/>
  <c r="R167" i="10" s="1"/>
  <c r="T167" i="10" s="1"/>
  <c r="E166" i="10"/>
  <c r="T165" i="10"/>
  <c r="N165" i="10"/>
  <c r="M165" i="10"/>
  <c r="D165" i="10"/>
  <c r="E164" i="10"/>
  <c r="E163" i="10"/>
  <c r="E162" i="10"/>
  <c r="T161" i="10"/>
  <c r="M160" i="10"/>
  <c r="D160" i="10"/>
  <c r="D159" i="10"/>
  <c r="E158" i="10"/>
  <c r="N157" i="10"/>
  <c r="M157" i="10"/>
  <c r="E157" i="10"/>
  <c r="N156" i="10"/>
  <c r="D156" i="10"/>
  <c r="N155" i="10"/>
  <c r="D155" i="10"/>
  <c r="N154" i="10"/>
  <c r="D154" i="10"/>
  <c r="N153" i="10"/>
  <c r="D153" i="10"/>
  <c r="E152" i="10"/>
  <c r="E151" i="10"/>
  <c r="E150" i="10"/>
  <c r="N149" i="10"/>
  <c r="E149" i="10"/>
  <c r="E148" i="10"/>
  <c r="E147" i="10"/>
  <c r="N146" i="10"/>
  <c r="E146" i="10"/>
  <c r="N145" i="10"/>
  <c r="E145" i="10"/>
  <c r="N144" i="10"/>
  <c r="E144" i="10"/>
  <c r="E143" i="10"/>
  <c r="N142" i="10"/>
  <c r="E142" i="10"/>
  <c r="N141" i="10"/>
  <c r="M141" i="10"/>
  <c r="E141" i="10"/>
  <c r="N140" i="10"/>
  <c r="M140" i="10"/>
  <c r="E140" i="10"/>
  <c r="N139" i="10"/>
  <c r="M139" i="10"/>
  <c r="E139" i="10"/>
  <c r="N138" i="10"/>
  <c r="M138" i="10"/>
  <c r="E138" i="10"/>
  <c r="N137" i="10"/>
  <c r="M137" i="10"/>
  <c r="E137" i="10"/>
  <c r="N136" i="10"/>
  <c r="M136" i="10"/>
  <c r="E136" i="10"/>
  <c r="T135" i="10"/>
  <c r="N135" i="10"/>
  <c r="E135" i="10"/>
  <c r="T134" i="10"/>
  <c r="E134" i="10"/>
  <c r="T133" i="10"/>
  <c r="N133" i="10"/>
  <c r="M133" i="10"/>
  <c r="D133" i="10"/>
  <c r="T132" i="10"/>
  <c r="N132" i="10"/>
  <c r="M132" i="10"/>
  <c r="D132" i="10"/>
  <c r="T131" i="10"/>
  <c r="N131" i="10"/>
  <c r="M131" i="10"/>
  <c r="D131" i="10"/>
  <c r="N130" i="10"/>
  <c r="M130" i="10"/>
  <c r="D130" i="10"/>
  <c r="N129" i="10"/>
  <c r="M129" i="10"/>
  <c r="D129" i="10"/>
  <c r="N128" i="10"/>
  <c r="M128" i="10"/>
  <c r="D128" i="10"/>
  <c r="N127" i="10"/>
  <c r="M127" i="10"/>
  <c r="D127" i="10"/>
  <c r="N126" i="10"/>
  <c r="M126" i="10"/>
  <c r="D126" i="10"/>
  <c r="N125" i="10"/>
  <c r="M125" i="10"/>
  <c r="D125" i="10"/>
  <c r="N124" i="10"/>
  <c r="M124" i="10"/>
  <c r="D124" i="10"/>
  <c r="T123" i="10"/>
  <c r="N123" i="10"/>
  <c r="M123" i="10"/>
  <c r="D123" i="10"/>
  <c r="N122" i="10"/>
  <c r="M122" i="10"/>
  <c r="D122" i="10"/>
  <c r="T121" i="10"/>
  <c r="N121" i="10"/>
  <c r="M121" i="10"/>
  <c r="D121" i="10"/>
  <c r="T120" i="10"/>
  <c r="N120" i="10"/>
  <c r="M120" i="10"/>
  <c r="D120" i="10"/>
  <c r="T119" i="10"/>
  <c r="N119" i="10"/>
  <c r="M119" i="10"/>
  <c r="D119" i="10"/>
  <c r="T118" i="10"/>
  <c r="N118" i="10"/>
  <c r="M118" i="10"/>
  <c r="D118" i="10"/>
  <c r="T117" i="10"/>
  <c r="N117" i="10"/>
  <c r="M117" i="10"/>
  <c r="D117" i="10"/>
  <c r="N116" i="10"/>
  <c r="M116" i="10"/>
  <c r="D116" i="10"/>
  <c r="T115" i="10"/>
  <c r="N115" i="10"/>
  <c r="M115" i="10"/>
  <c r="D115" i="10"/>
  <c r="N114" i="10"/>
  <c r="M114" i="10"/>
  <c r="D114" i="10"/>
  <c r="N113" i="10"/>
  <c r="M113" i="10"/>
  <c r="D113" i="10"/>
  <c r="T112" i="10"/>
  <c r="N112" i="10"/>
  <c r="M112" i="10"/>
  <c r="D112" i="10"/>
  <c r="T111" i="10"/>
  <c r="N111" i="10"/>
  <c r="M111" i="10"/>
  <c r="D111" i="10"/>
  <c r="N110" i="10"/>
  <c r="M110" i="10"/>
  <c r="D110" i="10"/>
  <c r="T109" i="10"/>
  <c r="N109" i="10"/>
  <c r="M109" i="10"/>
  <c r="D109" i="10"/>
  <c r="N108" i="10"/>
  <c r="M108" i="10"/>
  <c r="E108" i="10"/>
  <c r="T107" i="10"/>
  <c r="E107" i="10"/>
  <c r="N106" i="10"/>
  <c r="M106" i="10"/>
  <c r="E106" i="10"/>
  <c r="E105" i="10"/>
  <c r="E104" i="10"/>
  <c r="N103" i="10"/>
  <c r="M103" i="10"/>
  <c r="D103" i="10"/>
  <c r="N102" i="10"/>
  <c r="M102" i="10"/>
  <c r="E102" i="10"/>
  <c r="N101" i="10"/>
  <c r="M101" i="10"/>
  <c r="E101" i="10"/>
  <c r="E100" i="10"/>
  <c r="N99" i="10"/>
  <c r="M99" i="10"/>
  <c r="E99" i="10"/>
  <c r="N98" i="10"/>
  <c r="M98" i="10"/>
  <c r="E98" i="10"/>
  <c r="N97" i="10"/>
  <c r="M97" i="10"/>
  <c r="E97" i="10"/>
  <c r="N96" i="10"/>
  <c r="M96" i="10"/>
  <c r="E96" i="10"/>
  <c r="E95" i="10"/>
  <c r="E94" i="10"/>
  <c r="E93" i="10"/>
  <c r="E92" i="10"/>
  <c r="N91" i="10"/>
  <c r="M91" i="10"/>
  <c r="E91" i="10"/>
  <c r="E90" i="10"/>
  <c r="N89" i="10"/>
  <c r="M89" i="10"/>
  <c r="D89" i="10"/>
  <c r="N88" i="10"/>
  <c r="M88" i="10"/>
  <c r="E88" i="10"/>
  <c r="N87" i="10"/>
  <c r="M87" i="10"/>
  <c r="E87" i="10"/>
  <c r="T86" i="10"/>
  <c r="E86" i="10"/>
  <c r="N85" i="10"/>
  <c r="M85" i="10"/>
  <c r="D85" i="10"/>
  <c r="T84" i="10"/>
  <c r="N84" i="10"/>
  <c r="M84" i="10"/>
  <c r="D84" i="10"/>
  <c r="T83" i="10"/>
  <c r="N83" i="10"/>
  <c r="M83" i="10"/>
  <c r="D83" i="10"/>
  <c r="T82" i="10"/>
  <c r="N82" i="10"/>
  <c r="M82" i="10"/>
  <c r="D82" i="10"/>
  <c r="D81" i="10"/>
  <c r="D80" i="10"/>
  <c r="E79" i="10"/>
  <c r="D78" i="10"/>
  <c r="N77" i="10"/>
  <c r="M77" i="10"/>
  <c r="D77" i="10"/>
  <c r="D76" i="10"/>
  <c r="N75" i="10"/>
  <c r="M75" i="10"/>
  <c r="D75" i="10"/>
  <c r="N74" i="10"/>
  <c r="M74" i="10"/>
  <c r="E74" i="10"/>
  <c r="N73" i="10"/>
  <c r="M73" i="10"/>
  <c r="E73" i="10"/>
  <c r="E72" i="10"/>
  <c r="E71" i="10"/>
  <c r="E70" i="10"/>
  <c r="E69" i="10"/>
  <c r="E68" i="10"/>
  <c r="E67" i="10"/>
  <c r="E66" i="10"/>
  <c r="E65" i="10"/>
  <c r="E64" i="10"/>
  <c r="E63" i="10"/>
  <c r="N62" i="10"/>
  <c r="M62" i="10"/>
  <c r="E62" i="10"/>
  <c r="E61" i="10"/>
  <c r="E60" i="10"/>
  <c r="E59" i="10"/>
  <c r="E58" i="10"/>
  <c r="E57" i="10"/>
  <c r="E56" i="10"/>
  <c r="U55" i="10"/>
  <c r="N55" i="10"/>
  <c r="D55" i="10"/>
  <c r="U54" i="10"/>
  <c r="N54" i="10"/>
  <c r="D54" i="10"/>
  <c r="U53" i="10"/>
  <c r="T53" i="10"/>
  <c r="N53" i="10"/>
  <c r="D53" i="10"/>
  <c r="U52" i="10"/>
  <c r="T52" i="10"/>
  <c r="N52" i="10"/>
  <c r="D52" i="10"/>
  <c r="U51" i="10"/>
  <c r="T51" i="10"/>
  <c r="N51" i="10"/>
  <c r="D51" i="10"/>
  <c r="U50" i="10"/>
  <c r="T50" i="10"/>
  <c r="N50" i="10"/>
  <c r="D50" i="10"/>
  <c r="U49" i="10"/>
  <c r="T49" i="10"/>
  <c r="N49" i="10"/>
  <c r="D49" i="10"/>
  <c r="U48" i="10"/>
  <c r="T48" i="10"/>
  <c r="N48" i="10"/>
  <c r="D48" i="10"/>
  <c r="U47" i="10"/>
  <c r="N47" i="10"/>
  <c r="D47" i="10"/>
  <c r="U46" i="10"/>
  <c r="N46" i="10"/>
  <c r="D46" i="10"/>
  <c r="T45" i="10"/>
  <c r="E45" i="10"/>
  <c r="T44" i="10"/>
  <c r="E44" i="10"/>
  <c r="T43" i="10"/>
  <c r="E43" i="10"/>
  <c r="T42" i="10"/>
  <c r="E42" i="10"/>
  <c r="E41" i="10"/>
  <c r="T40" i="10"/>
  <c r="E40" i="10"/>
  <c r="N39" i="10"/>
  <c r="M39" i="10"/>
  <c r="E39" i="10"/>
  <c r="N38" i="10"/>
  <c r="M38" i="10"/>
  <c r="E38" i="10"/>
  <c r="T37" i="10"/>
  <c r="N37" i="10"/>
  <c r="M37" i="10"/>
  <c r="E37" i="10"/>
  <c r="T36" i="10"/>
  <c r="N36" i="10"/>
  <c r="M36" i="10"/>
  <c r="E36" i="10"/>
  <c r="N35" i="10"/>
  <c r="M35" i="10"/>
  <c r="E35" i="10"/>
  <c r="T34" i="10"/>
  <c r="T33" i="10"/>
  <c r="E33" i="10"/>
  <c r="T32" i="10"/>
  <c r="N32" i="10"/>
  <c r="M32" i="10"/>
  <c r="E32" i="10"/>
  <c r="T31" i="10"/>
  <c r="N31" i="10"/>
  <c r="M31" i="10"/>
  <c r="E31" i="10"/>
  <c r="T30" i="10"/>
  <c r="N30" i="10"/>
  <c r="M30" i="10"/>
  <c r="E30" i="10"/>
  <c r="T29" i="10"/>
  <c r="E29" i="10"/>
  <c r="T28" i="10"/>
  <c r="E28" i="10"/>
  <c r="T27" i="10"/>
  <c r="N27" i="10"/>
  <c r="M27" i="10"/>
  <c r="E27" i="10"/>
  <c r="N26" i="10"/>
  <c r="M26" i="10"/>
  <c r="E26" i="10"/>
  <c r="T25" i="10"/>
  <c r="N25" i="10"/>
  <c r="M25" i="10"/>
  <c r="E25" i="10"/>
  <c r="T24" i="10"/>
  <c r="E24" i="10"/>
  <c r="T23" i="10"/>
  <c r="E23" i="10"/>
  <c r="T22" i="10"/>
  <c r="N22" i="10"/>
  <c r="M22" i="10"/>
  <c r="E22" i="10"/>
  <c r="T21" i="10"/>
  <c r="T20" i="10"/>
  <c r="T15" i="10"/>
  <c r="E15" i="10"/>
  <c r="T14" i="10"/>
  <c r="E14" i="10"/>
  <c r="T13" i="10"/>
  <c r="E13" i="10"/>
  <c r="L39" i="7"/>
  <c r="L40" i="7"/>
  <c r="L41" i="7"/>
  <c r="L42" i="7"/>
  <c r="L43" i="7"/>
  <c r="L44" i="7"/>
  <c r="L45" i="7"/>
  <c r="L46" i="7"/>
  <c r="L47" i="7"/>
  <c r="L48" i="7"/>
  <c r="L69" i="7"/>
  <c r="L70" i="7"/>
  <c r="L71" i="7"/>
  <c r="L72" i="7"/>
  <c r="L74" i="7"/>
  <c r="L75" i="7"/>
  <c r="L85" i="7"/>
  <c r="L86" i="7"/>
  <c r="L87" i="7"/>
  <c r="L88" i="7"/>
  <c r="L99" i="7"/>
  <c r="R105" i="7"/>
  <c r="R106" i="7"/>
  <c r="R108" i="7"/>
  <c r="R109" i="7"/>
  <c r="L117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57" i="7"/>
  <c r="L158" i="7"/>
  <c r="L159" i="7"/>
  <c r="L198" i="7"/>
  <c r="L199" i="7"/>
  <c r="L201" i="7"/>
  <c r="L202" i="7"/>
  <c r="L206" i="7"/>
  <c r="L207" i="7"/>
  <c r="L211" i="7"/>
  <c r="K216" i="7"/>
  <c r="K217" i="7"/>
  <c r="K218" i="7"/>
  <c r="K219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41" i="7"/>
  <c r="L242" i="7"/>
  <c r="L243" i="7"/>
  <c r="L249" i="7"/>
  <c r="L251" i="7"/>
  <c r="L253" i="7"/>
  <c r="L264" i="7"/>
  <c r="L266" i="7"/>
  <c r="L270" i="7"/>
  <c r="L271" i="7"/>
  <c r="L272" i="7"/>
  <c r="L273" i="7"/>
  <c r="L275" i="7"/>
  <c r="L277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5" i="7"/>
  <c r="L326" i="7"/>
  <c r="L327" i="7"/>
  <c r="L328" i="7"/>
  <c r="L329" i="7"/>
  <c r="M337" i="7"/>
  <c r="M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N385" i="7"/>
  <c r="I539" i="1"/>
  <c r="L539" i="1" s="1"/>
  <c r="H489" i="1"/>
  <c r="H482" i="1"/>
  <c r="L564" i="1"/>
  <c r="L569" i="1"/>
  <c r="I577" i="1"/>
  <c r="I576" i="1"/>
  <c r="I569" i="1"/>
  <c r="I564" i="1"/>
  <c r="I559" i="1"/>
  <c r="I554" i="1"/>
  <c r="L554" i="1" s="1"/>
  <c r="I544" i="1"/>
  <c r="L544" i="1" s="1"/>
  <c r="I533" i="1"/>
  <c r="I532" i="1"/>
  <c r="I531" i="1"/>
  <c r="I524" i="1"/>
  <c r="I523" i="1"/>
  <c r="I516" i="1"/>
  <c r="I515" i="1"/>
  <c r="I508" i="1"/>
  <c r="I487" i="1"/>
  <c r="I480" i="1"/>
  <c r="I398" i="1"/>
  <c r="I386" i="1"/>
  <c r="I373" i="1"/>
  <c r="H280" i="1"/>
  <c r="W341" i="10" l="1"/>
  <c r="Y285" i="10"/>
  <c r="U285" i="10"/>
  <c r="T1026" i="1"/>
  <c r="H1225" i="1" l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7" i="1"/>
  <c r="I1217" i="1" s="1"/>
  <c r="H1216" i="1"/>
  <c r="I1216" i="1" s="1"/>
  <c r="H1215" i="1"/>
  <c r="I1215" i="1" s="1"/>
  <c r="H1214" i="1"/>
  <c r="I1214" i="1" s="1"/>
  <c r="H1213" i="1"/>
  <c r="I1213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3" i="1"/>
  <c r="I1203" i="1" s="1"/>
  <c r="H1202" i="1"/>
  <c r="I1202" i="1" s="1"/>
  <c r="H1201" i="1"/>
  <c r="I1201" i="1" s="1"/>
  <c r="H1200" i="1"/>
  <c r="I1200" i="1" s="1"/>
  <c r="H1199" i="1"/>
  <c r="I1199" i="1" s="1"/>
  <c r="H1198" i="1"/>
  <c r="I1198" i="1" s="1"/>
  <c r="H1197" i="1"/>
  <c r="I1197" i="1" s="1"/>
  <c r="H1196" i="1"/>
  <c r="I1196" i="1" s="1"/>
  <c r="H1193" i="1"/>
  <c r="I1193" i="1" s="1"/>
  <c r="H1192" i="1"/>
  <c r="I1192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6" i="1"/>
  <c r="I1186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6" i="1"/>
  <c r="I1176" i="1" s="1"/>
  <c r="H1175" i="1"/>
  <c r="I1175" i="1" s="1"/>
  <c r="H1174" i="1"/>
  <c r="I1174" i="1" s="1"/>
  <c r="H1173" i="1"/>
  <c r="I1173" i="1" s="1"/>
  <c r="H1172" i="1"/>
  <c r="I1172" i="1" s="1"/>
  <c r="H1171" i="1"/>
  <c r="I1171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0" i="1"/>
  <c r="I1160" i="1" s="1"/>
  <c r="H1159" i="1"/>
  <c r="I1159" i="1" s="1"/>
  <c r="H1158" i="1"/>
  <c r="I1158" i="1" s="1"/>
  <c r="H1157" i="1"/>
  <c r="I1157" i="1" s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H1147" i="1"/>
  <c r="I1147" i="1" s="1"/>
  <c r="H1146" i="1"/>
  <c r="I1146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I1135" i="1" s="1"/>
  <c r="H1132" i="1"/>
  <c r="I1132" i="1" s="1"/>
  <c r="H1131" i="1"/>
  <c r="I1131" i="1" s="1"/>
  <c r="H1130" i="1"/>
  <c r="I1130" i="1" s="1"/>
  <c r="H1129" i="1"/>
  <c r="I1129" i="1" s="1"/>
  <c r="H1128" i="1"/>
  <c r="I1128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18" i="1"/>
  <c r="I1118" i="1" s="1"/>
  <c r="H1117" i="1"/>
  <c r="I1117" i="1" s="1"/>
  <c r="H1116" i="1"/>
  <c r="I1116" i="1" s="1"/>
  <c r="H1115" i="1"/>
  <c r="I1115" i="1" s="1"/>
  <c r="H1114" i="1"/>
  <c r="I1114" i="1" s="1"/>
  <c r="H1113" i="1"/>
  <c r="I1113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3" i="1"/>
  <c r="I1093" i="1" s="1"/>
  <c r="H1083" i="1"/>
  <c r="I1083" i="1" s="1"/>
  <c r="H1079" i="1"/>
  <c r="I1079" i="1" s="1"/>
  <c r="H1071" i="1"/>
  <c r="I1071" i="1" s="1"/>
  <c r="H1069" i="1"/>
  <c r="I1069" i="1" s="1"/>
  <c r="H1065" i="1"/>
  <c r="I1065" i="1" s="1"/>
  <c r="H1057" i="1"/>
  <c r="I1057" i="1" s="1"/>
  <c r="H1055" i="1"/>
  <c r="I1055" i="1" s="1"/>
  <c r="H1051" i="1"/>
  <c r="I1051" i="1" s="1"/>
  <c r="H1043" i="1"/>
  <c r="I1043" i="1" s="1"/>
  <c r="H1042" i="1"/>
  <c r="I1042" i="1" s="1"/>
  <c r="H1041" i="1"/>
  <c r="I1041" i="1" s="1"/>
  <c r="H1037" i="1"/>
  <c r="I1037" i="1" s="1"/>
  <c r="H1029" i="1"/>
  <c r="I1029" i="1" s="1"/>
  <c r="H1027" i="1"/>
  <c r="I1027" i="1" s="1"/>
  <c r="H1023" i="1"/>
  <c r="I1023" i="1" s="1"/>
  <c r="H1015" i="1"/>
  <c r="I1015" i="1" s="1"/>
  <c r="H1014" i="1"/>
  <c r="I1014" i="1" s="1"/>
  <c r="H1013" i="1"/>
  <c r="I1013" i="1" s="1"/>
  <c r="H1009" i="1"/>
  <c r="I1009" i="1" s="1"/>
  <c r="H1001" i="1"/>
  <c r="I1001" i="1" s="1"/>
  <c r="H999" i="1"/>
  <c r="I999" i="1" s="1"/>
  <c r="H995" i="1"/>
  <c r="I995" i="1" s="1"/>
  <c r="H987" i="1"/>
  <c r="I987" i="1" s="1"/>
  <c r="H986" i="1"/>
  <c r="I986" i="1" s="1"/>
  <c r="H985" i="1"/>
  <c r="I985" i="1" s="1"/>
  <c r="H981" i="1"/>
  <c r="I981" i="1" s="1"/>
  <c r="H973" i="1"/>
  <c r="I973" i="1" s="1"/>
  <c r="H971" i="1"/>
  <c r="I971" i="1" s="1"/>
  <c r="H968" i="1"/>
  <c r="I968" i="1" s="1"/>
  <c r="H967" i="1"/>
  <c r="I967" i="1" s="1"/>
  <c r="H966" i="1"/>
  <c r="I966" i="1" s="1"/>
  <c r="H958" i="1"/>
  <c r="I958" i="1" s="1"/>
  <c r="H954" i="1"/>
  <c r="I954" i="1" s="1"/>
  <c r="H945" i="1"/>
  <c r="I945" i="1" s="1"/>
  <c r="H942" i="1"/>
  <c r="I942" i="1" s="1"/>
  <c r="H941" i="1"/>
  <c r="I941" i="1" s="1"/>
  <c r="H938" i="1"/>
  <c r="I938" i="1" s="1"/>
  <c r="H932" i="1"/>
  <c r="I932" i="1" s="1"/>
  <c r="H928" i="1"/>
  <c r="I928" i="1" s="1"/>
  <c r="H926" i="1"/>
  <c r="I926" i="1" s="1"/>
  <c r="H925" i="1"/>
  <c r="I925" i="1" s="1"/>
  <c r="H924" i="1"/>
  <c r="I924" i="1" s="1"/>
  <c r="H919" i="1"/>
  <c r="I919" i="1" s="1"/>
  <c r="H915" i="1"/>
  <c r="I915" i="1" s="1"/>
  <c r="H912" i="1"/>
  <c r="I912" i="1" s="1"/>
  <c r="H910" i="1"/>
  <c r="I910" i="1" s="1"/>
  <c r="H906" i="1"/>
  <c r="I906" i="1" s="1"/>
  <c r="H903" i="1"/>
  <c r="I903" i="1" s="1"/>
  <c r="H902" i="1"/>
  <c r="I902" i="1" s="1"/>
  <c r="H899" i="1"/>
  <c r="I899" i="1" s="1"/>
  <c r="H893" i="1"/>
  <c r="I893" i="1" s="1"/>
  <c r="H889" i="1"/>
  <c r="I889" i="1" s="1"/>
  <c r="H888" i="1"/>
  <c r="I888" i="1" s="1"/>
  <c r="H887" i="1"/>
  <c r="I887" i="1" s="1"/>
  <c r="H886" i="1"/>
  <c r="I886" i="1" s="1"/>
  <c r="H882" i="1"/>
  <c r="I882" i="1" s="1"/>
  <c r="H880" i="1"/>
  <c r="I880" i="1" s="1"/>
  <c r="H876" i="1"/>
  <c r="I876" i="1" s="1"/>
  <c r="H873" i="1"/>
  <c r="I873" i="1" s="1"/>
  <c r="H872" i="1"/>
  <c r="I872" i="1" s="1"/>
  <c r="H871" i="1"/>
  <c r="I871" i="1" s="1"/>
  <c r="H867" i="1"/>
  <c r="I867" i="1" s="1"/>
  <c r="H863" i="1"/>
  <c r="I863" i="1" s="1"/>
  <c r="H860" i="1"/>
  <c r="I860" i="1" s="1"/>
  <c r="H858" i="1"/>
  <c r="I858" i="1" s="1"/>
  <c r="H856" i="1"/>
  <c r="I856" i="1" s="1"/>
  <c r="H855" i="1"/>
  <c r="I855" i="1" s="1"/>
  <c r="H854" i="1"/>
  <c r="I854" i="1" s="1"/>
  <c r="H850" i="1"/>
  <c r="I850" i="1" s="1"/>
  <c r="H847" i="1"/>
  <c r="I847" i="1" s="1"/>
  <c r="H841" i="1"/>
  <c r="I841" i="1" s="1"/>
  <c r="H840" i="1"/>
  <c r="I840" i="1" s="1"/>
  <c r="H836" i="1"/>
  <c r="I836" i="1" s="1"/>
  <c r="H833" i="1"/>
  <c r="I833" i="1" s="1"/>
  <c r="H826" i="1"/>
  <c r="I826" i="1" s="1"/>
  <c r="H822" i="1"/>
  <c r="I822" i="1" s="1"/>
  <c r="H820" i="1"/>
  <c r="I820" i="1" s="1"/>
  <c r="H819" i="1"/>
  <c r="I819" i="1" s="1"/>
  <c r="H814" i="1"/>
  <c r="I814" i="1" s="1"/>
  <c r="H812" i="1"/>
  <c r="I812" i="1" s="1"/>
  <c r="H808" i="1"/>
  <c r="I808" i="1" s="1"/>
  <c r="H806" i="1"/>
  <c r="I806" i="1" s="1"/>
  <c r="H805" i="1"/>
  <c r="I805" i="1" s="1"/>
  <c r="H804" i="1"/>
  <c r="I804" i="1" s="1"/>
  <c r="H803" i="1"/>
  <c r="I803" i="1" s="1"/>
  <c r="H800" i="1"/>
  <c r="I800" i="1" s="1"/>
  <c r="H798" i="1"/>
  <c r="I798" i="1" s="1"/>
  <c r="H794" i="1"/>
  <c r="I794" i="1" s="1"/>
  <c r="H791" i="1"/>
  <c r="I791" i="1" s="1"/>
  <c r="H789" i="1"/>
  <c r="I789" i="1" s="1"/>
  <c r="H786" i="1"/>
  <c r="I786" i="1" s="1"/>
  <c r="H784" i="1"/>
  <c r="I784" i="1" s="1"/>
  <c r="H780" i="1"/>
  <c r="I780" i="1" s="1"/>
  <c r="H777" i="1"/>
  <c r="I777" i="1" s="1"/>
  <c r="H775" i="1"/>
  <c r="I775" i="1" s="1"/>
  <c r="H772" i="1"/>
  <c r="I772" i="1" s="1"/>
  <c r="H771" i="1"/>
  <c r="I771" i="1" s="1"/>
  <c r="H770" i="1"/>
  <c r="I770" i="1" s="1"/>
  <c r="H766" i="1"/>
  <c r="I766" i="1" s="1"/>
  <c r="H763" i="1"/>
  <c r="I763" i="1" s="1"/>
  <c r="H761" i="1"/>
  <c r="I761" i="1" s="1"/>
  <c r="H758" i="1"/>
  <c r="I758" i="1" s="1"/>
  <c r="H757" i="1"/>
  <c r="I757" i="1" s="1"/>
  <c r="H756" i="1"/>
  <c r="I756" i="1" s="1"/>
  <c r="H752" i="1"/>
  <c r="I752" i="1" s="1"/>
  <c r="H749" i="1"/>
  <c r="I749" i="1" s="1"/>
  <c r="H747" i="1"/>
  <c r="I747" i="1" s="1"/>
  <c r="H744" i="1"/>
  <c r="I744" i="1" s="1"/>
  <c r="H742" i="1"/>
  <c r="I742" i="1" s="1"/>
  <c r="H738" i="1"/>
  <c r="I738" i="1" s="1"/>
  <c r="H736" i="1"/>
  <c r="I736" i="1" s="1"/>
  <c r="H735" i="1"/>
  <c r="I735" i="1" s="1"/>
  <c r="H731" i="1"/>
  <c r="I731" i="1" s="1"/>
  <c r="H729" i="1"/>
  <c r="I729" i="1" s="1"/>
  <c r="H725" i="1"/>
  <c r="I725" i="1" s="1"/>
  <c r="H722" i="1"/>
  <c r="I722" i="1" s="1"/>
  <c r="H721" i="1"/>
  <c r="I721" i="1" s="1"/>
  <c r="H720" i="1"/>
  <c r="I720" i="1" s="1"/>
  <c r="H716" i="1"/>
  <c r="I716" i="1" s="1"/>
  <c r="H712" i="1"/>
  <c r="I712" i="1" s="1"/>
  <c r="H707" i="1"/>
  <c r="I707" i="1" s="1"/>
  <c r="H705" i="1"/>
  <c r="I705" i="1" s="1"/>
  <c r="H704" i="1"/>
  <c r="I704" i="1" s="1"/>
  <c r="H703" i="1"/>
  <c r="I703" i="1" s="1"/>
  <c r="L702" i="1" s="1"/>
  <c r="R702" i="1" s="1"/>
  <c r="S702" i="1" s="1"/>
  <c r="V1219" i="1"/>
  <c r="W1219" i="1" s="1"/>
  <c r="T1219" i="1"/>
  <c r="R1219" i="1"/>
  <c r="S1219" i="1" s="1"/>
  <c r="V1212" i="1"/>
  <c r="W1212" i="1" s="1"/>
  <c r="T1212" i="1"/>
  <c r="R1212" i="1"/>
  <c r="S1212" i="1" s="1"/>
  <c r="V1205" i="1"/>
  <c r="W1205" i="1" s="1"/>
  <c r="T1205" i="1"/>
  <c r="R1205" i="1"/>
  <c r="S1205" i="1" s="1"/>
  <c r="V1195" i="1"/>
  <c r="W1195" i="1" s="1"/>
  <c r="T1195" i="1"/>
  <c r="R1195" i="1"/>
  <c r="S1195" i="1" s="1"/>
  <c r="V1185" i="1"/>
  <c r="W1185" i="1" s="1"/>
  <c r="T1185" i="1"/>
  <c r="R1185" i="1"/>
  <c r="S1185" i="1" s="1"/>
  <c r="V1178" i="1"/>
  <c r="W1178" i="1" s="1"/>
  <c r="T1178" i="1"/>
  <c r="R1178" i="1"/>
  <c r="S1178" i="1" s="1"/>
  <c r="V1170" i="1"/>
  <c r="W1170" i="1" s="1"/>
  <c r="T1170" i="1"/>
  <c r="R1170" i="1"/>
  <c r="S1170" i="1" s="1"/>
  <c r="V1162" i="1"/>
  <c r="W1162" i="1" s="1"/>
  <c r="T1162" i="1"/>
  <c r="R1162" i="1"/>
  <c r="S1162" i="1" s="1"/>
  <c r="V1156" i="1"/>
  <c r="W1156" i="1" s="1"/>
  <c r="T1156" i="1"/>
  <c r="R1156" i="1"/>
  <c r="S1156" i="1" s="1"/>
  <c r="V1145" i="1"/>
  <c r="W1145" i="1" s="1"/>
  <c r="T1145" i="1"/>
  <c r="R1145" i="1"/>
  <c r="S1145" i="1" s="1"/>
  <c r="V1134" i="1"/>
  <c r="W1134" i="1" s="1"/>
  <c r="T1134" i="1"/>
  <c r="R1134" i="1"/>
  <c r="S1134" i="1" s="1"/>
  <c r="V1127" i="1"/>
  <c r="W1127" i="1" s="1"/>
  <c r="T1127" i="1"/>
  <c r="R1127" i="1"/>
  <c r="S1127" i="1" s="1"/>
  <c r="V1120" i="1"/>
  <c r="W1120" i="1" s="1"/>
  <c r="T1120" i="1"/>
  <c r="R1120" i="1"/>
  <c r="S1120" i="1" s="1"/>
  <c r="V1112" i="1"/>
  <c r="W1112" i="1" s="1"/>
  <c r="T1112" i="1"/>
  <c r="R1112" i="1"/>
  <c r="S1112" i="1" s="1"/>
  <c r="V1105" i="1"/>
  <c r="W1105" i="1" s="1"/>
  <c r="T1105" i="1"/>
  <c r="R1105" i="1"/>
  <c r="S1105" i="1" s="1"/>
  <c r="V1098" i="1"/>
  <c r="W1098" i="1" s="1"/>
  <c r="T1098" i="1"/>
  <c r="R1098" i="1"/>
  <c r="S1098" i="1" s="1"/>
  <c r="V1096" i="1"/>
  <c r="W1096" i="1" s="1"/>
  <c r="T1096" i="1"/>
  <c r="R1096" i="1"/>
  <c r="S1096" i="1" s="1"/>
  <c r="V1082" i="1"/>
  <c r="W1082" i="1" s="1"/>
  <c r="T1082" i="1"/>
  <c r="R1082" i="1"/>
  <c r="S1082" i="1" s="1"/>
  <c r="V1068" i="1"/>
  <c r="W1068" i="1" s="1"/>
  <c r="T1068" i="1"/>
  <c r="R1068" i="1"/>
  <c r="S1068" i="1" s="1"/>
  <c r="V1054" i="1"/>
  <c r="W1054" i="1" s="1"/>
  <c r="T1054" i="1"/>
  <c r="R1054" i="1"/>
  <c r="S1054" i="1" s="1"/>
  <c r="V1040" i="1"/>
  <c r="W1040" i="1" s="1"/>
  <c r="T1040" i="1"/>
  <c r="R1040" i="1"/>
  <c r="S1040" i="1" s="1"/>
  <c r="W1026" i="1"/>
  <c r="S1026" i="1"/>
  <c r="V1012" i="1"/>
  <c r="W1012" i="1" s="1"/>
  <c r="T1012" i="1"/>
  <c r="R1012" i="1"/>
  <c r="S1012" i="1" s="1"/>
  <c r="V998" i="1"/>
  <c r="W998" i="1" s="1"/>
  <c r="T998" i="1"/>
  <c r="R998" i="1"/>
  <c r="S998" i="1" s="1"/>
  <c r="V984" i="1"/>
  <c r="W984" i="1" s="1"/>
  <c r="T984" i="1"/>
  <c r="R984" i="1"/>
  <c r="S984" i="1" s="1"/>
  <c r="V970" i="1"/>
  <c r="W970" i="1" s="1"/>
  <c r="T970" i="1"/>
  <c r="R970" i="1"/>
  <c r="S970" i="1" s="1"/>
  <c r="V957" i="1"/>
  <c r="W957" i="1" s="1"/>
  <c r="T957" i="1"/>
  <c r="R957" i="1"/>
  <c r="S957" i="1" s="1"/>
  <c r="V944" i="1"/>
  <c r="W944" i="1" s="1"/>
  <c r="T944" i="1"/>
  <c r="R944" i="1"/>
  <c r="S944" i="1" s="1"/>
  <c r="V931" i="1"/>
  <c r="W931" i="1" s="1"/>
  <c r="T931" i="1"/>
  <c r="R931" i="1"/>
  <c r="S931" i="1" s="1"/>
  <c r="V918" i="1"/>
  <c r="W918" i="1" s="1"/>
  <c r="T918" i="1"/>
  <c r="R918" i="1"/>
  <c r="S918" i="1" s="1"/>
  <c r="V905" i="1"/>
  <c r="W905" i="1" s="1"/>
  <c r="T905" i="1"/>
  <c r="R905" i="1"/>
  <c r="S905" i="1" s="1"/>
  <c r="V892" i="1"/>
  <c r="W892" i="1" s="1"/>
  <c r="T892" i="1"/>
  <c r="R892" i="1"/>
  <c r="S892" i="1" s="1"/>
  <c r="V879" i="1"/>
  <c r="W879" i="1" s="1"/>
  <c r="T879" i="1"/>
  <c r="R879" i="1"/>
  <c r="S879" i="1" s="1"/>
  <c r="V866" i="1"/>
  <c r="W866" i="1" s="1"/>
  <c r="T866" i="1"/>
  <c r="R866" i="1"/>
  <c r="S866" i="1" s="1"/>
  <c r="V853" i="1"/>
  <c r="W853" i="1" s="1"/>
  <c r="T853" i="1"/>
  <c r="R853" i="1"/>
  <c r="S853" i="1" s="1"/>
  <c r="V839" i="1"/>
  <c r="W839" i="1" s="1"/>
  <c r="T839" i="1"/>
  <c r="R839" i="1"/>
  <c r="S839" i="1" s="1"/>
  <c r="V825" i="1"/>
  <c r="W825" i="1" s="1"/>
  <c r="T825" i="1"/>
  <c r="R825" i="1"/>
  <c r="S825" i="1" s="1"/>
  <c r="V811" i="1"/>
  <c r="W811" i="1" s="1"/>
  <c r="T811" i="1"/>
  <c r="R811" i="1"/>
  <c r="S811" i="1" s="1"/>
  <c r="V797" i="1"/>
  <c r="W797" i="1" s="1"/>
  <c r="T797" i="1"/>
  <c r="R797" i="1"/>
  <c r="S797" i="1" s="1"/>
  <c r="V783" i="1"/>
  <c r="W783" i="1" s="1"/>
  <c r="T783" i="1"/>
  <c r="R783" i="1"/>
  <c r="V769" i="1"/>
  <c r="W769" i="1" s="1"/>
  <c r="T769" i="1"/>
  <c r="R769" i="1"/>
  <c r="S769" i="1" s="1"/>
  <c r="V755" i="1"/>
  <c r="W755" i="1" s="1"/>
  <c r="T755" i="1"/>
  <c r="R755" i="1"/>
  <c r="S755" i="1" s="1"/>
  <c r="V728" i="1"/>
  <c r="W728" i="1" s="1"/>
  <c r="T728" i="1"/>
  <c r="R728" i="1"/>
  <c r="S728" i="1" s="1"/>
  <c r="V715" i="1"/>
  <c r="W715" i="1" s="1"/>
  <c r="T715" i="1"/>
  <c r="R715" i="1"/>
  <c r="S715" i="1" s="1"/>
  <c r="V702" i="1"/>
  <c r="T702" i="1"/>
  <c r="T624" i="1"/>
  <c r="V624" i="1" s="1"/>
  <c r="V618" i="1"/>
  <c r="V612" i="1"/>
  <c r="V607" i="1"/>
  <c r="V602" i="1"/>
  <c r="V579" i="1"/>
  <c r="V574" i="1"/>
  <c r="H622" i="1"/>
  <c r="I622" i="1" s="1"/>
  <c r="H616" i="1"/>
  <c r="I616" i="1" s="1"/>
  <c r="H628" i="1"/>
  <c r="I628" i="1" s="1"/>
  <c r="H634" i="1"/>
  <c r="I634" i="1" s="1"/>
  <c r="H640" i="1"/>
  <c r="I640" i="1" s="1"/>
  <c r="H646" i="1"/>
  <c r="I646" i="1" s="1"/>
  <c r="H620" i="1"/>
  <c r="I620" i="1" s="1"/>
  <c r="H614" i="1"/>
  <c r="I614" i="1" s="1"/>
  <c r="H610" i="1"/>
  <c r="I610" i="1" s="1"/>
  <c r="H609" i="1"/>
  <c r="I609" i="1" s="1"/>
  <c r="H605" i="1"/>
  <c r="I605" i="1" s="1"/>
  <c r="H604" i="1"/>
  <c r="I604" i="1" s="1"/>
  <c r="I536" i="1"/>
  <c r="H639" i="1"/>
  <c r="I639" i="1" s="1"/>
  <c r="I537" i="1"/>
  <c r="I535" i="1"/>
  <c r="I534" i="1"/>
  <c r="I528" i="1"/>
  <c r="I527" i="1"/>
  <c r="I526" i="1"/>
  <c r="I525" i="1"/>
  <c r="I520" i="1"/>
  <c r="I519" i="1"/>
  <c r="I518" i="1"/>
  <c r="I517" i="1"/>
  <c r="I512" i="1"/>
  <c r="I505" i="1"/>
  <c r="I498" i="1"/>
  <c r="I491" i="1"/>
  <c r="I490" i="1"/>
  <c r="I489" i="1"/>
  <c r="I488" i="1"/>
  <c r="I484" i="1"/>
  <c r="I483" i="1"/>
  <c r="I482" i="1"/>
  <c r="I481" i="1"/>
  <c r="I477" i="1"/>
  <c r="L472" i="1" s="1"/>
  <c r="R472" i="1" s="1"/>
  <c r="U472" i="1" s="1"/>
  <c r="I470" i="1"/>
  <c r="L458" i="1"/>
  <c r="W458" i="1" s="1"/>
  <c r="I456" i="1"/>
  <c r="L451" i="1" s="1"/>
  <c r="W451" i="1" s="1"/>
  <c r="I449" i="1"/>
  <c r="I442" i="1"/>
  <c r="L437" i="1" s="1"/>
  <c r="I435" i="1"/>
  <c r="L430" i="1" s="1"/>
  <c r="I428" i="1"/>
  <c r="L424" i="1" s="1"/>
  <c r="I421" i="1"/>
  <c r="I414" i="1"/>
  <c r="W741" i="1"/>
  <c r="R741" i="1"/>
  <c r="U741" i="1" s="1"/>
  <c r="I403" i="1"/>
  <c r="I391" i="1"/>
  <c r="I300" i="1"/>
  <c r="I407" i="1"/>
  <c r="I406" i="1"/>
  <c r="I405" i="1"/>
  <c r="I404" i="1"/>
  <c r="I395" i="1"/>
  <c r="I394" i="1"/>
  <c r="I393" i="1"/>
  <c r="I392" i="1"/>
  <c r="I383" i="1"/>
  <c r="I382" i="1"/>
  <c r="I381" i="1"/>
  <c r="I380" i="1"/>
  <c r="I370" i="1"/>
  <c r="I369" i="1"/>
  <c r="I368" i="1"/>
  <c r="I367" i="1"/>
  <c r="I357" i="1"/>
  <c r="I344" i="1"/>
  <c r="I330" i="1"/>
  <c r="I317" i="1"/>
  <c r="I304" i="1"/>
  <c r="I293" i="1"/>
  <c r="L284" i="1" s="1"/>
  <c r="I402" i="1"/>
  <c r="I401" i="1"/>
  <c r="I400" i="1"/>
  <c r="I399" i="1"/>
  <c r="I390" i="1"/>
  <c r="I389" i="1"/>
  <c r="I388" i="1"/>
  <c r="I387" i="1"/>
  <c r="I379" i="1"/>
  <c r="I378" i="1"/>
  <c r="I377" i="1"/>
  <c r="I376" i="1"/>
  <c r="I375" i="1"/>
  <c r="I374" i="1"/>
  <c r="I366" i="1"/>
  <c r="I365" i="1"/>
  <c r="I364" i="1"/>
  <c r="I363" i="1"/>
  <c r="I362" i="1"/>
  <c r="I361" i="1"/>
  <c r="I353" i="1"/>
  <c r="I352" i="1"/>
  <c r="I351" i="1"/>
  <c r="I350" i="1"/>
  <c r="I349" i="1"/>
  <c r="I348" i="1"/>
  <c r="I340" i="1"/>
  <c r="I339" i="1"/>
  <c r="I338" i="1"/>
  <c r="I337" i="1"/>
  <c r="I336" i="1"/>
  <c r="I335" i="1"/>
  <c r="I326" i="1"/>
  <c r="I325" i="1"/>
  <c r="I324" i="1"/>
  <c r="I323" i="1"/>
  <c r="I322" i="1"/>
  <c r="I321" i="1"/>
  <c r="I313" i="1"/>
  <c r="I312" i="1"/>
  <c r="I311" i="1"/>
  <c r="I310" i="1"/>
  <c r="I309" i="1"/>
  <c r="I308" i="1"/>
  <c r="I299" i="1"/>
  <c r="I298" i="1"/>
  <c r="I297" i="1"/>
  <c r="I268" i="1"/>
  <c r="I278" i="1"/>
  <c r="I277" i="1"/>
  <c r="I276" i="1"/>
  <c r="I269" i="1"/>
  <c r="I267" i="1"/>
  <c r="I282" i="1"/>
  <c r="I281" i="1"/>
  <c r="I280" i="1"/>
  <c r="I279" i="1"/>
  <c r="I273" i="1"/>
  <c r="I272" i="1"/>
  <c r="I271" i="1"/>
  <c r="I270" i="1"/>
  <c r="I135" i="1"/>
  <c r="I134" i="1"/>
  <c r="I133" i="1"/>
  <c r="I132" i="1"/>
  <c r="I131" i="1"/>
  <c r="I128" i="1"/>
  <c r="I127" i="1"/>
  <c r="I126" i="1"/>
  <c r="I125" i="1"/>
  <c r="I124" i="1"/>
  <c r="I121" i="1"/>
  <c r="I120" i="1"/>
  <c r="I119" i="1"/>
  <c r="I118" i="1"/>
  <c r="I117" i="1"/>
  <c r="I100" i="1"/>
  <c r="I99" i="1"/>
  <c r="I98" i="1"/>
  <c r="I97" i="1"/>
  <c r="I96" i="1"/>
  <c r="I114" i="1"/>
  <c r="I113" i="1"/>
  <c r="I112" i="1"/>
  <c r="I111" i="1"/>
  <c r="I110" i="1"/>
  <c r="I107" i="1"/>
  <c r="I106" i="1"/>
  <c r="I105" i="1"/>
  <c r="I104" i="1"/>
  <c r="I103" i="1"/>
  <c r="I93" i="1"/>
  <c r="I92" i="1"/>
  <c r="I91" i="1"/>
  <c r="I90" i="1"/>
  <c r="I89" i="1"/>
  <c r="I86" i="1"/>
  <c r="I85" i="1"/>
  <c r="I84" i="1"/>
  <c r="I83" i="1"/>
  <c r="I82" i="1"/>
  <c r="I79" i="1"/>
  <c r="I78" i="1"/>
  <c r="I77" i="1"/>
  <c r="I76" i="1"/>
  <c r="I75" i="1"/>
  <c r="I72" i="1"/>
  <c r="I71" i="1"/>
  <c r="I70" i="1"/>
  <c r="I69" i="1"/>
  <c r="I68" i="1"/>
  <c r="I40" i="1"/>
  <c r="I65" i="1"/>
  <c r="I64" i="1"/>
  <c r="I63" i="1"/>
  <c r="I62" i="1"/>
  <c r="I61" i="1"/>
  <c r="I8" i="1"/>
  <c r="I5" i="1"/>
  <c r="I7" i="1"/>
  <c r="I6" i="1"/>
  <c r="I15" i="1"/>
  <c r="I14" i="1"/>
  <c r="I13" i="1"/>
  <c r="I12" i="1"/>
  <c r="I29" i="1"/>
  <c r="I28" i="1"/>
  <c r="I27" i="1"/>
  <c r="I26" i="1"/>
  <c r="I22" i="1"/>
  <c r="I21" i="1"/>
  <c r="I20" i="1"/>
  <c r="I19" i="1"/>
  <c r="I58" i="1"/>
  <c r="I57" i="1"/>
  <c r="I56" i="1"/>
  <c r="I55" i="1"/>
  <c r="I51" i="1"/>
  <c r="I50" i="1"/>
  <c r="I49" i="1"/>
  <c r="I48" i="1"/>
  <c r="I44" i="1"/>
  <c r="I43" i="1"/>
  <c r="I42" i="1"/>
  <c r="I41" i="1"/>
  <c r="I36" i="1"/>
  <c r="I35" i="1"/>
  <c r="I34" i="1"/>
  <c r="I33" i="1"/>
  <c r="I54" i="1"/>
  <c r="I47" i="1"/>
  <c r="I25" i="1"/>
  <c r="I32" i="1"/>
  <c r="I18" i="1"/>
  <c r="H844" i="1"/>
  <c r="I844" i="1" s="1"/>
  <c r="H975" i="1"/>
  <c r="I975" i="1" s="1"/>
  <c r="H1070" i="1"/>
  <c r="I1070" i="1" s="1"/>
  <c r="H1085" i="1"/>
  <c r="I1085" i="1" s="1"/>
  <c r="H799" i="1"/>
  <c r="I799" i="1" s="1"/>
  <c r="H907" i="1"/>
  <c r="I907" i="1" s="1"/>
  <c r="H951" i="1"/>
  <c r="I951" i="1" s="1"/>
  <c r="H953" i="1"/>
  <c r="I953" i="1" s="1"/>
  <c r="H900" i="1"/>
  <c r="I900" i="1" s="1"/>
  <c r="H859" i="1"/>
  <c r="I859" i="1" s="1"/>
  <c r="H1060" i="1"/>
  <c r="I1060" i="1" s="1"/>
  <c r="H897" i="1"/>
  <c r="I897" i="1" s="1"/>
  <c r="H1086" i="1"/>
  <c r="I1086" i="1" s="1"/>
  <c r="H801" i="1"/>
  <c r="I801" i="1" s="1"/>
  <c r="H908" i="1"/>
  <c r="I908" i="1" s="1"/>
  <c r="H631" i="1"/>
  <c r="I631" i="1" s="1"/>
  <c r="L630" i="1" s="1"/>
  <c r="L266" i="1" l="1"/>
  <c r="R266" i="1" s="1"/>
  <c r="U266" i="1" s="1"/>
  <c r="L275" i="1"/>
  <c r="W275" i="1" s="1"/>
  <c r="L522" i="1"/>
  <c r="R522" i="1" s="1"/>
  <c r="L514" i="1"/>
  <c r="W514" i="1" s="1"/>
  <c r="W472" i="1"/>
  <c r="R451" i="1"/>
  <c r="S451" i="1" s="1"/>
  <c r="L295" i="1"/>
  <c r="R295" i="1" s="1"/>
  <c r="U295" i="1" s="1"/>
  <c r="R458" i="1"/>
  <c r="U458" i="1" s="1"/>
  <c r="L530" i="1"/>
  <c r="W530" i="1" s="1"/>
  <c r="L306" i="1"/>
  <c r="L444" i="1"/>
  <c r="L465" i="1"/>
  <c r="L507" i="1"/>
  <c r="W507" i="1" s="1"/>
  <c r="W702" i="1"/>
  <c r="L3" i="1"/>
  <c r="W3" i="1" s="1"/>
  <c r="H644" i="1"/>
  <c r="I644" i="1" s="1"/>
  <c r="H632" i="1"/>
  <c r="I632" i="1" s="1"/>
  <c r="H626" i="1"/>
  <c r="I626" i="1" s="1"/>
  <c r="H638" i="1"/>
  <c r="I638" i="1" s="1"/>
  <c r="H621" i="1"/>
  <c r="I621" i="1" s="1"/>
  <c r="H615" i="1"/>
  <c r="I615" i="1" s="1"/>
  <c r="H988" i="1"/>
  <c r="I988" i="1" s="1"/>
  <c r="H1016" i="1"/>
  <c r="I1016" i="1" s="1"/>
  <c r="H1044" i="1"/>
  <c r="I1044" i="1" s="1"/>
  <c r="H1072" i="1"/>
  <c r="I1072" i="1" s="1"/>
  <c r="H927" i="1"/>
  <c r="I927" i="1" s="1"/>
  <c r="H947" i="1"/>
  <c r="I947" i="1" s="1"/>
  <c r="H989" i="1"/>
  <c r="I989" i="1" s="1"/>
  <c r="H1017" i="1"/>
  <c r="I1017" i="1" s="1"/>
  <c r="H1045" i="1"/>
  <c r="I1045" i="1" s="1"/>
  <c r="H1073" i="1"/>
  <c r="I1073" i="1" s="1"/>
  <c r="H788" i="1"/>
  <c r="I788" i="1" s="1"/>
  <c r="H952" i="1"/>
  <c r="I952" i="1" s="1"/>
  <c r="H972" i="1"/>
  <c r="I972" i="1" s="1"/>
  <c r="H857" i="1"/>
  <c r="I857" i="1" s="1"/>
  <c r="H842" i="1"/>
  <c r="I842" i="1" s="1"/>
  <c r="H843" i="1"/>
  <c r="I843" i="1" s="1"/>
  <c r="H974" i="1"/>
  <c r="I974" i="1" s="1"/>
  <c r="H1084" i="1"/>
  <c r="I1084" i="1" s="1"/>
  <c r="H787" i="1"/>
  <c r="I787" i="1" s="1"/>
  <c r="H1088" i="1"/>
  <c r="I1088" i="1" s="1"/>
  <c r="H1074" i="1"/>
  <c r="I1074" i="1" s="1"/>
  <c r="H773" i="1"/>
  <c r="I773" i="1" s="1"/>
  <c r="H946" i="1"/>
  <c r="I946" i="1" s="1"/>
  <c r="H1094" i="1"/>
  <c r="I1094" i="1" s="1"/>
  <c r="H1080" i="1"/>
  <c r="I1080" i="1" s="1"/>
  <c r="H1066" i="1"/>
  <c r="I1066" i="1" s="1"/>
  <c r="H1052" i="1"/>
  <c r="I1052" i="1" s="1"/>
  <c r="H1038" i="1"/>
  <c r="I1038" i="1" s="1"/>
  <c r="H1024" i="1"/>
  <c r="I1024" i="1" s="1"/>
  <c r="H1010" i="1"/>
  <c r="I1010" i="1" s="1"/>
  <c r="H996" i="1"/>
  <c r="I996" i="1" s="1"/>
  <c r="H851" i="1"/>
  <c r="I851" i="1" s="1"/>
  <c r="H837" i="1"/>
  <c r="I837" i="1" s="1"/>
  <c r="H823" i="1"/>
  <c r="I823" i="1" s="1"/>
  <c r="H809" i="1"/>
  <c r="I809" i="1" s="1"/>
  <c r="H795" i="1"/>
  <c r="I795" i="1" s="1"/>
  <c r="H781" i="1"/>
  <c r="I781" i="1" s="1"/>
  <c r="H767" i="1"/>
  <c r="I767" i="1" s="1"/>
  <c r="H753" i="1"/>
  <c r="I753" i="1" s="1"/>
  <c r="H739" i="1"/>
  <c r="I739" i="1" s="1"/>
  <c r="H864" i="1"/>
  <c r="I864" i="1" s="1"/>
  <c r="H877" i="1"/>
  <c r="I877" i="1" s="1"/>
  <c r="H627" i="1"/>
  <c r="I627" i="1" s="1"/>
  <c r="H774" i="1"/>
  <c r="I774" i="1" s="1"/>
  <c r="H827" i="1"/>
  <c r="I827" i="1" s="1"/>
  <c r="H911" i="1"/>
  <c r="I911" i="1" s="1"/>
  <c r="H1092" i="1"/>
  <c r="I1092" i="1" s="1"/>
  <c r="H1078" i="1"/>
  <c r="I1078" i="1" s="1"/>
  <c r="H1064" i="1"/>
  <c r="I1064" i="1" s="1"/>
  <c r="H1050" i="1"/>
  <c r="I1050" i="1" s="1"/>
  <c r="H1036" i="1"/>
  <c r="I1036" i="1" s="1"/>
  <c r="H1022" i="1"/>
  <c r="I1022" i="1" s="1"/>
  <c r="H1008" i="1"/>
  <c r="I1008" i="1" s="1"/>
  <c r="H994" i="1"/>
  <c r="I994" i="1" s="1"/>
  <c r="H711" i="1"/>
  <c r="I711" i="1" s="1"/>
  <c r="H724" i="1"/>
  <c r="I724" i="1" s="1"/>
  <c r="H849" i="1"/>
  <c r="I849" i="1" s="1"/>
  <c r="H835" i="1"/>
  <c r="I835" i="1" s="1"/>
  <c r="H821" i="1"/>
  <c r="I821" i="1" s="1"/>
  <c r="H807" i="1"/>
  <c r="I807" i="1" s="1"/>
  <c r="H793" i="1"/>
  <c r="I793" i="1" s="1"/>
  <c r="H779" i="1"/>
  <c r="I779" i="1" s="1"/>
  <c r="H765" i="1"/>
  <c r="I765" i="1" s="1"/>
  <c r="H751" i="1"/>
  <c r="I751" i="1" s="1"/>
  <c r="H737" i="1"/>
  <c r="I737" i="1" s="1"/>
  <c r="H760" i="1"/>
  <c r="I760" i="1" s="1"/>
  <c r="H792" i="1"/>
  <c r="I792" i="1" s="1"/>
  <c r="H633" i="1"/>
  <c r="I633" i="1" s="1"/>
  <c r="H708" i="1"/>
  <c r="I708" i="1" s="1"/>
  <c r="H745" i="1"/>
  <c r="I745" i="1" s="1"/>
  <c r="H813" i="1"/>
  <c r="I813" i="1" s="1"/>
  <c r="H829" i="1"/>
  <c r="I829" i="1" s="1"/>
  <c r="H845" i="1"/>
  <c r="I845" i="1" s="1"/>
  <c r="H861" i="1"/>
  <c r="I861" i="1" s="1"/>
  <c r="H896" i="1"/>
  <c r="I896" i="1" s="1"/>
  <c r="H913" i="1"/>
  <c r="I913" i="1" s="1"/>
  <c r="H1000" i="1"/>
  <c r="I1000" i="1" s="1"/>
  <c r="H1028" i="1"/>
  <c r="I1028" i="1" s="1"/>
  <c r="H1056" i="1"/>
  <c r="I1056" i="1" s="1"/>
  <c r="H730" i="1"/>
  <c r="I730" i="1" s="1"/>
  <c r="H746" i="1"/>
  <c r="I746" i="1" s="1"/>
  <c r="H762" i="1"/>
  <c r="I762" i="1" s="1"/>
  <c r="H778" i="1"/>
  <c r="I778" i="1" s="1"/>
  <c r="H830" i="1"/>
  <c r="I830" i="1" s="1"/>
  <c r="H846" i="1"/>
  <c r="I846" i="1" s="1"/>
  <c r="H862" i="1"/>
  <c r="I862" i="1" s="1"/>
  <c r="H914" i="1"/>
  <c r="I914" i="1" s="1"/>
  <c r="H933" i="1"/>
  <c r="I933" i="1" s="1"/>
  <c r="H955" i="1"/>
  <c r="I955" i="1" s="1"/>
  <c r="H909" i="1"/>
  <c r="I909" i="1" s="1"/>
  <c r="H922" i="1"/>
  <c r="I922" i="1" s="1"/>
  <c r="H935" i="1"/>
  <c r="I935" i="1" s="1"/>
  <c r="H948" i="1"/>
  <c r="I948" i="1" s="1"/>
  <c r="H790" i="1"/>
  <c r="I790" i="1" s="1"/>
  <c r="H929" i="1"/>
  <c r="I929" i="1" s="1"/>
  <c r="H815" i="1"/>
  <c r="I815" i="1" s="1"/>
  <c r="H831" i="1"/>
  <c r="I831" i="1" s="1"/>
  <c r="H898" i="1"/>
  <c r="I898" i="1" s="1"/>
  <c r="H980" i="1"/>
  <c r="I980" i="1" s="1"/>
  <c r="H1002" i="1"/>
  <c r="I1002" i="1" s="1"/>
  <c r="H1030" i="1"/>
  <c r="I1030" i="1" s="1"/>
  <c r="H1058" i="1"/>
  <c r="I1058" i="1" s="1"/>
  <c r="H719" i="1"/>
  <c r="I719" i="1" s="1"/>
  <c r="H881" i="1"/>
  <c r="I881" i="1" s="1"/>
  <c r="H894" i="1"/>
  <c r="I894" i="1" s="1"/>
  <c r="H743" i="1"/>
  <c r="I743" i="1" s="1"/>
  <c r="H890" i="1"/>
  <c r="I890" i="1" s="1"/>
  <c r="H726" i="1"/>
  <c r="I726" i="1" s="1"/>
  <c r="H828" i="1"/>
  <c r="I828" i="1" s="1"/>
  <c r="H923" i="1"/>
  <c r="I923" i="1" s="1"/>
  <c r="H936" i="1"/>
  <c r="I936" i="1" s="1"/>
  <c r="H949" i="1"/>
  <c r="I949" i="1" s="1"/>
  <c r="H1046" i="1"/>
  <c r="I1046" i="1" s="1"/>
  <c r="H1032" i="1"/>
  <c r="I1032" i="1" s="1"/>
  <c r="H1018" i="1"/>
  <c r="I1018" i="1" s="1"/>
  <c r="H1004" i="1"/>
  <c r="I1004" i="1" s="1"/>
  <c r="H990" i="1"/>
  <c r="I990" i="1" s="1"/>
  <c r="H976" i="1"/>
  <c r="I976" i="1" s="1"/>
  <c r="H962" i="1"/>
  <c r="I962" i="1" s="1"/>
  <c r="H732" i="1"/>
  <c r="I732" i="1" s="1"/>
  <c r="H748" i="1"/>
  <c r="I748" i="1" s="1"/>
  <c r="H764" i="1"/>
  <c r="I764" i="1" s="1"/>
  <c r="H816" i="1"/>
  <c r="I816" i="1" s="1"/>
  <c r="H832" i="1"/>
  <c r="I832" i="1" s="1"/>
  <c r="H848" i="1"/>
  <c r="I848" i="1" s="1"/>
  <c r="H883" i="1"/>
  <c r="I883" i="1" s="1"/>
  <c r="H916" i="1"/>
  <c r="I916" i="1" s="1"/>
  <c r="H939" i="1"/>
  <c r="I939" i="1" s="1"/>
  <c r="H959" i="1"/>
  <c r="I959" i="1" s="1"/>
  <c r="H1003" i="1"/>
  <c r="I1003" i="1" s="1"/>
  <c r="H1031" i="1"/>
  <c r="I1031" i="1" s="1"/>
  <c r="H1059" i="1"/>
  <c r="I1059" i="1" s="1"/>
  <c r="H1087" i="1"/>
  <c r="I1087" i="1" s="1"/>
  <c r="H870" i="1"/>
  <c r="I870" i="1" s="1"/>
  <c r="H759" i="1"/>
  <c r="I759" i="1" s="1"/>
  <c r="H603" i="1"/>
  <c r="H625" i="1"/>
  <c r="H895" i="1"/>
  <c r="I895" i="1" s="1"/>
  <c r="H921" i="1"/>
  <c r="I921" i="1" s="1"/>
  <c r="H934" i="1"/>
  <c r="I934" i="1" s="1"/>
  <c r="H717" i="1"/>
  <c r="I717" i="1" s="1"/>
  <c r="H733" i="1"/>
  <c r="I733" i="1" s="1"/>
  <c r="H785" i="1"/>
  <c r="I785" i="1" s="1"/>
  <c r="H817" i="1"/>
  <c r="I817" i="1" s="1"/>
  <c r="H868" i="1"/>
  <c r="I868" i="1" s="1"/>
  <c r="H884" i="1"/>
  <c r="I884" i="1" s="1"/>
  <c r="H940" i="1"/>
  <c r="I940" i="1" s="1"/>
  <c r="H960" i="1"/>
  <c r="I960" i="1" s="1"/>
  <c r="H982" i="1"/>
  <c r="I982" i="1" s="1"/>
  <c r="H645" i="1"/>
  <c r="I645" i="1" s="1"/>
  <c r="H581" i="1"/>
  <c r="I581" i="1" s="1"/>
  <c r="H937" i="1"/>
  <c r="I937" i="1" s="1"/>
  <c r="H950" i="1"/>
  <c r="I950" i="1" s="1"/>
  <c r="H977" i="1"/>
  <c r="I977" i="1" s="1"/>
  <c r="H963" i="1"/>
  <c r="I963" i="1" s="1"/>
  <c r="H1089" i="1"/>
  <c r="I1089" i="1" s="1"/>
  <c r="H1075" i="1"/>
  <c r="I1075" i="1" s="1"/>
  <c r="H1061" i="1"/>
  <c r="I1061" i="1" s="1"/>
  <c r="H1047" i="1"/>
  <c r="I1047" i="1" s="1"/>
  <c r="H1033" i="1"/>
  <c r="I1033" i="1" s="1"/>
  <c r="H1019" i="1"/>
  <c r="I1019" i="1" s="1"/>
  <c r="H1005" i="1"/>
  <c r="I1005" i="1" s="1"/>
  <c r="H991" i="1"/>
  <c r="I991" i="1" s="1"/>
  <c r="H1091" i="1"/>
  <c r="I1091" i="1" s="1"/>
  <c r="H1077" i="1"/>
  <c r="I1077" i="1" s="1"/>
  <c r="H1063" i="1"/>
  <c r="I1063" i="1" s="1"/>
  <c r="H1049" i="1"/>
  <c r="I1049" i="1" s="1"/>
  <c r="H1035" i="1"/>
  <c r="I1035" i="1" s="1"/>
  <c r="H1021" i="1"/>
  <c r="I1021" i="1" s="1"/>
  <c r="H1007" i="1"/>
  <c r="I1007" i="1" s="1"/>
  <c r="H993" i="1"/>
  <c r="I993" i="1" s="1"/>
  <c r="H979" i="1"/>
  <c r="I979" i="1" s="1"/>
  <c r="H965" i="1"/>
  <c r="I965" i="1" s="1"/>
  <c r="H710" i="1"/>
  <c r="I710" i="1" s="1"/>
  <c r="H723" i="1"/>
  <c r="I723" i="1" s="1"/>
  <c r="H706" i="1"/>
  <c r="I706" i="1" s="1"/>
  <c r="H874" i="1"/>
  <c r="I874" i="1" s="1"/>
  <c r="H776" i="1"/>
  <c r="I776" i="1" s="1"/>
  <c r="H875" i="1"/>
  <c r="I875" i="1" s="1"/>
  <c r="H713" i="1"/>
  <c r="I713" i="1" s="1"/>
  <c r="H718" i="1"/>
  <c r="I718" i="1" s="1"/>
  <c r="H734" i="1"/>
  <c r="I734" i="1" s="1"/>
  <c r="H750" i="1"/>
  <c r="I750" i="1" s="1"/>
  <c r="H802" i="1"/>
  <c r="I802" i="1" s="1"/>
  <c r="H818" i="1"/>
  <c r="I818" i="1" s="1"/>
  <c r="H834" i="1"/>
  <c r="I834" i="1" s="1"/>
  <c r="H869" i="1"/>
  <c r="I869" i="1" s="1"/>
  <c r="H885" i="1"/>
  <c r="I885" i="1" s="1"/>
  <c r="H901" i="1"/>
  <c r="I901" i="1" s="1"/>
  <c r="H920" i="1"/>
  <c r="I920" i="1" s="1"/>
  <c r="H961" i="1"/>
  <c r="I961" i="1" s="1"/>
  <c r="H709" i="1"/>
  <c r="I709" i="1" s="1"/>
  <c r="H964" i="1"/>
  <c r="I964" i="1" s="1"/>
  <c r="H978" i="1"/>
  <c r="I978" i="1" s="1"/>
  <c r="H992" i="1"/>
  <c r="I992" i="1" s="1"/>
  <c r="H1006" i="1"/>
  <c r="I1006" i="1" s="1"/>
  <c r="H1020" i="1"/>
  <c r="I1020" i="1" s="1"/>
  <c r="H1034" i="1"/>
  <c r="I1034" i="1" s="1"/>
  <c r="H1048" i="1"/>
  <c r="I1048" i="1" s="1"/>
  <c r="H1062" i="1"/>
  <c r="I1062" i="1" s="1"/>
  <c r="H1076" i="1"/>
  <c r="I1076" i="1" s="1"/>
  <c r="H1090" i="1"/>
  <c r="I1090" i="1" s="1"/>
  <c r="H582" i="1"/>
  <c r="I582" i="1" s="1"/>
  <c r="L493" i="1"/>
  <c r="R493" i="1" s="1"/>
  <c r="U783" i="1"/>
  <c r="U1170" i="1"/>
  <c r="U1040" i="1"/>
  <c r="U1112" i="1"/>
  <c r="U1145" i="1"/>
  <c r="U1178" i="1"/>
  <c r="U1120" i="1"/>
  <c r="U944" i="1"/>
  <c r="U998" i="1"/>
  <c r="U1054" i="1"/>
  <c r="U905" i="1"/>
  <c r="U957" i="1"/>
  <c r="U1134" i="1"/>
  <c r="U755" i="1"/>
  <c r="U811" i="1"/>
  <c r="U1012" i="1"/>
  <c r="U918" i="1"/>
  <c r="U1098" i="1"/>
  <c r="U1156" i="1"/>
  <c r="U1127" i="1"/>
  <c r="U825" i="1"/>
  <c r="U1026" i="1"/>
  <c r="U1068" i="1"/>
  <c r="U1185" i="1"/>
  <c r="U1219" i="1"/>
  <c r="U1105" i="1"/>
  <c r="U1162" i="1"/>
  <c r="U715" i="1"/>
  <c r="U1082" i="1"/>
  <c r="U1195" i="1"/>
  <c r="U1212" i="1"/>
  <c r="U853" i="1"/>
  <c r="U1096" i="1"/>
  <c r="U1205" i="1"/>
  <c r="U702" i="1"/>
  <c r="R630" i="1"/>
  <c r="S630" i="1" s="1"/>
  <c r="U769" i="1"/>
  <c r="U866" i="1"/>
  <c r="U879" i="1"/>
  <c r="U839" i="1"/>
  <c r="U931" i="1"/>
  <c r="U728" i="1"/>
  <c r="U797" i="1"/>
  <c r="U892" i="1"/>
  <c r="U984" i="1"/>
  <c r="W564" i="1"/>
  <c r="U970" i="1"/>
  <c r="S783" i="1"/>
  <c r="V630" i="1"/>
  <c r="T630" i="1"/>
  <c r="L486" i="1"/>
  <c r="R486" i="1" s="1"/>
  <c r="S486" i="1" s="1"/>
  <c r="L479" i="1"/>
  <c r="R479" i="1" s="1"/>
  <c r="U479" i="1" s="1"/>
  <c r="S472" i="1"/>
  <c r="L416" i="1"/>
  <c r="W416" i="1" s="1"/>
  <c r="W437" i="1"/>
  <c r="R430" i="1"/>
  <c r="L409" i="1"/>
  <c r="W409" i="1" s="1"/>
  <c r="W284" i="1"/>
  <c r="L359" i="1"/>
  <c r="W359" i="1" s="1"/>
  <c r="L373" i="1"/>
  <c r="L346" i="1"/>
  <c r="L319" i="1"/>
  <c r="L333" i="1"/>
  <c r="L385" i="1"/>
  <c r="L397" i="1"/>
  <c r="S741" i="1"/>
  <c r="L116" i="1"/>
  <c r="W116" i="1" s="1"/>
  <c r="L130" i="1"/>
  <c r="W130" i="1" s="1"/>
  <c r="L123" i="1"/>
  <c r="W123" i="1" s="1"/>
  <c r="L109" i="1"/>
  <c r="W109" i="1" s="1"/>
  <c r="L88" i="1"/>
  <c r="W88" i="1" s="1"/>
  <c r="L102" i="1"/>
  <c r="W102" i="1" s="1"/>
  <c r="L67" i="1"/>
  <c r="W67" i="1" s="1"/>
  <c r="L81" i="1"/>
  <c r="W81" i="1" s="1"/>
  <c r="L74" i="1"/>
  <c r="R74" i="1" s="1"/>
  <c r="U74" i="1" s="1"/>
  <c r="L95" i="1"/>
  <c r="W95" i="1" s="1"/>
  <c r="L60" i="1"/>
  <c r="W60" i="1" s="1"/>
  <c r="L39" i="1"/>
  <c r="L46" i="1"/>
  <c r="L53" i="1"/>
  <c r="L10" i="1"/>
  <c r="L17" i="1"/>
  <c r="L31" i="1"/>
  <c r="L24" i="1"/>
  <c r="H619" i="1"/>
  <c r="H613" i="1"/>
  <c r="H637" i="1"/>
  <c r="H575" i="1"/>
  <c r="H643" i="1"/>
  <c r="L500" i="1"/>
  <c r="R500" i="1" s="1"/>
  <c r="U500" i="1" s="1"/>
  <c r="H580" i="1"/>
  <c r="H608" i="1"/>
  <c r="H549" i="1"/>
  <c r="I549" i="1" s="1"/>
  <c r="L549" i="1" s="1"/>
  <c r="U451" i="1" l="1"/>
  <c r="S458" i="1"/>
  <c r="W465" i="1"/>
  <c r="R465" i="1"/>
  <c r="W444" i="1"/>
  <c r="R444" i="1"/>
  <c r="I625" i="1"/>
  <c r="L624" i="1" s="1"/>
  <c r="R624" i="1" s="1"/>
  <c r="I637" i="1"/>
  <c r="L636" i="1" s="1"/>
  <c r="R636" i="1" s="1"/>
  <c r="S636" i="1" s="1"/>
  <c r="I603" i="1"/>
  <c r="L602" i="1" s="1"/>
  <c r="R602" i="1" s="1"/>
  <c r="I608" i="1"/>
  <c r="L607" i="1" s="1"/>
  <c r="W607" i="1" s="1"/>
  <c r="I619" i="1"/>
  <c r="L618" i="1" s="1"/>
  <c r="W618" i="1" s="1"/>
  <c r="I613" i="1"/>
  <c r="L612" i="1" s="1"/>
  <c r="W612" i="1" s="1"/>
  <c r="I580" i="1"/>
  <c r="L579" i="1" s="1"/>
  <c r="W579" i="1" s="1"/>
  <c r="I643" i="1"/>
  <c r="L642" i="1" s="1"/>
  <c r="R642" i="1" s="1"/>
  <c r="S642" i="1" s="1"/>
  <c r="I575" i="1"/>
  <c r="L574" i="1" s="1"/>
  <c r="R574" i="1" s="1"/>
  <c r="U574" i="1" s="1"/>
  <c r="W569" i="1"/>
  <c r="R549" i="1"/>
  <c r="S549" i="1" s="1"/>
  <c r="L559" i="1"/>
  <c r="W559" i="1" s="1"/>
  <c r="R554" i="1"/>
  <c r="U554" i="1" s="1"/>
  <c r="R544" i="1"/>
  <c r="U544" i="1" s="1"/>
  <c r="W630" i="1"/>
  <c r="R564" i="1"/>
  <c r="U564" i="1" s="1"/>
  <c r="R514" i="1"/>
  <c r="S514" i="1" s="1"/>
  <c r="R530" i="1"/>
  <c r="U530" i="1" s="1"/>
  <c r="R507" i="1"/>
  <c r="U507" i="1" s="1"/>
  <c r="W479" i="1"/>
  <c r="U630" i="1"/>
  <c r="T636" i="1"/>
  <c r="W522" i="1"/>
  <c r="W493" i="1"/>
  <c r="W539" i="1"/>
  <c r="R539" i="1"/>
  <c r="S522" i="1"/>
  <c r="U522" i="1"/>
  <c r="W500" i="1"/>
  <c r="S500" i="1"/>
  <c r="W486" i="1"/>
  <c r="S479" i="1"/>
  <c r="U486" i="1"/>
  <c r="U493" i="1"/>
  <c r="S493" i="1"/>
  <c r="W295" i="1"/>
  <c r="R359" i="1"/>
  <c r="U359" i="1" s="1"/>
  <c r="R437" i="1"/>
  <c r="R416" i="1"/>
  <c r="U416" i="1" s="1"/>
  <c r="U430" i="1"/>
  <c r="S430" i="1"/>
  <c r="W430" i="1"/>
  <c r="R409" i="1"/>
  <c r="R424" i="1"/>
  <c r="W424" i="1"/>
  <c r="S295" i="1"/>
  <c r="R284" i="1"/>
  <c r="U284" i="1" s="1"/>
  <c r="W397" i="1"/>
  <c r="R397" i="1"/>
  <c r="W385" i="1"/>
  <c r="R385" i="1"/>
  <c r="R333" i="1"/>
  <c r="W333" i="1"/>
  <c r="W319" i="1"/>
  <c r="R319" i="1"/>
  <c r="W346" i="1"/>
  <c r="R346" i="1"/>
  <c r="W306" i="1"/>
  <c r="R306" i="1"/>
  <c r="R372" i="1"/>
  <c r="W372" i="1"/>
  <c r="W266" i="1"/>
  <c r="R116" i="1"/>
  <c r="S116" i="1" s="1"/>
  <c r="R109" i="1"/>
  <c r="U109" i="1" s="1"/>
  <c r="R123" i="1"/>
  <c r="U123" i="1" s="1"/>
  <c r="R275" i="1"/>
  <c r="S266" i="1"/>
  <c r="R130" i="1"/>
  <c r="U130" i="1" s="1"/>
  <c r="R88" i="1"/>
  <c r="S88" i="1" s="1"/>
  <c r="R102" i="1"/>
  <c r="U102" i="1" s="1"/>
  <c r="R95" i="1"/>
  <c r="U95" i="1" s="1"/>
  <c r="W74" i="1"/>
  <c r="R81" i="1"/>
  <c r="U81" i="1" s="1"/>
  <c r="S74" i="1"/>
  <c r="R67" i="1"/>
  <c r="W24" i="1"/>
  <c r="R24" i="1"/>
  <c r="W31" i="1"/>
  <c r="R31" i="1"/>
  <c r="W17" i="1"/>
  <c r="R17" i="1"/>
  <c r="W10" i="1"/>
  <c r="R10" i="1"/>
  <c r="R60" i="1"/>
  <c r="U60" i="1" s="1"/>
  <c r="W53" i="1"/>
  <c r="R53" i="1"/>
  <c r="W46" i="1"/>
  <c r="R46" i="1"/>
  <c r="W39" i="1"/>
  <c r="R39" i="1"/>
  <c r="R3" i="1"/>
  <c r="S3" i="1" s="1"/>
  <c r="U444" i="1" l="1"/>
  <c r="S444" i="1"/>
  <c r="U465" i="1"/>
  <c r="S465" i="1"/>
  <c r="W624" i="1"/>
  <c r="W602" i="1"/>
  <c r="R579" i="1"/>
  <c r="U579" i="1" s="1"/>
  <c r="U602" i="1"/>
  <c r="S602" i="1"/>
  <c r="U624" i="1"/>
  <c r="S624" i="1"/>
  <c r="R612" i="1"/>
  <c r="R618" i="1"/>
  <c r="R607" i="1"/>
  <c r="W574" i="1"/>
  <c r="R559" i="1"/>
  <c r="U559" i="1" s="1"/>
  <c r="S544" i="1"/>
  <c r="R569" i="1"/>
  <c r="U569" i="1" s="1"/>
  <c r="W549" i="1"/>
  <c r="U549" i="1"/>
  <c r="W554" i="1"/>
  <c r="S554" i="1"/>
  <c r="W544" i="1"/>
  <c r="U514" i="1"/>
  <c r="S530" i="1"/>
  <c r="S564" i="1"/>
  <c r="S574" i="1"/>
  <c r="S507" i="1"/>
  <c r="U636" i="1"/>
  <c r="T642" i="1"/>
  <c r="U642" i="1" s="1"/>
  <c r="V636" i="1"/>
  <c r="S539" i="1"/>
  <c r="U539" i="1"/>
  <c r="S359" i="1"/>
  <c r="S416" i="1"/>
  <c r="U437" i="1"/>
  <c r="S437" i="1"/>
  <c r="U409" i="1"/>
  <c r="S409" i="1"/>
  <c r="S284" i="1"/>
  <c r="U424" i="1"/>
  <c r="S424" i="1"/>
  <c r="U346" i="1"/>
  <c r="S346" i="1"/>
  <c r="U319" i="1"/>
  <c r="S319" i="1"/>
  <c r="U333" i="1"/>
  <c r="S333" i="1"/>
  <c r="U385" i="1"/>
  <c r="S385" i="1"/>
  <c r="S372" i="1"/>
  <c r="U372" i="1"/>
  <c r="U306" i="1"/>
  <c r="S306" i="1"/>
  <c r="U397" i="1"/>
  <c r="S397" i="1"/>
  <c r="S109" i="1"/>
  <c r="S123" i="1"/>
  <c r="U88" i="1"/>
  <c r="U116" i="1"/>
  <c r="S102" i="1"/>
  <c r="S130" i="1"/>
  <c r="U275" i="1"/>
  <c r="S275" i="1"/>
  <c r="S81" i="1"/>
  <c r="S95" i="1"/>
  <c r="S60" i="1"/>
  <c r="U67" i="1"/>
  <c r="S67" i="1"/>
  <c r="S10" i="1"/>
  <c r="U10" i="1"/>
  <c r="U17" i="1"/>
  <c r="S17" i="1"/>
  <c r="U31" i="1"/>
  <c r="S31" i="1"/>
  <c r="U24" i="1"/>
  <c r="S24" i="1"/>
  <c r="U53" i="1"/>
  <c r="S53" i="1"/>
  <c r="U46" i="1"/>
  <c r="S46" i="1"/>
  <c r="S39" i="1"/>
  <c r="U39" i="1"/>
  <c r="U3" i="1"/>
  <c r="S579" i="1" l="1"/>
  <c r="U607" i="1"/>
  <c r="S607" i="1"/>
  <c r="S618" i="1"/>
  <c r="U618" i="1"/>
  <c r="U612" i="1"/>
  <c r="S612" i="1"/>
  <c r="S559" i="1"/>
  <c r="S569" i="1"/>
  <c r="V642" i="1"/>
  <c r="W642" i="1" s="1"/>
  <c r="W636" i="1"/>
  <c r="J755" i="1"/>
  <c r="J741" i="1"/>
  <c r="E160" i="10" l="1"/>
  <c r="E302" i="10" l="1"/>
  <c r="X302" i="10" s="1"/>
  <c r="Y302" i="10" s="1"/>
  <c r="E305" i="10"/>
  <c r="X305" i="10" s="1"/>
  <c r="Y305" i="10" s="1"/>
  <c r="E304" i="10"/>
  <c r="E301" i="10"/>
  <c r="X301" i="10" s="1"/>
  <c r="Y301" i="10" s="1"/>
  <c r="E303" i="10"/>
  <c r="X303" i="10" s="1"/>
  <c r="Y303" i="10" s="1"/>
  <c r="E297" i="10"/>
  <c r="X297" i="10" s="1"/>
  <c r="Y297" i="10" s="1"/>
  <c r="E76" i="10" l="1"/>
  <c r="E153" i="10"/>
  <c r="E183" i="10"/>
  <c r="E201" i="10"/>
  <c r="E119" i="10"/>
  <c r="E103" i="10"/>
  <c r="E46" i="10"/>
  <c r="E116" i="10"/>
  <c r="E182" i="10"/>
  <c r="E199" i="10"/>
  <c r="E185" i="10"/>
  <c r="E133" i="10"/>
  <c r="E120" i="10"/>
  <c r="E89" i="10"/>
  <c r="E47" i="10"/>
  <c r="E181" i="10"/>
  <c r="E294" i="10"/>
  <c r="T294" i="10" s="1"/>
  <c r="E221" i="10"/>
  <c r="E130" i="10"/>
  <c r="E109" i="10"/>
  <c r="E191" i="10"/>
  <c r="E187" i="10"/>
  <c r="E110" i="10"/>
  <c r="E122" i="10"/>
  <c r="E83" i="10"/>
  <c r="E49" i="10"/>
  <c r="E156" i="10"/>
  <c r="E128" i="10"/>
  <c r="E129" i="10"/>
  <c r="E155" i="10"/>
  <c r="E192" i="10"/>
  <c r="E188" i="10"/>
  <c r="T188" i="10" s="1"/>
  <c r="E111" i="10"/>
  <c r="E123" i="10"/>
  <c r="E84" i="10"/>
  <c r="E50" i="10"/>
  <c r="E118" i="10"/>
  <c r="E184" i="10"/>
  <c r="E121" i="10"/>
  <c r="E193" i="10"/>
  <c r="E189" i="10"/>
  <c r="T189" i="10" s="1"/>
  <c r="E112" i="10"/>
  <c r="E124" i="10"/>
  <c r="E85" i="10"/>
  <c r="E51" i="10"/>
  <c r="E154" i="10"/>
  <c r="E77" i="10"/>
  <c r="E131" i="10"/>
  <c r="E132" i="10"/>
  <c r="E178" i="10"/>
  <c r="E190" i="10"/>
  <c r="T190" i="10" s="1"/>
  <c r="E113" i="10"/>
  <c r="E125" i="10"/>
  <c r="E80" i="10"/>
  <c r="E52" i="10"/>
  <c r="E55" i="10"/>
  <c r="E117" i="10"/>
  <c r="E78" i="10"/>
  <c r="E186" i="10"/>
  <c r="E82" i="10"/>
  <c r="E179" i="10"/>
  <c r="E165" i="10"/>
  <c r="E114" i="10"/>
  <c r="E126" i="10"/>
  <c r="E81" i="10"/>
  <c r="E53" i="10"/>
  <c r="E219" i="10"/>
  <c r="E197" i="10"/>
  <c r="E48" i="10"/>
  <c r="E180" i="10"/>
  <c r="E159" i="10"/>
  <c r="E115" i="10"/>
  <c r="E127" i="10"/>
  <c r="E75" i="10"/>
  <c r="E54" i="10"/>
  <c r="E256" i="10" l="1"/>
  <c r="E281" i="10"/>
  <c r="E230" i="10"/>
  <c r="E245" i="10"/>
  <c r="E234" i="10"/>
  <c r="E246" i="10"/>
  <c r="E235" i="10"/>
  <c r="E236" i="10"/>
  <c r="E244" i="10"/>
  <c r="E257" i="10"/>
  <c r="E282" i="10"/>
  <c r="E283" i="10"/>
  <c r="E284" i="10"/>
  <c r="E272" i="10"/>
  <c r="E261" i="10"/>
  <c r="E238" i="10"/>
  <c r="E239" i="10"/>
  <c r="E251" i="10"/>
  <c r="E263" i="10"/>
  <c r="E275" i="10"/>
  <c r="E262" i="10"/>
  <c r="E225" i="10"/>
  <c r="E264" i="10"/>
  <c r="E253" i="10"/>
  <c r="E277" i="10"/>
  <c r="E268" i="10"/>
  <c r="E232" i="10"/>
  <c r="E269" i="10"/>
  <c r="E258" i="10"/>
  <c r="E259" i="10"/>
  <c r="E248" i="10"/>
  <c r="E237" i="10"/>
  <c r="E249" i="10"/>
  <c r="E273" i="10"/>
  <c r="E250" i="10"/>
  <c r="E252" i="10"/>
  <c r="E241" i="10"/>
  <c r="E265" i="10"/>
  <c r="E227" i="10"/>
  <c r="E242" i="10"/>
  <c r="E254" i="10"/>
  <c r="E266" i="10"/>
  <c r="E278" i="10"/>
  <c r="E270" i="10"/>
  <c r="E247" i="10"/>
  <c r="E271" i="10"/>
  <c r="E260" i="10"/>
  <c r="E274" i="10"/>
  <c r="E240" i="10"/>
  <c r="E276" i="10"/>
  <c r="E226" i="10"/>
  <c r="E228" i="10"/>
  <c r="E243" i="10"/>
  <c r="E255" i="10"/>
  <c r="E267" i="10"/>
  <c r="E280" i="10"/>
  <c r="E293" i="10" l="1"/>
  <c r="E292" i="10"/>
  <c r="U292" i="10" s="1"/>
  <c r="X293" i="10" l="1"/>
  <c r="U293" i="10"/>
  <c r="X341" i="10" l="1"/>
  <c r="Y293" i="10"/>
  <c r="Y34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tc={A46666E8-E8C4-48B4-8113-57AF87E04602}</author>
  </authors>
  <commentList>
    <comment ref="B8" authorId="0" shapeId="0" xr:uid="{A46666E8-E8C4-48B4-8113-57AF87E04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here
Reply:
    @Mark Huddleston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tc={56F5C945-2D3F-4E4E-A0E8-C4AFF781DEBC}</author>
    <author>tc={64D36C1F-968F-4278-AC2F-AE3A957DA272}</author>
    <author>tc={98F79A9B-CAFB-417F-93BC-98F7E22F3521}</author>
    <author>tc={DF1C0297-F400-486C-9D7B-EA4A608426A9}</author>
    <author>tc={FB442119-C5E5-419F-8ABC-50C9F4969057}</author>
    <author>tc={4EE3648A-8392-42F2-896E-E3BD91A3F4EC}</author>
    <author>tc={19AAC99E-7B41-4A9B-A2BB-D4D2CE7025C6}</author>
    <author>tc={9282B481-B2F9-4D48-BB65-4CB7D87F9E12}</author>
    <author>tc={387571B7-81A2-46E7-9617-BD1F54DC8502}</author>
    <author>tc={6C8701EF-70A3-4452-8F7A-5F095D3B6C52}</author>
    <author>tc={75D246C8-082D-488C-A69A-59E04D56F7B5}</author>
    <author>tc={052AA3EE-356B-41F9-B3CB-66A35193C31D}</author>
    <author>tc={705E0D22-9CEE-4D87-945D-A94D06414B7E}</author>
    <author>tc={A402FDF7-30FE-43A5-95CE-65E801761B28}</author>
    <author>tc={65B4F28E-C423-4BA1-931A-B19A4F0CF692}</author>
    <author>tc={5AECDB2A-F718-4779-9EFB-B5F063B7D241}</author>
    <author>tc={3D5ED965-419C-48BC-BD3D-A3345B6C3C20}</author>
    <author>tc={9F4FA7F8-0893-4C8C-AACD-0AB582DEAD9E}</author>
  </authors>
  <commentList>
    <comment ref="E3" authorId="0" shapeId="0" xr:uid="{56F5C945-2D3F-4E4E-A0E8-C4AFF781DEBC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states “7K Bearing kit” on the back of the card.  Update to 2K Seal Kit”
Reply:
    fixed</t>
      </text>
    </comment>
    <comment ref="C26" authorId="1" shapeId="0" xr:uid="{64D36C1F-968F-4278-AC2F-AE3A957DA272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277 card
Reply:
    done</t>
      </text>
    </comment>
    <comment ref="E31" authorId="2" shapeId="0" xr:uid="{98F79A9B-CAFB-417F-93BC-98F7E22F3521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seal to 2.125 on the back of the card
Reply:
    done</t>
      </text>
    </comment>
    <comment ref="C33" authorId="3" shapeId="0" xr:uid="{DF1C0297-F400-486C-9D7B-EA4A608426A9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277 card
Reply:
    done</t>
      </text>
    </comment>
    <comment ref="C62" authorId="4" shapeId="0" xr:uid="{FB442119-C5E5-419F-8ABC-50C9F4969057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new 409 size card
Reply:
    already a 409</t>
      </text>
    </comment>
    <comment ref="E130" authorId="5" shapeId="0" xr:uid="{4EE3648A-8392-42F2-896E-E3BD91A3F4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@Kiefer Likens   Change “DEEP” to “LOW PROFILE” for 11-212 in description.</t>
      </text>
    </comment>
    <comment ref="E137" authorId="6" shapeId="0" xr:uid="{19AAC99E-7B41-4A9B-A2BB-D4D2CE7025C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@Kiefer Likens  Add “DEEP” to description.</t>
      </text>
    </comment>
    <comment ref="A144" authorId="7" shapeId="0" xr:uid="{9282B481-B2F9-4D48-BB65-4CB7D87F9E12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several new items that will need cards and GS1.  I still need to confirm card size on all of them</t>
      </text>
    </comment>
    <comment ref="D223" authorId="8" shapeId="0" xr:uid="{387571B7-81A2-46E7-9617-BD1F54DC85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Card states “one” washer; should be “2”
Reply:
    done
</t>
      </text>
    </comment>
    <comment ref="A284" authorId="9" shapeId="0" xr:uid="{6C8701EF-70A3-4452-8F7A-5F095D3B6C5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@Kiefer Likens   Corrected the Quick Books B.O.M. to 1 piece for the seal, cotter pin &amp; washer (all were 2 pcs).  Didn’t see the card art work for 11-500 in the “Package Label” folder (path : Merchandising/Package Program).  Please ensure back of card is correct.  Thanks.  -Walt</t>
      </text>
    </comment>
    <comment ref="C301" authorId="10" shapeId="0" xr:uid="{75D246C8-082D-488C-A69A-59E04D56F7B5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A315" authorId="11" shapeId="0" xr:uid="{052AA3EE-356B-41F9-B3CB-66A35193C3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@Kiefer Likens   the #11-530 is not listed in the “Aftermarket Rev B” file in the Marketing folder.  Also, a card does not appear to have been created for this kit.  Please update as necessary.  Thanks.  -Walt</t>
      </text>
    </comment>
    <comment ref="C315" authorId="12" shapeId="0" xr:uid="{705E0D22-9CEE-4D87-945D-A94D06414B7E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D352" authorId="13" shapeId="0" xr:uid="{A402FDF7-30FE-43A5-95CE-65E801761B28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add 21-735 &amp; 11-350 to back of card
Reply:
    done</t>
      </text>
    </comment>
    <comment ref="C461" authorId="14" shapeId="0" xr:uid="{65B4F28E-C423-4BA1-931A-B19A4F0CF692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C468" authorId="15" shapeId="0" xr:uid="{5AECDB2A-F718-4779-9EFB-B5F063B7D2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
</t>
      </text>
    </comment>
    <comment ref="C475" authorId="16" shapeId="0" xr:uid="{3D5ED965-419C-48BC-BD3D-A3345B6C3C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
</t>
      </text>
    </comment>
    <comment ref="C534" authorId="17" shapeId="0" xr:uid="{9F4FA7F8-0893-4C8C-AACD-0AB582DEAD9E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409 card
Reply:
    done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tc={E3AF15E9-A0C6-406A-85E5-F6A775986B8A}</author>
    <author>tc={B3963170-6989-411D-9416-211E3A60FA40}</author>
    <author>tc={5B98058F-D35A-4181-AECC-B7930586714A}</author>
    <author>tc={60E47D52-49A2-4F46-A41D-05702B8201CB}</author>
    <author>tc={2B79F787-F924-4A06-B27A-E2B35CFE7B04}</author>
    <author>tc={9C6ECDA3-9EF8-4CE7-BB86-CEC7C3D64762}</author>
    <author>tc={C8F79E87-E3BA-4349-AB71-91AB02BBD174}</author>
    <author>tc={0654B9AD-CB64-4D9F-B895-BB2844B98729}</author>
    <author>tc={19C0E7EE-9117-4DCB-A329-43786A2D84D2}</author>
    <author>tc={6429A0E8-7598-44E5-BC95-BB91B700CA6E}</author>
    <author>tc={291D066D-0D7B-402E-A896-D489470CBC0C}</author>
    <author>tc={B34ACE90-F883-431B-8377-F52BE7B9A5A5}</author>
    <author>tc={286DF797-DE9A-4BA6-974B-672304D93431}</author>
    <author>tc={BD5EFE43-FA75-4E59-AFF7-AB7FD21EE809}</author>
  </authors>
  <commentList>
    <comment ref="J3" authorId="0" shapeId="0" xr:uid="{E3AF15E9-A0C6-406A-85E5-F6A77598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states “7K Bearing kit” on the back of the card.  Update to 2K Seal Kit”
Reply:
    fixed</t>
      </text>
    </comment>
    <comment ref="H26" authorId="1" shapeId="0" xr:uid="{B3963170-6989-411D-9416-211E3A60FA40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277 card
Reply:
    done</t>
      </text>
    </comment>
    <comment ref="J31" authorId="2" shapeId="0" xr:uid="{5B98058F-D35A-4181-AECC-B7930586714A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seal to 2.125 on the back of the card
Reply:
    done</t>
      </text>
    </comment>
    <comment ref="H33" authorId="3" shapeId="0" xr:uid="{60E47D52-49A2-4F46-A41D-05702B8201CB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277 card
Reply:
    done</t>
      </text>
    </comment>
    <comment ref="G62" authorId="4" shapeId="0" xr:uid="{2B79F787-F924-4A06-B27A-E2B35CFE7B04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new 409 size card
Reply:
    already a 409</t>
      </text>
    </comment>
    <comment ref="G151" authorId="5" shapeId="0" xr:uid="{9C6ECDA3-9EF8-4CE7-BB86-CEC7C3D64762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 need new card; get description from “petesheet”</t>
      </text>
    </comment>
    <comment ref="I160" authorId="6" shapeId="0" xr:uid="{C8F79E87-E3BA-4349-AB71-91AB02BBD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Card states “one” washer; should be “2”
Reply:
    done
</t>
      </text>
    </comment>
    <comment ref="H220" authorId="7" shapeId="0" xr:uid="{0654B9AD-CB64-4D9F-B895-BB2844B98729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H234" authorId="8" shapeId="0" xr:uid="{19C0E7EE-9117-4DCB-A329-43786A2D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I271" authorId="9" shapeId="0" xr:uid="{6429A0E8-7598-44E5-BC95-BB91B700CA6E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add 21-735 &amp; 11-350 to back of card
Reply:
    done</t>
      </text>
    </comment>
    <comment ref="H380" authorId="10" shapeId="0" xr:uid="{291D066D-0D7B-402E-A896-D489470CBC0C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</t>
      </text>
    </comment>
    <comment ref="H387" authorId="11" shapeId="0" xr:uid="{B34ACE90-F883-431B-8377-F52BE7B9A5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
</t>
      </text>
    </comment>
    <comment ref="H394" authorId="12" shapeId="0" xr:uid="{286DF797-DE9A-4BA6-974B-672304D934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@Kiefer Likens need 206 card
Reply:
    done
</t>
      </text>
    </comment>
    <comment ref="H453" authorId="13" shapeId="0" xr:uid="{BD5EFE43-FA75-4E59-AFF7-AB7FD21E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@Kiefer Likens change to 409 card
Reply:
    done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</futureMetadata>
  <valueMetadata count="6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</valueMetadata>
</metadata>
</file>

<file path=xl/sharedStrings.xml><?xml version="1.0" encoding="utf-8"?>
<sst xmlns="http://schemas.openxmlformats.org/spreadsheetml/2006/main" count="17707" uniqueCount="5016">
  <si>
    <t>AFTMKT #</t>
  </si>
  <si>
    <t>Former AxleTek #
Listed for Reference</t>
  </si>
  <si>
    <t>Category</t>
  </si>
  <si>
    <t>Sub</t>
  </si>
  <si>
    <t>Description</t>
  </si>
  <si>
    <t>QTY Inc</t>
  </si>
  <si>
    <t>Box/Carton QTY</t>
  </si>
  <si>
    <t>Pallet QTY</t>
  </si>
  <si>
    <t xml:space="preserve">2025 Confirmed Costs </t>
  </si>
  <si>
    <t>in catalog</t>
  </si>
  <si>
    <t>10-824</t>
  </si>
  <si>
    <t>KBE-363-00</t>
  </si>
  <si>
    <t>Brake Part</t>
  </si>
  <si>
    <t>Spring</t>
  </si>
  <si>
    <t>GENUINE AXLETEK RETURN SPRING KIT FOR 10 x 2-1/4 and 12 x 2" electric brakes without parking feature</t>
  </si>
  <si>
    <t>10-825</t>
  </si>
  <si>
    <t>KBE-353-00</t>
  </si>
  <si>
    <t>Clip</t>
  </si>
  <si>
    <t>GENUINE AXLETEK HOLD-DOWN KIT ELECTRIC BRAKES</t>
  </si>
  <si>
    <t>10-826</t>
  </si>
  <si>
    <t>KBE-324-00</t>
  </si>
  <si>
    <t>Adjuster Screw</t>
  </si>
  <si>
    <t>GENUINE AXLETEK BRAKE ADJ SCREW KIT, 10 x 1-1/2", 10 x 2-1/4" hydraulic and electric, and 12 x 2" electric brakes</t>
  </si>
  <si>
    <t>10-827</t>
  </si>
  <si>
    <t>KBE-323-00</t>
  </si>
  <si>
    <t>Repair Parts</t>
  </si>
  <si>
    <t>GENUINE AXLETEK BRAKE ADJ SCREW KIT, 7" ELECTRIC BRAKE</t>
  </si>
  <si>
    <t>11-808</t>
  </si>
  <si>
    <t>K-14125A/14276</t>
  </si>
  <si>
    <t>Hub</t>
  </si>
  <si>
    <t>Bearings</t>
  </si>
  <si>
    <t>GENUINE AXLETEK 7K OUTER/INNER BEARING 12" HUB</t>
  </si>
  <si>
    <t>11-811</t>
  </si>
  <si>
    <t>K-15123/245</t>
  </si>
  <si>
    <t>GENUINE AXLETEK 6K INNER BEARING 15245/15123</t>
  </si>
  <si>
    <t>11-812</t>
  </si>
  <si>
    <t>K-L44649/10</t>
  </si>
  <si>
    <t>GENUINE AXLETEK 3.5K BEARING L44610/L44649</t>
  </si>
  <si>
    <t>11-813</t>
  </si>
  <si>
    <t>K-25580/20</t>
  </si>
  <si>
    <t>GENUINE AXLETEK 5.2,6,7&amp;8K BEARING 25520/25580</t>
  </si>
  <si>
    <t>11-814</t>
  </si>
  <si>
    <t>K-LM67048/10</t>
  </si>
  <si>
    <t>GENUINE AXLETEK INR/OTR BEARNG LM67010/LM67048</t>
  </si>
  <si>
    <t>11-815</t>
  </si>
  <si>
    <t>K-LM68149/11</t>
  </si>
  <si>
    <t>GENUINE AXLETEK INR/OTR BEARNG LM68149/11</t>
  </si>
  <si>
    <t>11-830</t>
  </si>
  <si>
    <t>KBE-321-00</t>
  </si>
  <si>
    <t>Magnet</t>
  </si>
  <si>
    <t>GENUINE AXLETEK MAGNET RETAINING CLIPS (3.5K-7.2K Electric Brakes) PAK/10</t>
  </si>
  <si>
    <t>11-850</t>
  </si>
  <si>
    <t>Hub &amp; Drum</t>
  </si>
  <si>
    <t>Seal</t>
  </si>
  <si>
    <t>GENUINE AXLETEK Grease Seal Kit 2K 1.25” I.D.</t>
  </si>
  <si>
    <t>11-855</t>
  </si>
  <si>
    <t>GENUINE AXLETEK Grease Seal Kit 2K 1.50” I.D.</t>
  </si>
  <si>
    <t>11-860</t>
  </si>
  <si>
    <t>GENUINE AXLETEK Grease Seal Kit 3.5K 1.719” I.D.</t>
  </si>
  <si>
    <t>11-865</t>
  </si>
  <si>
    <t>GENUINE AXLETEK Grease Seal Kit 5.2-8K 2.25” I.D.</t>
  </si>
  <si>
    <t>11-870</t>
  </si>
  <si>
    <t>GENUINE AXLETEK Grease Seal Kit 5-8K 2.125” I.D.</t>
  </si>
  <si>
    <t>11-875</t>
  </si>
  <si>
    <t>GENUINE AXLETEK Oil Bath Seal Kit 7-8K 2.25” I.D. 10-63</t>
  </si>
  <si>
    <t>11-880</t>
  </si>
  <si>
    <t>GENUINE AXLETEK Oil Bath Seal Kit 10K 2.875” I.D.</t>
  </si>
  <si>
    <t>11-885</t>
  </si>
  <si>
    <t>GENUINE AXLETEK Oil Bath Seal Kit RED 10K 2.875” I.D. 10-51</t>
  </si>
  <si>
    <t>11-890</t>
  </si>
  <si>
    <t>GENUINE AXLETEK Oil Bath Seal Kit 12K 3.125 I.D. 10-56</t>
  </si>
  <si>
    <t>12-784</t>
  </si>
  <si>
    <t>KB10H-42</t>
  </si>
  <si>
    <t>Brake Assy</t>
  </si>
  <si>
    <t>Hydraulic</t>
  </si>
  <si>
    <t>GENUINE AXLETEK 3.5K 10 X 2 1/4 RH Hydraulic Brake; Uni-Servo; E-Coat - BOXED</t>
  </si>
  <si>
    <t>12-785</t>
  </si>
  <si>
    <t>KB10H-41</t>
  </si>
  <si>
    <t>GENUINE AXLETEK 3.5K 10 X 2 1/4 LH Hydraulic Brake; Uni-Servo; E-Coat - BOXED</t>
  </si>
  <si>
    <t>12-786</t>
  </si>
  <si>
    <t>KB12H-41</t>
  </si>
  <si>
    <t>GENUINE AXLETEK 7.0K 12 X 2 LH Hydraulic Brake; Uni-Servo; E-Coat - BOXED</t>
  </si>
  <si>
    <t>12-787</t>
  </si>
  <si>
    <t>KB12H-42</t>
  </si>
  <si>
    <t>GENUINE AXLETEK 7.0K 12 X 2 RH Hydraulic Brake; Uni-Servo; E-Coat - BOXED</t>
  </si>
  <si>
    <t>12-788</t>
  </si>
  <si>
    <t>KB7E-02</t>
  </si>
  <si>
    <t>Electric</t>
  </si>
  <si>
    <t>GENUINE AXLETEK 2.0K 7 X 1 1/4 RH Electric Brake; Std Wire (White) - BOXED</t>
  </si>
  <si>
    <t>12-789</t>
  </si>
  <si>
    <t>KB7E-01</t>
  </si>
  <si>
    <t>GENUINE AXLETEK 2.0K 7 X 1 1/4  LH Electric Brake; Std Wire (White) - BOXED</t>
  </si>
  <si>
    <t>12-793</t>
  </si>
  <si>
    <t>KB10E-01</t>
  </si>
  <si>
    <t>GENUINE AXLETEK 3.5K 10 X 2 1/4  LH Electric Brake; Std Wire (Green) - BOXED</t>
  </si>
  <si>
    <t>12-794</t>
  </si>
  <si>
    <t>KB10E-02</t>
  </si>
  <si>
    <t>GENUINE AXLETEK 3.5K 10 X 2 1/4 RH Electric Brake; Std Wire (Green) - BOXED</t>
  </si>
  <si>
    <t>12-795</t>
  </si>
  <si>
    <t>KB10EA-21</t>
  </si>
  <si>
    <t>Electric FSA</t>
  </si>
  <si>
    <r>
      <t xml:space="preserve">GENUINE AXLETEK 3.5K 10 X 2 1/4  LH Electric Brake; Self Adjust; Std Wire (Green), </t>
    </r>
    <r>
      <rPr>
        <sz val="12"/>
        <color rgb="FFFF0000"/>
        <rFont val="Arial"/>
        <family val="2"/>
      </rPr>
      <t>Mounting Hdwe</t>
    </r>
    <r>
      <rPr>
        <sz val="12"/>
        <color theme="1"/>
        <rFont val="Arial"/>
        <family val="2"/>
      </rPr>
      <t xml:space="preserve"> - BOXED</t>
    </r>
  </si>
  <si>
    <t>12-796</t>
  </si>
  <si>
    <t>KB10EA-22</t>
  </si>
  <si>
    <r>
      <t xml:space="preserve">GENUINE AXLETEK 3.5K 10 X 2 1/4 RH Electric Brake; Self Adjust; Std Wire (Green), </t>
    </r>
    <r>
      <rPr>
        <sz val="12"/>
        <color rgb="FFFF0000"/>
        <rFont val="Arial"/>
        <family val="2"/>
      </rPr>
      <t>Mounting Hdwe</t>
    </r>
    <r>
      <rPr>
        <sz val="12"/>
        <color theme="1"/>
        <rFont val="Arial"/>
        <family val="2"/>
      </rPr>
      <t xml:space="preserve"> - BOXED</t>
    </r>
  </si>
  <si>
    <t>12-797</t>
  </si>
  <si>
    <t>KB12E-01</t>
  </si>
  <si>
    <t>GENUINE AXLETEK 7.0K 12 X 2 LH Electric Brake; Std Wire (Black) - BOXED</t>
  </si>
  <si>
    <t>12-798</t>
  </si>
  <si>
    <t>KB12E-02</t>
  </si>
  <si>
    <t>GENUINE AXLETEK 7.0K 12 X 2 RH Electric Brake; Std Wire (Black) - BOXED</t>
  </si>
  <si>
    <t>12-799</t>
  </si>
  <si>
    <t>KB12E-03</t>
  </si>
  <si>
    <t>GENUINE AXLETEK 6.0K 12 X 2 LH Electric Brake; Std Wire (White) - BOXED</t>
  </si>
  <si>
    <t>12-800</t>
  </si>
  <si>
    <t>KB12E-04</t>
  </si>
  <si>
    <t>GENUINE AXLETEK 6.0K 12 X 2 RH Electric Brake; Std Wire (White) - BOXED</t>
  </si>
  <si>
    <t>12-801</t>
  </si>
  <si>
    <t>KB12EA-23</t>
  </si>
  <si>
    <t>GENUINE AXLETEK 6.0K 12 X 2 LH Electric Brake; Self Adjust; Std Wire (White) - BOXED</t>
  </si>
  <si>
    <t>12-802</t>
  </si>
  <si>
    <t>KB12EA-24</t>
  </si>
  <si>
    <t>GENUINE AXLETEK 6.0K 12 X 2 RH Electric Brake; Self Adjust; Std Wire (White) - BOXED</t>
  </si>
  <si>
    <t>12-803</t>
  </si>
  <si>
    <t>KB12EA-21</t>
  </si>
  <si>
    <r>
      <t xml:space="preserve">GENUINE AXLETEK 7.0K 12 X 2 LH Electric Brake; Self Adjust; Std Wire (Black), </t>
    </r>
    <r>
      <rPr>
        <sz val="12"/>
        <color rgb="FFFF0000"/>
        <rFont val="Arial"/>
        <family val="2"/>
      </rPr>
      <t>Mounting Hdwe</t>
    </r>
    <r>
      <rPr>
        <sz val="12"/>
        <color theme="1"/>
        <rFont val="Arial"/>
        <family val="2"/>
      </rPr>
      <t>- BOXED</t>
    </r>
  </si>
  <si>
    <t>12-804</t>
  </si>
  <si>
    <t>KB12EA-22</t>
  </si>
  <si>
    <r>
      <t xml:space="preserve">GENUINE AXLETEK 7.0K 12 X 2 RH Electric Brake; Self Adjust; Std Wire (Black), </t>
    </r>
    <r>
      <rPr>
        <sz val="12"/>
        <color rgb="FFFF0000"/>
        <rFont val="Arial"/>
        <family val="2"/>
      </rPr>
      <t>Mounting Hdwe</t>
    </r>
    <r>
      <rPr>
        <sz val="12"/>
        <color theme="1"/>
        <rFont val="Arial"/>
        <family val="2"/>
      </rPr>
      <t xml:space="preserve"> -  BOXED</t>
    </r>
  </si>
  <si>
    <t>12-805</t>
  </si>
  <si>
    <t>KB10H-73</t>
  </si>
  <si>
    <t>GENUINE AXLETEK 3.5K 10 X 2 1/4 LH Hydraulic Brake; Free-Backing; Dacromet; AL Cylinder: SS Springs - BOXED</t>
  </si>
  <si>
    <t>12-806</t>
  </si>
  <si>
    <t>KB10H-74</t>
  </si>
  <si>
    <t>GENUINE AXLETEK 3.5K 10 X 2 1/4 RH Hydraulic Brake; Free-Backing; Dacromet; AL Cylinder: SS Springs - BOXED</t>
  </si>
  <si>
    <t>12-807</t>
  </si>
  <si>
    <t>KB12H-73</t>
  </si>
  <si>
    <t>GENUINE AXLETEK 7.0K 12 X 2 LH Hydraulic Brake; Free-Backing; Dacromet; AL Cylinder: SS Springs - BOXED</t>
  </si>
  <si>
    <t>12-808</t>
  </si>
  <si>
    <t>KB12H-74</t>
  </si>
  <si>
    <t>GENUINE AXLETEK 7.0K 12 X 2 RH Hydraulic Brake; Free-Backing; Dacromet; AL Cylinder: SS Springs - BOXED</t>
  </si>
  <si>
    <t>12-809</t>
  </si>
  <si>
    <t>KB10H-51</t>
  </si>
  <si>
    <t>GENUINE AXLETEK 3.5K 10 X 2 1/4 LH Hydraulic Brake; Free-Backing - BOXED</t>
  </si>
  <si>
    <t>12-810</t>
  </si>
  <si>
    <t>KB10H-52</t>
  </si>
  <si>
    <t>GENUINE AXLETEK 3.5K 10 X 2 1/4 RH Hydraulic Brake; Free-Backing- BOXED</t>
  </si>
  <si>
    <t>12-811</t>
  </si>
  <si>
    <t>KB12H-51</t>
  </si>
  <si>
    <t>GENUINE AXLETEK 7.0K 12 X 2 LH Hydraulic Brake; Free-Backing - BOXED</t>
  </si>
  <si>
    <t>12-812</t>
  </si>
  <si>
    <t>KB12H-52</t>
  </si>
  <si>
    <t>GENUINE AXLETEK 7.0K 12 X 2 RH Hydraulic Brake; Free-Backing - BOXED</t>
  </si>
  <si>
    <t>12-813</t>
  </si>
  <si>
    <t>GENUINE AXLETEK 3.5K 10 X 2 1/4 LH Electric Brake; Std Wire (Green); Galvanized - BOXED</t>
  </si>
  <si>
    <t>12-814</t>
  </si>
  <si>
    <t>GENUINE AXLETEK 3.5K 10 X 2 1/4 RH Electric Brake; Std Wire (Green); Galvanized - BOXED</t>
  </si>
  <si>
    <t>12-815</t>
  </si>
  <si>
    <t>GENUINE AXLETEK 7.0K 12 X 2 LH Electric Brake; Std Wire (Black); Galvanized - BOXED</t>
  </si>
  <si>
    <t>12-816</t>
  </si>
  <si>
    <t>GENUINE AXLETEK 7.0K 12 X 2 RH Electric Brake; Std Wire (Black); Galvanized - BOXED</t>
  </si>
  <si>
    <t>12-830</t>
  </si>
  <si>
    <r>
      <t xml:space="preserve">GENUINE AXLETEK 8.0K 12-1/4 X 3-3/8 LH Electric Brake; 4-Hole; Self Adjust, </t>
    </r>
    <r>
      <rPr>
        <sz val="12"/>
        <color rgb="FFFF0000"/>
        <rFont val="Arial"/>
        <family val="2"/>
      </rPr>
      <t xml:space="preserve">Mounting Hdwe, Dust Shield </t>
    </r>
    <r>
      <rPr>
        <sz val="12"/>
        <color theme="1"/>
        <rFont val="Arial"/>
        <family val="2"/>
      </rPr>
      <t>- BOXED</t>
    </r>
  </si>
  <si>
    <t>12-831</t>
  </si>
  <si>
    <r>
      <t xml:space="preserve">GENUINE AXLETEK 8.0K 12-1/4 X 3-3/8 RH Electric Brake; 4-Hole; Self Adjust, </t>
    </r>
    <r>
      <rPr>
        <sz val="12"/>
        <color rgb="FFFF0000"/>
        <rFont val="Arial"/>
        <family val="2"/>
      </rPr>
      <t>Mounting Hdwe, Dust Shield</t>
    </r>
    <r>
      <rPr>
        <sz val="12"/>
        <color theme="1"/>
        <rFont val="Arial"/>
        <family val="2"/>
      </rPr>
      <t xml:space="preserve"> - BOXED</t>
    </r>
  </si>
  <si>
    <t>12-832</t>
  </si>
  <si>
    <r>
      <t xml:space="preserve">GENUINE AXLETEK 10.0K 12-1/4 X 3-3/8 LH Electric Brake; 7-Hole; Self Adjust, </t>
    </r>
    <r>
      <rPr>
        <sz val="12"/>
        <color rgb="FFFF0000"/>
        <rFont val="Arial"/>
        <family val="2"/>
      </rPr>
      <t>Mounting Hdwe, Dust Shield</t>
    </r>
    <r>
      <rPr>
        <sz val="12"/>
        <color theme="1"/>
        <rFont val="Arial"/>
        <family val="2"/>
      </rPr>
      <t xml:space="preserve"> - BOXED</t>
    </r>
  </si>
  <si>
    <t>12-833</t>
  </si>
  <si>
    <r>
      <t xml:space="preserve">GENUINE AXLETEK 10.0K 12-1/4 X 3-3/8 RH Electric Brake; 7-Hole; Self Adjust, </t>
    </r>
    <r>
      <rPr>
        <sz val="12"/>
        <color rgb="FFFF0000"/>
        <rFont val="Arial"/>
        <family val="2"/>
      </rPr>
      <t>Mounting Hdwe, Dust Shield</t>
    </r>
    <r>
      <rPr>
        <sz val="12"/>
        <color theme="1"/>
        <rFont val="Arial"/>
        <family val="2"/>
      </rPr>
      <t xml:space="preserve"> - BOXED</t>
    </r>
  </si>
  <si>
    <t>12-834</t>
  </si>
  <si>
    <r>
      <t xml:space="preserve">GENUINE AXLETEK 12.0K 12-1/4 X 5 LH Electric Brake; 7-Hole; Self Adjust, </t>
    </r>
    <r>
      <rPr>
        <sz val="12"/>
        <color rgb="FFFF0000"/>
        <rFont val="Arial"/>
        <family val="2"/>
      </rPr>
      <t>Mounting Hdwe, Dust Shield</t>
    </r>
    <r>
      <rPr>
        <sz val="12"/>
        <color theme="1"/>
        <rFont val="Arial"/>
        <family val="2"/>
      </rPr>
      <t xml:space="preserve"> - BOXED</t>
    </r>
  </si>
  <si>
    <t>12-835</t>
  </si>
  <si>
    <r>
      <t xml:space="preserve">GENUINE AXLETEK 12.0K 12-1/4 X 5 rH Electric Brake; 7-Hole; Self Adjust, </t>
    </r>
    <r>
      <rPr>
        <sz val="12"/>
        <color rgb="FFFF0000"/>
        <rFont val="Arial"/>
        <family val="2"/>
      </rPr>
      <t>Mounting Hdwe, Dust Shield</t>
    </r>
    <r>
      <rPr>
        <sz val="12"/>
        <color theme="1"/>
        <rFont val="Arial"/>
        <family val="2"/>
      </rPr>
      <t xml:space="preserve"> - BOXED</t>
    </r>
  </si>
  <si>
    <t>12-901</t>
  </si>
  <si>
    <t>3,500 LB Disc Brake Conversion Kit, Includes: Rotor, Caliper, Brake Pads, Bracket, Guide Bolts, Bearings, Bearing Protector, Grease Seal, Flat Washer, Spindle Nut and Cotter Pin (ALT# K2HR35D)</t>
  </si>
  <si>
    <t>12-902</t>
  </si>
  <si>
    <t>5,200LB - 6,000LB Disc Brake Conversion Kit, Includes: Rotor, Caliper, Brake Pads, Bracket, Guide Bolts, Bearings, Bearing Protector, Grease Seal, Flat Washer, Spindle Nut and Cotter Pin (ALT# K2HR526D)</t>
  </si>
  <si>
    <t>13-817</t>
  </si>
  <si>
    <t>KB7E-06</t>
  </si>
  <si>
    <t>GENUINE AXLETEK  7" MAGNET KIT (2K) BRAKE</t>
  </si>
  <si>
    <t>13-818</t>
  </si>
  <si>
    <t>KB10E-06</t>
  </si>
  <si>
    <t>GENUINE AXLETEK MAGNET KIT FOR 10" (3.5K) BRAKES</t>
  </si>
  <si>
    <t>13-819</t>
  </si>
  <si>
    <t>KB12E-06</t>
  </si>
  <si>
    <t>GENUINE AXLETEK 12" MAGNET KIT (5.2K-7K) BRAKE</t>
  </si>
  <si>
    <t>14-828</t>
  </si>
  <si>
    <t>K-DL-172-03</t>
  </si>
  <si>
    <t>GENUINE AXLETEK GREASE SEALS, PAK/2 DL-172-03</t>
  </si>
  <si>
    <t>14-829</t>
  </si>
  <si>
    <t>K-DL-225-03</t>
  </si>
  <si>
    <t>GENUINE AXLETEK GREASE SEALS, PAK/2 DL-225-03</t>
  </si>
  <si>
    <t>15-816</t>
  </si>
  <si>
    <t>KB7E-05</t>
  </si>
  <si>
    <t>Brake</t>
  </si>
  <si>
    <t>Shoes</t>
  </si>
  <si>
    <t>GENUINE AXLETEK  ELECTRIC BRAKE SHOE/LINING KIT FOR 7" (2K) BRAKE</t>
  </si>
  <si>
    <t>15-820</t>
  </si>
  <si>
    <t>KB12E-05</t>
  </si>
  <si>
    <t>GENUINE AXLETEK ELECTRIC BRAKE SHOE/LINING KIT FOR 5.2K-7K BRAKE</t>
  </si>
  <si>
    <t>15-821</t>
  </si>
  <si>
    <t>KB10E-05</t>
  </si>
  <si>
    <t xml:space="preserve">GENUINE AXLETEK ELECTRIC BRAKE SHOE/LINING KIT FOR 10" (3.5K) </t>
  </si>
  <si>
    <t>15-822</t>
  </si>
  <si>
    <t>KB10H-05</t>
  </si>
  <si>
    <t>GENUINE AXLETEK 3.5K 10 X 2 1/4 Hydraulic BRAKE SHOE KIT 10" HYD</t>
  </si>
  <si>
    <t>15-823</t>
  </si>
  <si>
    <t>KB12H-05</t>
  </si>
  <si>
    <t xml:space="preserve">GENUINE AXLETEK 7.0K 12 X 2 RH Hydraulic Brake SHOE KIT 12" HYD </t>
  </si>
  <si>
    <t>16-100</t>
  </si>
  <si>
    <t>KH-100-08</t>
  </si>
  <si>
    <t>Hub Complete</t>
  </si>
  <si>
    <t>GENUINE AXLETEK IDLER HUB 4-4.40 BC 2000# Kit, Bearings, Seals, 2-Dust Caps Standard &amp; EZ-Lube, Wheel Nuts - Boxed &amp; Bagged</t>
  </si>
  <si>
    <t>16-105</t>
  </si>
  <si>
    <t>KH-150-08</t>
  </si>
  <si>
    <t>GENUINE AXLETEK IDLER HUB 5-4.50 BC 2000# Kit, Bearings, Seals, 2-Dust Caps Standard &amp; EZ-Lube, Wheel Nuts - Boxed &amp; Bagged</t>
  </si>
  <si>
    <t>16-110</t>
  </si>
  <si>
    <t>KH-545-08</t>
  </si>
  <si>
    <t>GENUINE AXLETEK IDLER HUB 5-4.50 BC 3500# Kit, Bearings, Seals, 2-Dust Caps Standard &amp; EZ-Lube, Wheel Nuts - Boxed &amp; Bagged</t>
  </si>
  <si>
    <t>16-115</t>
  </si>
  <si>
    <t>KH-550-08</t>
  </si>
  <si>
    <t>GENUINE AXLETEK IDLER HUB 5-5.50 BC 3500# Kit, Bearings, Seals, 2-Dust Caps Standard &amp; EZ-Lube, Wheel Nuts - Boxed &amp; Bagged</t>
  </si>
  <si>
    <t>16-120</t>
  </si>
  <si>
    <t>KH-555-08</t>
  </si>
  <si>
    <t>GENUINE AXLETEK IDLER HUB 5-5.55 BC 3500# Kit, Bearings, Seals, 2-Dust Caps Standard &amp; EZ-Lube, Wheel Nuts - Boxed &amp; Bagged</t>
  </si>
  <si>
    <t>16-125</t>
  </si>
  <si>
    <t>KH-5475-08</t>
  </si>
  <si>
    <t>GENUINE AXLETEK IDLER HUB 5-4.75 BC 3500# Kit, Bearings, Seals, 2-Dust Caps Standard &amp; EZ-Lube, Wheel Nuts - Boxed &amp; Bagged</t>
  </si>
  <si>
    <t>16-130</t>
  </si>
  <si>
    <t>KH-749-08</t>
  </si>
  <si>
    <t>GENUINE AXLETEK IDLER HUB 6-5.50 BC 3500# Kit, Bearings, Seals, 2-Dust Caps Standard &amp; EZ-Lube, Wheel Nuts - Boxed &amp; Bagged</t>
  </si>
  <si>
    <t>16-135</t>
  </si>
  <si>
    <t>KH-655-08</t>
  </si>
  <si>
    <t>GENUINE AXLETEK IDLER HUB 6-5.50 BC 6000# Kit, Bearings, Seals, 2-Dust Caps Standard &amp; EZ-Lube, Wheel Nuts - Boxed &amp; Bagged</t>
  </si>
  <si>
    <t>16-140</t>
  </si>
  <si>
    <t>KH-865-08</t>
  </si>
  <si>
    <t>GENUINE AXLETEK IDLER HUB 8-5.50 BC 7000# Kit, Bearings, Seals, 2-Dust Caps Standard &amp; EZ-Lube, Wheel Nuts - Boxed &amp; Bagged</t>
  </si>
  <si>
    <t>17-100</t>
  </si>
  <si>
    <t>KH-100-09</t>
  </si>
  <si>
    <t>Hub Pre-Greased</t>
  </si>
  <si>
    <r>
      <t xml:space="preserve">GENUINE AXLETEK IDLER HUB 4-4.00 BC 2000#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</si>
  <si>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17-105</t>
  </si>
  <si>
    <t>KH-150-09</t>
  </si>
  <si>
    <r>
      <t xml:space="preserve">GENUINE AXLETEK IDLER HUB 5-4.50 BC 2000#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</si>
  <si>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17-110</t>
  </si>
  <si>
    <t>KH-545-09</t>
  </si>
  <si>
    <r>
      <t xml:space="preserve">GENUINE AXLETEK IDLER HUB 5-4.50 BC 3500#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</si>
  <si>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17-115</t>
  </si>
  <si>
    <t>KH-550-09</t>
  </si>
  <si>
    <r>
      <t xml:space="preserve">GENUINE AXLETEK IDLER HUB 5-5.50 BC 3500#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</si>
  <si>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17-120</t>
  </si>
  <si>
    <t>KH-555-09</t>
  </si>
  <si>
    <r>
      <t xml:space="preserve">GENUINE AXLETEK IDLER HUB 5-5.55 BC 3500#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</si>
  <si>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17-125</t>
  </si>
  <si>
    <t>KH-5475-09</t>
  </si>
  <si>
    <r>
      <t xml:space="preserve">GENUINE AXLETEK IDLER HUB 5-4.75 BC 3500#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</si>
  <si>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17-130</t>
  </si>
  <si>
    <t>KH-749-09</t>
  </si>
  <si>
    <r>
      <t xml:space="preserve">GENUINE AXLETEK IDLER HUB 6-5.50 BC 3500#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</si>
  <si>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17-135</t>
  </si>
  <si>
    <t>KH-655-09</t>
  </si>
  <si>
    <r>
      <t xml:space="preserve">GENUINE AXLETEK IDLER HUB 6-5.50 BC 6000#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</si>
  <si>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17-140</t>
  </si>
  <si>
    <t>KH-865-09</t>
  </si>
  <si>
    <r>
      <t xml:space="preserve">GENUINE AXLETEK IDLER HUB 8-6.50 BC 7000#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</si>
  <si>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17-141</t>
  </si>
  <si>
    <r>
      <t xml:space="preserve">GENUINE AXLETEK IDLER HUB 8-6.50 BC 7000# 9/16" Kit,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</si>
  <si>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17-145</t>
  </si>
  <si>
    <t>KH-150-09BT8</t>
  </si>
  <si>
    <r>
      <t xml:space="preserve">GENUINE AXLETEK IDLER HUB 5-4.50 BC 2000# Kit, BT8,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</si>
  <si>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17-150</t>
  </si>
  <si>
    <t>KH-150-09BTR</t>
  </si>
  <si>
    <r>
      <t xml:space="preserve">GENUINE AXLETEK IDLER HUB 5-4.50 BC 2000# Kit, BTR, Bearings, Seal,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</si>
  <si>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17-155</t>
  </si>
  <si>
    <t>KH-151-09</t>
  </si>
  <si>
    <t>GENUINE AXLETEK IDLER HUB 5-4.50 BC 2000# Kit, Large Flange, Bearings, Seals, 2-Dust Caps Standard &amp; EZ-Lube, Wheel Nuts, Pre-Greased - Boxed</t>
  </si>
  <si>
    <t>17-160</t>
  </si>
  <si>
    <t>KH-151-09BT8</t>
  </si>
  <si>
    <t>GENUINE AXLETEK IDLER HUB 5-4.50 BC 2000# Kit, Large Flange, BT8, Bearings, Seals, 2-Dust Caps Standard &amp; EZ-Lube, Wheel Nuts, Pre-Greased - Boxed</t>
  </si>
  <si>
    <t>17-165</t>
  </si>
  <si>
    <t>GENUINE AXLETEK IDLER HUB 5-4.50 BC 2000# Kit, Large Flange, BTR, Bearings, Seals, 2-Dust Caps Standard &amp; EZ-Lube, Wheel Nuts, Pre-Greased - Boxed</t>
  </si>
  <si>
    <t>17-170</t>
  </si>
  <si>
    <r>
      <t xml:space="preserve">GENUINE AXLETEK IDLER HUB 4-4.40 BC 2000# Kit, BT8, Bearings, Seals,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</si>
  <si>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17-175</t>
  </si>
  <si>
    <r>
      <t xml:space="preserve">GENUINE AXLETEK IDLER HUB 4-4.40 BC 2000# Kit, BTR, Bearings, Seals, </t>
    </r>
    <r>
      <rPr>
        <sz val="12"/>
        <color rgb="FFFF0000"/>
        <rFont val="Arial"/>
        <family val="2"/>
      </rPr>
      <t>Lube Dust Cap &amp; Plug</t>
    </r>
    <r>
      <rPr>
        <sz val="12"/>
        <color theme="1"/>
        <rFont val="Arial"/>
        <family val="2"/>
      </rPr>
      <t xml:space="preserve">, Wheel Nuts, </t>
    </r>
    <r>
      <rPr>
        <sz val="12"/>
        <color rgb="FFFF0000"/>
        <rFont val="Arial"/>
        <family val="2"/>
      </rPr>
      <t>Hdwe</t>
    </r>
    <r>
      <rPr>
        <sz val="12"/>
        <color theme="1"/>
        <rFont val="Arial"/>
        <family val="2"/>
      </rPr>
      <t>, Pre-Greased - Boxed</t>
    </r>
  </si>
  <si>
    <t>17-310</t>
  </si>
  <si>
    <t>KH-545-97</t>
  </si>
  <si>
    <t>GENUINE AXLETEK IDLER HUB 5-4.50 BC GALVANIZED - 3500# Kit, Bearings, Seals, Lube Dust Cap, Wheel Nuts, Hdwe, Pre-Greased with 80% Lithium Marine Grease - Boxed</t>
  </si>
  <si>
    <t>17-335</t>
  </si>
  <si>
    <t>KH-655-97</t>
  </si>
  <si>
    <t>KH-655-97 (BOXED Idler 655 Galvanized, ½-20 Clear Zinc Studs, Bearing Cups, Bearing Cone, RUBBER double lip seal, 2-Dust Caps Standard &amp; EZ-Lube, Wheel Nuts80% Lithium Marine grease, protective covers)DLR-225-03</t>
  </si>
  <si>
    <t>17-340</t>
  </si>
  <si>
    <t>KH-865-97</t>
  </si>
  <si>
    <t>KH-865-97 (BOXED Idler 865 Galvanized, ½-20 Clear Zinc Studs, Bearing Cups, Bearing Cone, RUBBER double lip seal, 2-Dust Caps Standard &amp; EZ-Lube, Wheel Nuts80% Lithium Marine grease, protective covers)DLR-225-03</t>
  </si>
  <si>
    <t>17-500</t>
  </si>
  <si>
    <t>KH-608S-19</t>
  </si>
  <si>
    <t>GENUINE AXLETEK IDLER HUB 8-8.00 BC 6000# Kit, Bearings, Seals, 2-Dust Caps Standard &amp; EZ-Lube, Wheel Nuts, Pre-Greased - Boxed</t>
  </si>
  <si>
    <t>18-100</t>
  </si>
  <si>
    <t>KBD3-545-18</t>
  </si>
  <si>
    <t>Drum Complete</t>
  </si>
  <si>
    <t>GENUINE AXLETEK 10" BRAKE DRUM 5-4.50 BC 3500# Kit, Bearings, Seals, 2-Dust Caps Standard &amp; EZ-Lube, Wheel Nuts - Boxed &amp; Bagged</t>
  </si>
  <si>
    <t>18-105</t>
  </si>
  <si>
    <t>KBD3-5475-18</t>
  </si>
  <si>
    <t>GENUINE AXLETEK 10" BRAKE DRUM 5-4.75 BC 3500# Kit, Bearings, Seals, 2-Dust Caps Standard &amp; EZ-Lube, Wheel Nuts - Boxed &amp; Bagged</t>
  </si>
  <si>
    <t>18-110</t>
  </si>
  <si>
    <t>KBD3-550-18</t>
  </si>
  <si>
    <t>GENUINE AXLETEK 10" BRAKE DRUM 5-5.50 BC 3500# Kit, Bearings, Seals, 2-Dust Caps Standard &amp; EZ-Lube, Wheel Nuts - Boxed &amp; Bagged</t>
  </si>
  <si>
    <t>18-115</t>
  </si>
  <si>
    <t>KBD-555-18</t>
  </si>
  <si>
    <t>GENUINE AXLETEK 10" BRAKE  DRUM 5-5.55 BC 3500# Kit, Bearings, Seals, 2-Dust Caps Standard &amp; EZ-Lube, Wheel Nuts - Boxed &amp; Bagged</t>
  </si>
  <si>
    <t>18-120</t>
  </si>
  <si>
    <t>KBD3-65535-18</t>
  </si>
  <si>
    <t>GENUINE AXLETEK 10" BRAKE DRUM 6-5.50 BC 3500# Kit, Bearings, Seals, 2-Dust Caps Standard &amp; EZ-Lube, Wheel Nuts - Boxed &amp; Bagged</t>
  </si>
  <si>
    <t>18-125</t>
  </si>
  <si>
    <t>KBD3-655-18</t>
  </si>
  <si>
    <t>GENUINE AXLETEK 12" BRAKE DRUM 6-5.50 BC 6000# Kit, Bearings, Seals, 2-Dust Caps Standard &amp; EZ-Lube, Wheel Nuts - Boxed &amp; Bagged</t>
  </si>
  <si>
    <t>18-130</t>
  </si>
  <si>
    <t>KBD3-865-18</t>
  </si>
  <si>
    <t>GENUINE AXLETEK 12" BRAKE DRUM 8-6.50 BC 7000# Kit, 1/2" Studs, Bearings, Seals, 2-Dust Caps Standard &amp; EZ-Lube, Wheel Nuts - Boxed &amp; Bagged</t>
  </si>
  <si>
    <t>18-135</t>
  </si>
  <si>
    <t>KBD3-865-38</t>
  </si>
  <si>
    <t>GENUINE AXLETEK 12" BRAKE DRUM 8-6.50 BC 7000# Kit, 9/16" Studs, Bearings, Seals, 2-Dust Caps Standard &amp; EZ-Lube, Wheel Nuts - Boxed &amp; Bagged</t>
  </si>
  <si>
    <t>18-500</t>
  </si>
  <si>
    <t>GENUINE AXLETEK 10" BRAKE DRUM 5-4.50 BC 3500# Kit, Bearings, Seals, 2-Dust Caps Standard &amp; EZ-Lube, Wheel Nuts - Pre-Greased Bulk</t>
  </si>
  <si>
    <t>18-505</t>
  </si>
  <si>
    <r>
      <t xml:space="preserve">GENUINE AXLETEK 10" BRAKE DRUM 5-4.75 BC 3500# Kit,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</si>
  <si>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18-510</t>
  </si>
  <si>
    <r>
      <t xml:space="preserve">GENUINE AXLETEK 10" BRAKE DRUM 5-5.50 BC 3500# Kit,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</si>
  <si>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18-515</t>
  </si>
  <si>
    <r>
      <t xml:space="preserve">GENUINE AXLETEK 10" BRAKE  DRUM 5-5.55 BC 3500# Kit,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</si>
  <si>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18-520</t>
  </si>
  <si>
    <r>
      <t xml:space="preserve">GENUINE AXLETEK 10" BRAKE DRUM 6-5.50 BC 3500# Kit,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</si>
  <si>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18-525</t>
  </si>
  <si>
    <r>
      <t xml:space="preserve">GENUINE AXLETEK 12" BRAKE DRUM 6-5.50 BC 6000# Kit,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</si>
  <si>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18-530</t>
  </si>
  <si>
    <r>
      <t xml:space="preserve">GENUINE AXLETEK 12" BRAKE DRUM 8-6.50 BC 7000# Kit, 1/2" Studs,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</si>
  <si>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18-535</t>
  </si>
  <si>
    <r>
      <rPr>
        <sz val="12"/>
        <color rgb="FF000000"/>
        <rFont val="Arial"/>
        <family val="2"/>
      </rPr>
      <t xml:space="preserve">GENUINE AXLETEK 12" BRAKE DRUM 8-6.50 BC 7000# Kit, 9/16" Studs, Bearings, Seals, 2-Dust Caps Standard &amp; EZ-Lube, Wheel Nuts - </t>
    </r>
    <r>
      <rPr>
        <sz val="12"/>
        <color rgb="FFFF0000"/>
        <rFont val="Arial"/>
        <family val="2"/>
      </rPr>
      <t>Pre-Greased Bulk</t>
    </r>
  </si>
  <si>
    <t>19-100</t>
  </si>
  <si>
    <t>KBD3-545-19</t>
  </si>
  <si>
    <t>Drum Pre-Greased</t>
  </si>
  <si>
    <t>GENUINE AXLETEK 10" BRAKE DRUM 5-4.50 BC 3500# Kit, Bearings, Seals, 2-Dust Caps Standard &amp; EZ-Lube, Wheel Nuts, Pre-Greased - Boxed</t>
  </si>
  <si>
    <t>19-105</t>
  </si>
  <si>
    <t>KBD3-5475-19</t>
  </si>
  <si>
    <t>GENUINE AXLETEK 10" BRAKE DRUM 5-4.75 BC 3500# Kit, Bearings, Seals, 2-Dust Caps Standard &amp; EZ-Lube, Wheel Nuts, Pre-Greased - Boxed</t>
  </si>
  <si>
    <t>19-110</t>
  </si>
  <si>
    <t>KBD3-550-19</t>
  </si>
  <si>
    <t>GENUINE AXLETEK 10" BRAKE DRUM 5-5.50 BC 3500# Kit, Bearings, Seals, 2-Dust Caps Standard &amp; EZ-Lube, Wheel Nuts, Pre-Greased - Boxed</t>
  </si>
  <si>
    <t>19-115</t>
  </si>
  <si>
    <t>KBD-555-19</t>
  </si>
  <si>
    <t>GENUINE AXLETEK 10" BRAKE DRUM 5-5.55 BC 3500# Kit, Bearings, Seals, 2-Dust Caps Standard &amp; EZ-Lube, Wheel Nuts, Pre-Greased - Boxed</t>
  </si>
  <si>
    <t>19-120</t>
  </si>
  <si>
    <t>KBD3-65535-19</t>
  </si>
  <si>
    <t>GENUINE AXLETEK 10" BRAKE DRUM 6-5.50 BC 3500# Kit, Bearings, Seals, 2-Dust Caps Standard &amp; EZ-Lube, Wheel Nuts, Pre-Greased - Boxed</t>
  </si>
  <si>
    <t>19-125</t>
  </si>
  <si>
    <t>KBD3-655-19</t>
  </si>
  <si>
    <t>GENUINE AXLETEK 12" BRAKE DRUM 6-5.50 BC 6000# Kit, Bearings, Seals, 2-Dust Caps Standard &amp; EZ-Lube, Wheel Nuts, Pre-Greased - Boxed</t>
  </si>
  <si>
    <t>19-130</t>
  </si>
  <si>
    <t>KBD3-865-19</t>
  </si>
  <si>
    <t>GENUINE AXLETEK 12" BRAKE DRUM 8-6.50 BC 7000# Kit, 1/2" Studs, Bearings, Seals, 2-Dust Caps Standard &amp; EZ-Lube, Wheel Nuts, Pre-Greased - Boxed</t>
  </si>
  <si>
    <t>19-135</t>
  </si>
  <si>
    <t>KBD3-865-39</t>
  </si>
  <si>
    <t>GENUINE AXLETEK 12" BRAKE DRUM 8-6.50 BC 7000# Kit, 9/16" Studs, Bearings, Seals, 2-Dust Caps Standard &amp; EZ-Lube, Wheel Nuts, Pre-Greased - Boxed</t>
  </si>
  <si>
    <t>19-140</t>
  </si>
  <si>
    <t>KBD-54522-19</t>
  </si>
  <si>
    <t>GENUINE AXLETEK 7" BRAKE DRUM 5-4.50 BC 2000# Kit, Bearings, Seals, 2-Dust Caps Standard &amp; EZ-Lube, Wheel Nuts, Pre-Greased - Boxed</t>
  </si>
  <si>
    <t>19-145</t>
  </si>
  <si>
    <t>KBD-54522-19BT8</t>
  </si>
  <si>
    <t>GENUINE AXLETEK 7" BRAKE DRUM 5-4.50 BC 2000# Kit, BT8, Bearings, Seals, 2-Dust Caps Standard &amp; EZ-Lube, Wheel Nuts, Pre-Greased - Boxed</t>
  </si>
  <si>
    <t>19-150</t>
  </si>
  <si>
    <t>KBD-54522-19BTR</t>
  </si>
  <si>
    <t>GENUINE AXLETEK 7" BRAKE DRUM 5-4.50 BC 2000# Kit, BTR, Bearings, Seals, 2-Dust Caps Standard &amp; EZ-Lube, Wheel Nuts, Pre-Greased - Boxed</t>
  </si>
  <si>
    <t>21-100</t>
  </si>
  <si>
    <t>APUBR-1 (GR5)</t>
    <phoneticPr fontId="5" type="noConversion"/>
  </si>
  <si>
    <t>Suspension</t>
  </si>
  <si>
    <t>U-Bolt Kit</t>
  </si>
  <si>
    <t>GENUINE AXLETEK U-Bolt Kit, 4-1/4" Long for 2,000 lb 1-3/4" Axle, 3/8-24 APGENUINE AXLETEK UBR10</t>
  </si>
  <si>
    <t>21-101</t>
  </si>
  <si>
    <t>APUBR-8 (GR5)</t>
    <phoneticPr fontId="5" type="noConversion"/>
  </si>
  <si>
    <t>GENUINE AXLETEK U-Bolt Kit, 5-1/2" Long for 3,500 lb 2-3/8" Axle, 1/2-20 APGENUINE AXLETEK UBR1</t>
  </si>
  <si>
    <t>21-102</t>
  </si>
  <si>
    <t>APUBR-9 (GR5)</t>
    <phoneticPr fontId="5" type="noConversion"/>
  </si>
  <si>
    <t>GENUINE AXLETEK U-bolts Kit, 7" Long for 6-7,000 lb 3" Axle, width 1/2-20 APGENUINE AXLETEK UBR8</t>
  </si>
  <si>
    <t>21-103</t>
  </si>
  <si>
    <t>APUBR-10  (GR5)</t>
    <phoneticPr fontId="5" type="noConversion"/>
  </si>
  <si>
    <t>GENUINE AXLETEK U-bolts Kit, 7-1/4" Long 6-7,000 lb for 3" Axle, width 9/16-18 APGENUINE AXLETEK UBR9</t>
  </si>
  <si>
    <t>21-104</t>
  </si>
  <si>
    <t>APUBR-35 (GR5)</t>
    <phoneticPr fontId="5" type="noConversion"/>
  </si>
  <si>
    <t>GENUINE AXLETEK U-bolts Kit, 8" Long for 8,000 lb 3.5" Axle, width 9/16-18 APGENUINE AXLETEK UBR35</t>
  </si>
  <si>
    <t>21-105</t>
  </si>
  <si>
    <t>APUBR5</t>
  </si>
  <si>
    <t>GENUINE AXLETEK U-bolts Kit, 9" Long for 10K GD lb 5" Axle, width 5/8-11 APGENUINE AXLETEK UBR5</t>
  </si>
  <si>
    <t>21-106</t>
  </si>
  <si>
    <t>APUBR7</t>
  </si>
  <si>
    <t>GENUINE AXLETEK U-bolts Kit, 9-5/8" Long for 12,000 lb 5" Axle, width 3/4-10 APGENUINE AXLETEK UBR7</t>
  </si>
  <si>
    <t>21-200</t>
  </si>
  <si>
    <t>APS1</t>
    <phoneticPr fontId="6" type="noConversion"/>
  </si>
  <si>
    <t>Hanger Kit</t>
  </si>
  <si>
    <t>GENUINE AXLETEK Single Axle Hanger Kit  for 1.75" Double Eye Springs (2-7K Axle) APS1</t>
  </si>
  <si>
    <t>21-201</t>
  </si>
  <si>
    <t>APS4</t>
    <phoneticPr fontId="6" type="noConversion"/>
  </si>
  <si>
    <t>GENUINE AXLETEK Single Axle Hanger Kit  for 1.75" Double Eye Springs (2-7K Axle) APS3</t>
  </si>
  <si>
    <t>21-202</t>
  </si>
  <si>
    <t>APT3</t>
    <phoneticPr fontId="6" type="noConversion"/>
  </si>
  <si>
    <t>21-203</t>
  </si>
  <si>
    <t>APT5</t>
  </si>
  <si>
    <t xml:space="preserve">GENUINE AXLETEK Hanger Kit, Tandem for 1.75" Double Eye Springs (3.5-7K Axle) 6 ea - 3.25" hangers, E1 Equalizer </t>
  </si>
  <si>
    <t>21-204</t>
  </si>
  <si>
    <t>APT6SE</t>
  </si>
  <si>
    <t>GENUINE AXLETEK Hanger Kit, Tandem for 2.00" Slipper Springs 4" Hangers E4541 (5.2-8K lb Axles) APT6SE</t>
  </si>
  <si>
    <t>21-205</t>
  </si>
  <si>
    <t>APTT6SE</t>
  </si>
  <si>
    <t>GENUINE AXLETEK Hanger Kit, Triple for 2.00" Slipper Springs 4" Hangers E4541 (5.2-8K Axle) APTT6SE</t>
  </si>
  <si>
    <t>21-206</t>
  </si>
  <si>
    <t>APT9</t>
  </si>
  <si>
    <t xml:space="preserve">GENUINE AXLETEK Hanger Kit, Tandem for 1.75" Double Eye Springs (3.5-7K Axle) 6 ea - 2.5" hangers, E1 Equalizer </t>
  </si>
  <si>
    <t>21-300</t>
  </si>
  <si>
    <t>HAP158</t>
  </si>
  <si>
    <t>GENUINE AXLETEK Hanger Kit, Single for 2.50" Slipper Springs (10KGD Axle) 72-80  3/4" Spring HAP-158</t>
  </si>
  <si>
    <t>21-305</t>
  </si>
  <si>
    <t>HAP2582</t>
  </si>
  <si>
    <t>GENUINE AXLETEK Hanger Kit, Tandem Add-on, (10KGD Axle) use with HAP-158 for 42 1/4" axle spacing HAP-258-02</t>
  </si>
  <si>
    <t>21-310</t>
  </si>
  <si>
    <t>HAP2583</t>
  </si>
  <si>
    <t>GENUINE AXLETEK Hanger Kit, Tandem Add-on, (10KGD Axle) use with HAP-158 for 42 1/4" axle spacing HAP-258-03</t>
  </si>
  <si>
    <t>21-315</t>
  </si>
  <si>
    <t>HAP103</t>
  </si>
  <si>
    <t>GENUINE AXLETEK Hanger Kit, Single for 3.00" Slipper Springs (12K Axle) 72-44 3/4" Spring  HAP-103</t>
  </si>
  <si>
    <t>21-320</t>
  </si>
  <si>
    <t>HAP2032</t>
  </si>
  <si>
    <t>GENUINE AXLETEK Hanger Kit, Tandem Add-on, (12K Axle) use with HAP-103 for 42 1/4" axle spacing HAP-203-02</t>
  </si>
  <si>
    <t>21-325</t>
  </si>
  <si>
    <t>HAP2033</t>
  </si>
  <si>
    <t>GENUINE AXLETEK Hanger Kit, Tandem Add-on, (12K Axle) use with HAP-103 for 48 1/2" axle spacing HAP-203-03</t>
  </si>
  <si>
    <t>21-500</t>
  </si>
  <si>
    <t>APTR-262</t>
  </si>
  <si>
    <t>GENUINE AXLETEK Suspension Repair 2.625 Kit 1.75” Springs &amp; E1 Cast Eq</t>
  </si>
  <si>
    <t>21-501</t>
  </si>
  <si>
    <t>APTR-312</t>
  </si>
  <si>
    <t>GENUINE AXLETEK Suspension Repair 3.125 Kit 1.75” Springs &amp; E1 Cast Eq</t>
  </si>
  <si>
    <t>21-515</t>
  </si>
  <si>
    <t>APTR-6SE</t>
  </si>
  <si>
    <t>GENUINE AXLETEK Suspension Repair Kit for 2” Springs &amp; 12” Equalizer</t>
  </si>
  <si>
    <t>11-100</t>
  </si>
  <si>
    <t>Caps</t>
  </si>
  <si>
    <t>GENUINE AXLETEK Dust Cap, Lubed 1.99 for 2-3.5K axle. Includes plug.</t>
  </si>
  <si>
    <t>11-105</t>
  </si>
  <si>
    <t>GENUINE AXLETEK Dust Cap, Lubed 2.44 for 5.2-6K axle. Includes plug.</t>
  </si>
  <si>
    <t>11-110</t>
  </si>
  <si>
    <t xml:space="preserve">GENUINE AXLETEK Dust Cap, Lubed 2.72 for 7-8K axle. Includes plug. </t>
  </si>
  <si>
    <t>11-115</t>
  </si>
  <si>
    <t>GENUINE AXLETEK Dust Cap, 1.99 for 2-3.5K axle.</t>
  </si>
  <si>
    <t>11-120</t>
  </si>
  <si>
    <t>GENUINE AXLETEK Dust Cap, 2.44 for 5.2-6K axle.</t>
  </si>
  <si>
    <t>11-125</t>
  </si>
  <si>
    <t>GENUINE AXLETEK Dust Cap, 2.72 for 7-8K axle.</t>
  </si>
  <si>
    <t>11-130</t>
  </si>
  <si>
    <t xml:space="preserve">GENUINE AXLETEK Dust Cap, replacement rubber plug. </t>
  </si>
  <si>
    <t>11-200</t>
  </si>
  <si>
    <t>GENUINE AXLETEK Oil Bath Cap Kit 8K 2-7/8"-12 threads</t>
  </si>
  <si>
    <t>11-205</t>
  </si>
  <si>
    <t>GENUINE AXLETEK Oil Cap Kit, for 10GD. 3.47" O.D. threading. Includes rubber plug and rubber o-ring 3.50"</t>
  </si>
  <si>
    <t>11-210</t>
  </si>
  <si>
    <t>GENUINE AXLETEK Oil Cap Kit, for 10-16K. 3.97" O.D. threading. Includes rubber plug and rubber o-ring 4.00"</t>
  </si>
  <si>
    <t>11-300</t>
  </si>
  <si>
    <t>Hardware</t>
  </si>
  <si>
    <t>GENUINE AXLETEK Castle Nut Kit, 1-1/4"-14 for 2,000-8,000 lb axle (6-Castellation) includes washer and cotter pin</t>
  </si>
  <si>
    <t>11-305</t>
  </si>
  <si>
    <t>GENUINE AXLETEK Castle Nut Kit, 1-1/4"-14 for 2,000-8,000 lb axle (6-Castellation) includes "D" washer and Retainer</t>
  </si>
  <si>
    <t>11-310</t>
  </si>
  <si>
    <t>GENUINE AXLETEK Spindle Lug Kit 10K, 6-slot castle spindle nut with 1-1/2"-12, washer and cotter pin</t>
  </si>
  <si>
    <t>11-315</t>
  </si>
  <si>
    <t>GENUINE AXLETEK Spindle Lug Kit 12K,  6-slot castle spindle nut with 1-3/4"-12, washer and cotter pin</t>
  </si>
  <si>
    <t>11-500</t>
  </si>
  <si>
    <t>Bearing</t>
  </si>
  <si>
    <t>GENUINE AXLETEK Bearing Kit 2K BT8 Kit - L44643 GENUINE AXLETEK Bearing &amp; 1.249" Seal I.D.</t>
  </si>
  <si>
    <t>11-505</t>
  </si>
  <si>
    <t>GENUINE AXLETEK Bearing Kit 2K BTR Kit - L44649 GENUINE AXLETEK Bearing &amp; 1.500" Seal I.D.</t>
  </si>
  <si>
    <t>11-510</t>
  </si>
  <si>
    <t>GENUINE AXLETEK Bearing Kit 3.5K Kit - L68149 Inner / L44649 Outer Bearing &amp; 1.719" Seal I.D.</t>
  </si>
  <si>
    <t>11-515</t>
  </si>
  <si>
    <t>GENUINE AXLETEK Bearing Kit 5.2K Kit  - 25580 Inner / LM67048 Outer Bearing &amp; 2.250" Seal I.D.</t>
  </si>
  <si>
    <t>11-520</t>
  </si>
  <si>
    <t>GENUINE AXLETEK Bearing Kit 5.2-6K Kit  - 25580 Inner/ 15123 Outer Bearing &amp; 2.125" Seal I.D.</t>
  </si>
  <si>
    <t>11-525</t>
  </si>
  <si>
    <t>GENUINE AXLETEK Bearing Kit 6K Kit  - 25580 Inner / 15123 Outer Bearing &amp; 2.250" Seal I.D.</t>
  </si>
  <si>
    <t>11-530</t>
  </si>
  <si>
    <t>GENUINE AXLETEK Bearing Kit 7K Kit - 25580 Inner / 14125A Outer Bearing &amp; 2.125" Seal I.D.</t>
  </si>
  <si>
    <t>11-535</t>
  </si>
  <si>
    <t>GENUINE AXLETEK Bearing Kit 7K Kit - 25580 Inner / 14125A Outer Bearing &amp; 2.250" Seal I.D.</t>
  </si>
  <si>
    <t>11-540</t>
  </si>
  <si>
    <t>GENUINE AXLETEK Bearing Kit 8K Kit - 25580 Inner / 02475 Outer Bearing &amp; 2.250" Seal I.D. Grease</t>
  </si>
  <si>
    <t>11-545</t>
  </si>
  <si>
    <t xml:space="preserve">GENUINE AXLETEK Bearing Kit 8K Kit - 25580 Inner / 02475 Outer Bearing &amp; 2.250" Seal I.D. Oil </t>
  </si>
  <si>
    <t>11-550</t>
  </si>
  <si>
    <t>GENUINE AXLETEK Bearing Kit 10K Kit - 387A Inner / 25580 Outer Bearing &amp; 2.875" Seal I.D. Oil</t>
  </si>
  <si>
    <t>11-555</t>
  </si>
  <si>
    <t>GENUINE AXLETEK Bearing Kit 12K Kit - 3984 Inner / 28682 Outer Bearing &amp; 3.125" Seal I.D. Oil</t>
  </si>
  <si>
    <t>11-400</t>
  </si>
  <si>
    <t>Wheel Nut</t>
  </si>
  <si>
    <t>GENUINE AXLETEK Wheel Nut 2-7K 1/2"-20, 60° Coned, 13/16" O.D.  PK/6</t>
  </si>
  <si>
    <t>11-405</t>
  </si>
  <si>
    <t>GENUINE AXLETEK Wheel Nut 7 &amp; 8K 9/16"-18, 60° Coned, 7/8" O.D.  PK/8</t>
  </si>
  <si>
    <t>11-410</t>
  </si>
  <si>
    <t>GENUINE AXLETEK Wheel Nut Flange Swivel 9/16"-18 PK/8</t>
  </si>
  <si>
    <t>11-415</t>
  </si>
  <si>
    <t>GENUINE AXLETEK Wheel Nut 5/8"-18, 90° Coned, 1-1/16" O.D. PK/8</t>
  </si>
  <si>
    <t>11-420</t>
  </si>
  <si>
    <t>GENUINE AXLETEK Wheel Nut Flange 5/8"-18, 1-1/8" O.D.  PK/8</t>
  </si>
  <si>
    <t>11-425</t>
  </si>
  <si>
    <t>GENUINE AXLETEK Wheel Nut Flange Swivel 5/8"-18, 1-1/8" O.D.  PK/8</t>
  </si>
  <si>
    <t>11-600</t>
  </si>
  <si>
    <t>Wheel Studs</t>
  </si>
  <si>
    <t xml:space="preserve">GENUINE AXLETEK Stud Press-in 1/2"-20 x 1.80" long, .26 Spline Length, .545 knurl, Black </t>
  </si>
  <si>
    <t>11-605</t>
  </si>
  <si>
    <t xml:space="preserve">GENUINE AXLETEK Stud Press-in 1/2"-20 x 1.99" long, .39 Spline Length, .610 knurl, Black </t>
  </si>
  <si>
    <t>11-610</t>
  </si>
  <si>
    <t>GENUINE AXLETEK Stud Press-in 9/16"-18, 2.30 Stud Length, .31 Spline Length, .689 knurl, Black</t>
  </si>
  <si>
    <t>11-615</t>
  </si>
  <si>
    <t>GENUINE AXLETEK Stud Press-in 5/8"-18, 3.45 Stud Length, .57 Spline Length, .690 knurl, Black</t>
  </si>
  <si>
    <t>11-620</t>
  </si>
  <si>
    <t>GENUINE AXLETEK Stud Press-in 9/16"-18, 2.30 Stud Length, .68 Spline Length, .690 knurl, Black</t>
  </si>
  <si>
    <t>11-625</t>
  </si>
  <si>
    <t>GENUINE AXLETEK Stud Press-in 5/8"-18, 2.75 Stud Length, .31 Spline Length, .690 knurl, Black</t>
  </si>
  <si>
    <t>21-600</t>
  </si>
  <si>
    <t>GENUINE AXLETEK Bushing, Nylon 9/16" x 1-3/4" for Springs &amp; Cast Equalizer</t>
  </si>
  <si>
    <t>21-601</t>
  </si>
  <si>
    <t>GENUINE AXLETEK Bushing, Nylon 9/16" x 2" for Springs</t>
  </si>
  <si>
    <t>21-700</t>
  </si>
  <si>
    <t>GENUINE AXLETEK Bolt, Shackle 3" long x 9/16" diameter, PK/4</t>
  </si>
  <si>
    <t>21-705</t>
  </si>
  <si>
    <t>GENUINE AXLETEK Bolt, Shackle 3-1/2" long x 9/16" diameter, PK/4</t>
  </si>
  <si>
    <t>21-730</t>
  </si>
  <si>
    <t>GENUINE AXLETEK Equalizer Bolt Kit</t>
  </si>
  <si>
    <t>21-800</t>
  </si>
  <si>
    <t>GENUINE AXLETEK Shackle Strap 2.25" hole center PK/4</t>
  </si>
  <si>
    <t>21-725</t>
  </si>
  <si>
    <t>GENUINE AXLETEK Shackle Strap 2.625" hole center PK/4</t>
  </si>
  <si>
    <t>21-728</t>
  </si>
  <si>
    <t>GENUINE AXLETEK Shackle Strap 3.125" hole center PK/4</t>
  </si>
  <si>
    <t>Labor</t>
  </si>
  <si>
    <t>Item #</t>
  </si>
  <si>
    <t>Parts Included in Kit</t>
  </si>
  <si>
    <t>GS1 Code</t>
  </si>
  <si>
    <t>Cost</t>
  </si>
  <si>
    <t>Dealer</t>
  </si>
  <si>
    <t>Retail</t>
  </si>
  <si>
    <t>TS Item #</t>
  </si>
  <si>
    <t>Tractor Supply</t>
  </si>
  <si>
    <t>NOTES</t>
  </si>
  <si>
    <t>SELL</t>
  </si>
  <si>
    <t>RETAIL</t>
  </si>
  <si>
    <t>INTERNET</t>
  </si>
  <si>
    <t>K-DL-125-03</t>
  </si>
  <si>
    <t>GENUINE AXLETEK 2K 1.25” I.D. Double Lip Seal PAK/2 DL-125-03</t>
  </si>
  <si>
    <t>https://www.etrailer.com/Trailer-Bearings-Races-Seals-Caps/TruRyde/RG06-010.html</t>
  </si>
  <si>
    <t>12-892</t>
  </si>
  <si>
    <t>DL-125-03</t>
  </si>
  <si>
    <t>2) Grease Seal 1.25" ID (DL-125-03)</t>
  </si>
  <si>
    <t>RG06-010</t>
  </si>
  <si>
    <t>206TF</t>
  </si>
  <si>
    <t>Clam</t>
  </si>
  <si>
    <t>206LABEL</t>
  </si>
  <si>
    <t>Label</t>
  </si>
  <si>
    <t>LABOR75</t>
  </si>
  <si>
    <t>Box</t>
  </si>
  <si>
    <t>K-DL-150-03</t>
  </si>
  <si>
    <t>GENUINE AXLETEK 2K 1.50” I.D. Double Lip Seal PAK/2 DL-150-03</t>
  </si>
  <si>
    <t>https://www.etrailer.com/Trailer-Bearings-Races-Seals-Caps/TruRyde/RG06-020.html</t>
  </si>
  <si>
    <t>12-860</t>
  </si>
  <si>
    <t>DL-150-03</t>
  </si>
  <si>
    <t>2) Grease Seal 1.50" ID (DL-150-03)</t>
  </si>
  <si>
    <t>https://www.lippert.com/lippert-double-lip-grease-seal-2200-lb-brake-idler-hub-assemblies-15in-id-2-pack-2023134653-2023134653?queryID=094563ed1bc9f91f4fc64f2d35287416&amp;objectID=23851&amp;indexName=gwp_d2c_prod_lippert_products</t>
  </si>
  <si>
    <t>2023134653</t>
  </si>
  <si>
    <t>RG06-020</t>
  </si>
  <si>
    <t>GENUINE AXLETEK 3.5K 1.719” I.D. Double Lip Seal, PAK/2 DL-172-03</t>
  </si>
  <si>
    <t>https://www.etrailer.com/Trailer-Bearings-Races-Seals-Caps/etrailer/RG06-050.html</t>
  </si>
  <si>
    <t>DL-172-03</t>
  </si>
  <si>
    <t>12-819</t>
  </si>
  <si>
    <t>2) Grease Seal 1.72" ID (DL-172-03)</t>
  </si>
  <si>
    <t>https://www.lippert.com/lippert-double-lip-grease-seal-3500-to-4400-lb-axles-1719in-id-2-pack-2023134654-2023134654?queryID=5b645c1f2c321dab7e318b7b47656f51&amp;objectID=23853&amp;indexName=gwp_d2c_prod_lippert_products</t>
  </si>
  <si>
    <t>RG06-050</t>
  </si>
  <si>
    <t>GENUINE AXLETEK 5.2-8K 2.25” I.D. Double Lip Seal, PAK/2 DL-225-03</t>
  </si>
  <si>
    <t>https://www.etrailer.com/Trailer-Bearings-Races-Seals-Caps/TruRyde/RG06-070.html</t>
  </si>
  <si>
    <t>DL-225-03</t>
  </si>
  <si>
    <t>12-836</t>
  </si>
  <si>
    <t>2) Grease Seal 2.25" ID (DL-225-03)</t>
  </si>
  <si>
    <t>https://www.lippert.com/lippert-double-lip-grease-seal-5200-to-8000-lb-axles-225in-id-2-pack-2023134655-2023134655?queryID=02a41a9c6576b2786b6248520e4c0ac2&amp;objectID=23852&amp;indexName=gwp_d2c_prod_lippert_products</t>
  </si>
  <si>
    <t>277TF</t>
  </si>
  <si>
    <t>277LABEL</t>
  </si>
  <si>
    <t>RG06-070</t>
  </si>
  <si>
    <t>change</t>
  </si>
  <si>
    <t>u-bolt kit</t>
  </si>
  <si>
    <t>K-DL-2125-03</t>
  </si>
  <si>
    <t>GENUINE AXLETEK 7-8K 2.125” I.D. Double Lip Seal, PAK/2 DL-2125-03</t>
  </si>
  <si>
    <t>https://www.etrailer.com/Trailer-Bearings-Races-Seals-Caps/TruRyde/RG06-090.html</t>
  </si>
  <si>
    <t>DL-2125-03</t>
  </si>
  <si>
    <t>12-837</t>
  </si>
  <si>
    <t>2) Grease Seal 2.15" ID (DL-2125-03)</t>
  </si>
  <si>
    <t>RG06-090</t>
  </si>
  <si>
    <t>K-OB-1063-01</t>
  </si>
  <si>
    <t>GENUINE AXLETEK 7-8K 2.25” I.D. Unitized Oil Seal, PAK/2 OB-1063-01</t>
  </si>
  <si>
    <t>eTrailer BULK price for 1</t>
  </si>
  <si>
    <t>https://www.etrailer.com/Trailer-Bearings-Races-Seals-Caps/Dexter/10-63.html</t>
  </si>
  <si>
    <t>12-863</t>
  </si>
  <si>
    <t>2) Oil Seal 2.25" ID (OB-1063-01)</t>
  </si>
  <si>
    <t>https://www.lippert.com/lippert-shaft-oil-seal-5200-8000-lb-axles-225in-id-2-pack-2023134018-2023134018?queryID=d842bd848a12a72931ba35b2812807da&amp;objectID=23891&amp;indexName=gwp_d2c_prod_lippert_products</t>
  </si>
  <si>
    <t>10-63</t>
  </si>
  <si>
    <t>K-OB-183463</t>
  </si>
  <si>
    <t>GENUINE AXLETEK 10K 2.875” I.D. Unitized Oil BLUE Seal, PAK/2 OB-183463</t>
  </si>
  <si>
    <t>12-851</t>
  </si>
  <si>
    <t>2) Oil Seal 2.875" ID (OB-183463)</t>
  </si>
  <si>
    <t>https://www.lippert.com/lippert-wheel-end-oil-seal-10000-lb-axles-2875in-id-2-pack-2023134019-2023134019?queryID=100e4c514cd30761a75f2c3f087ba47b&amp;objectID=23850&amp;indexName=gwp_d2c_prod_lippert_products</t>
  </si>
  <si>
    <t>2023134019</t>
  </si>
  <si>
    <t>K-OB-1052-02</t>
  </si>
  <si>
    <t>GENUINE AXLETEK 10K 2.875” I.D. Unitized Oil RED Seal, PAK/2 OB-1051-02</t>
  </si>
  <si>
    <t>https://www.etrailer.com/Trailer-Bearings-Races-Seals-Caps/Redline/10-51.html</t>
  </si>
  <si>
    <t>12-852</t>
  </si>
  <si>
    <t>2) Oil Seal RED 2.875" ID (OB-1051-02)</t>
  </si>
  <si>
    <t>10-52</t>
  </si>
  <si>
    <t>K-OB-1056-02</t>
  </si>
  <si>
    <t>GENUINE AXLETEK 12K 3.125 I.D. Unitized Oil Seal, PAK/2 OB-1056-02</t>
  </si>
  <si>
    <t>https://www.etrailer.com/Trailer-Bearings-Races-Seals-Caps/Redline/10-56.html</t>
  </si>
  <si>
    <t>12-856</t>
  </si>
  <si>
    <r>
      <t xml:space="preserve">2) Oil Seal </t>
    </r>
    <r>
      <rPr>
        <strike/>
        <sz val="12"/>
        <color theme="1"/>
        <rFont val="Arial"/>
        <family val="2"/>
      </rPr>
      <t>RED</t>
    </r>
    <r>
      <rPr>
        <sz val="12"/>
        <color theme="1"/>
        <rFont val="Arial"/>
        <family val="2"/>
      </rPr>
      <t xml:space="preserve"> 3.125" ID (OB-1056-02)</t>
    </r>
  </si>
  <si>
    <t>https://www.lippert.com/lippert-wheel-end-oil-seal-12000-16000-lb-axles-3125in-id-2-pack-2023134020-2023134020?queryID=49acc75ccbd834fb12fc3884a84260f0&amp;objectID=23892&amp;indexName=gwp_d2c_prod_lippert_products</t>
  </si>
  <si>
    <t>10-56</t>
  </si>
  <si>
    <t>409TF</t>
  </si>
  <si>
    <t>2023134020</t>
  </si>
  <si>
    <t>409LABEL</t>
  </si>
  <si>
    <t>RG04-040</t>
  </si>
  <si>
    <t>https://www.etrailer.com/Trailer-Bearings-Races-Seals-Caps/TruRyde/RG04-040.html</t>
  </si>
  <si>
    <t>11-101</t>
  </si>
  <si>
    <t>2) Grease Cap 1.98 Lubed, w/ plug (GC545EZ)</t>
  </si>
  <si>
    <t>https://www.lippert.com/lippert-dust-cap-kit-for-2000-to-3500-lb-axle-hubs-1988in-outer-diameter-2023134661-2023134661?queryID=1b3ad20b69a472f0e99f8af6518cb08a&amp;objectID=23895&amp;indexName=gwp_d2c_prod_lippert_products</t>
  </si>
  <si>
    <t>RG04-080</t>
  </si>
  <si>
    <t>https://www.etrailer.com/Trailer-Bearings-Races-Seals-Caps/TruRyde/RG04-080.html</t>
  </si>
  <si>
    <t>11-106</t>
  </si>
  <si>
    <t>2) Grease Cap 2.44" Lubed, w/ plug (GC655EZ)</t>
  </si>
  <si>
    <t>https://www.lippert.com/lippert-dust-cap-kit-for-5200-to-6000-lb-axle-hubs-245in-outer-diameter-2023134662-2023134662?queryID=683a6c164162890aaa7e9057f8aea8a1&amp;objectID=23893&amp;indexName=gwp_d2c_prod_lippert_products</t>
  </si>
  <si>
    <t>RG04-120</t>
  </si>
  <si>
    <t>https://www.etrailer.com/Trailer-Bearings-Races-Seals-Caps/Redline/rg04-120.html</t>
  </si>
  <si>
    <t>11-111</t>
  </si>
  <si>
    <t>2) Grease Cap 2.72" Lubed, w/ plug (GC865EZ)</t>
  </si>
  <si>
    <t>https://www.lippert.com/lippert-dust-cap-kit-for-7000-to-8000-lb-axle-hubs-272in-outer-diameter-2023134011-2023134011?queryID=970e9356731b03349b0541ec71f3fefb&amp;objectId=23894&amp;indexName=gwp_d2c_prod_lippert_products</t>
  </si>
  <si>
    <t>RG04-010</t>
  </si>
  <si>
    <t xml:space="preserve">GENUINE AXLETEK Dust Cap, replacement rubber plug for lubed caps. </t>
  </si>
  <si>
    <t>https://www.etrailer.com/Accessories-and-Parts/TruRyde/RG04-010.html</t>
  </si>
  <si>
    <t>11-131</t>
  </si>
  <si>
    <t>2) Rubber plus for grease cap (AL02000083) - Rubber Plug (A085-001-00)</t>
  </si>
  <si>
    <t>https://www.lippert.com/lippert-universal-rubber-insert-for-axle-hub-dust-cap-2000-8000-lb-axlesretail-packaging-2023134012-2023134012?queryID=6b257aa986c67c96467dbd7de8170a80&amp;objectID=24784&amp;indexName=gwp_d2c_prod_lippert_products</t>
  </si>
  <si>
    <t>RG04-020</t>
  </si>
  <si>
    <t>GENUINE AXLETEK Dust Cap, 1.99 for 2-3.5K axle. Includes plug.</t>
  </si>
  <si>
    <t>https://www.etrailer.com/Trailer-Bearings-Races-Seals-Caps/TruRyde/RG04-020.html</t>
  </si>
  <si>
    <t>11-116</t>
  </si>
  <si>
    <t>2) Grease Cap 1.98 (GC545)</t>
  </si>
  <si>
    <t>https://www.lippert.com/lippert-dust-cap-2000-3500-lb-axles-pack-of-2-2023134658-2023134658?queryID=fa53e8e09ea56ed6bf29f48c3cdf0517&amp;objectID=23900&amp;indexName=gwp_d2c_prod_lippert_products</t>
  </si>
  <si>
    <t>RG04-060</t>
  </si>
  <si>
    <t>https://www.etrailer.com/Trailer-Bearings-Races-Seals-Caps/TruRyde/RG04-060.html</t>
  </si>
  <si>
    <t>11-121</t>
  </si>
  <si>
    <t>2) Grease Cap 2.44" (GC655)</t>
  </si>
  <si>
    <t>https://www.lippert.com/lippert-dust-cap-5200-6000-lb-axles-pack-of-2-2023134659-2023134659?queryID=ff48ea94f1f693ffacfe3aee41408dc0&amp;objectID=23899&amp;indexName=gwp_d2c_prod_lippert_products</t>
  </si>
  <si>
    <t>RG04-100</t>
  </si>
  <si>
    <t>https://www.etrailer.com/Trailer-Bearings-Races-Seals-Caps/Redline/RG04-100.html</t>
  </si>
  <si>
    <t>11-126</t>
  </si>
  <si>
    <t>2) Grease Cap 2.72" (GC865)</t>
  </si>
  <si>
    <t>https://www.lippert.com/lippert-dust-cap-7000-8000-lb-axles-2-pack-2023134660-2023134660?queryID=075dfa9e71b8b915f9b1319ded2a2f41&amp;objectID=23898&amp;indexName=gwp_d2c_prod_lippert_products</t>
  </si>
  <si>
    <t>RG04-230</t>
  </si>
  <si>
    <t>Oil Cap Kit, 8K 2-2/8" treads with rubber plug and rubber o-ring for use on the 11-008 &amp; 11-009 hub (DX 21-35)  GENUINE AXLETEK</t>
  </si>
  <si>
    <t>https://www.etrailer.com/Trailer-Bearings-Races-Seals-Caps/Redline/RG04-230.html</t>
  </si>
  <si>
    <t>11-201</t>
  </si>
  <si>
    <t>1) Oil Cap for BD-86580 Hub (AL02000163)</t>
  </si>
  <si>
    <t>https://www.lippert.com/oil-dust-cap-clear-8000-lbs-hubs-695814?queryID=f36e8b359db0d6b3aad10d478c772488&amp;objectID=6386&amp;indexName=gwp_d2c_prod_lippert_products</t>
  </si>
  <si>
    <t>Oil Cap Kit, 10GD 3.5" threads w/ rubber plug and rubber o-ring for use on the 11-11 &amp; 11-010 assembly   GENUINE AXLETEK</t>
  </si>
  <si>
    <t>https://www.etrailer.com/Trailer-Bearings-Races-Seals-Caps/Redline/RG04-300.html</t>
  </si>
  <si>
    <t>11-206</t>
  </si>
  <si>
    <t>1) Oil Cap for 8-430 Hub (AL02000112)</t>
  </si>
  <si>
    <t>RG04-300</t>
  </si>
  <si>
    <r>
      <t xml:space="preserve">Description states "Oil </t>
    </r>
    <r>
      <rPr>
        <b/>
        <sz val="12"/>
        <rFont val="Arial"/>
        <family val="2"/>
      </rPr>
      <t>Seal</t>
    </r>
    <r>
      <rPr>
        <sz val="12"/>
        <rFont val="Arial"/>
        <family val="2"/>
      </rPr>
      <t>" on back of card</t>
    </r>
  </si>
  <si>
    <t>11-212</t>
  </si>
  <si>
    <t>https://www.etrailer.com/Trailer-Bearings-Races-Seals-Caps/Redline/RG04-270.html</t>
  </si>
  <si>
    <t>11-209</t>
  </si>
  <si>
    <t>NEW</t>
  </si>
  <si>
    <t>1) Oil Cap for BD-86512 Hub (AL02000113)</t>
  </si>
  <si>
    <t>RG04-270</t>
  </si>
  <si>
    <t>https://www.lippert.com/oil-dust-cap-clear-10000-to-16000-lbs-hubs-693935?queryID=492f38562014f43c242d55fc4a036f5b&amp;objectID=6387&amp;indexName=gwp_d2c_prod_lippert_products</t>
  </si>
  <si>
    <t>11-211</t>
  </si>
  <si>
    <t>RG04-250</t>
  </si>
  <si>
    <t>11-225</t>
  </si>
  <si>
    <t>Oil cap KIT for 6-8K Hub  ProAxle / DEXTER / LIPPERT, 2.875" Universal Thread, Aluminum - GENUINE AXLETEK</t>
  </si>
  <si>
    <t>11-202</t>
  </si>
  <si>
    <t xml:space="preserve">Replaces plastic cap 21-35, 695814.  Interchange 85373929, 2024055279 / 78 </t>
  </si>
  <si>
    <t>Update description</t>
  </si>
  <si>
    <t>11-226</t>
  </si>
  <si>
    <t>11-207</t>
  </si>
  <si>
    <t>Oil Cap 3.50" Aluminum</t>
  </si>
  <si>
    <t>Z-11-226</t>
  </si>
  <si>
    <t>11-227</t>
  </si>
  <si>
    <t>GENUINE AXLETEK Oil Cap Kit, for 7-8K axle. 2-7/8" O.D. threading.  Includes o-ring and plug</t>
  </si>
  <si>
    <t>11-213</t>
  </si>
  <si>
    <t>Oil Cap 4.00" Aluminum</t>
  </si>
  <si>
    <t>Z-11-227</t>
  </si>
  <si>
    <t>Oil cap KIT for 10K ProAxle / DEXTER 10KGD Hub, 3.50" Universal Thread, Aluminum - GENUINE AXLETEK</t>
  </si>
  <si>
    <t>Replaces plastic cap 21-88</t>
  </si>
  <si>
    <t>Oil cap KIT for 10-16K ProAxle / DEXTER  Hub, 4.00" Universal Thread, Aluminum - GENUINE AXLETEK</t>
  </si>
  <si>
    <t>Replaces plastic cap 21-36</t>
  </si>
  <si>
    <t>11-229</t>
  </si>
  <si>
    <t>Oil cap KIT for 10-16K ProAxle / Lippert, Deep Hub, 4.00" Universal Thread, Aluminum - GENUINE AXLETEK</t>
  </si>
  <si>
    <t>11-218</t>
  </si>
  <si>
    <t>Replaces plastic cap 693935 Interchange 85373828, 85373829, 2024055280</t>
  </si>
  <si>
    <t>11-220</t>
  </si>
  <si>
    <t>Oil Cap Kit, Repair Kit for Aluminum Oil Cap.  Fits 2.875, 3.50 &amp; 4.00 caps.</t>
  </si>
  <si>
    <t>11-216</t>
  </si>
  <si>
    <t>Use with O-Ring Kit 11-221, 11-222, &amp; 11-123</t>
  </si>
  <si>
    <t>11-221</t>
  </si>
  <si>
    <t xml:space="preserve">Oil Cap O-Ring Kit. Includes O-Ring &amp; Plug Replacement for 6-8K 2.875" Cap </t>
  </si>
  <si>
    <t>11-203</t>
  </si>
  <si>
    <t>11-222</t>
  </si>
  <si>
    <t xml:space="preserve">Oil Cap O-Ring Kit. Includes O-Ring &amp; Plug Replacement for 3.50" Cap </t>
  </si>
  <si>
    <t>11-208</t>
  </si>
  <si>
    <t>11-223</t>
  </si>
  <si>
    <t xml:space="preserve">Oil Cap O-Ring Kit. Includes O-Ring &amp; Plug Replacement for 4.00" Cap </t>
  </si>
  <si>
    <t>11-215</t>
  </si>
  <si>
    <t>11-217</t>
  </si>
  <si>
    <t>Oil Cap 2.875" Aluminum</t>
  </si>
  <si>
    <t>Z-11-225</t>
  </si>
  <si>
    <t>RG05-080</t>
  </si>
  <si>
    <t>GENUINE AXLETEK Castle Nut Kit, 1-1/4"-14 for 2-8K lb axle (6-Castellation) includes washer and cotter pin</t>
  </si>
  <si>
    <t>Cost is in a bag, need to add clam, card and labor</t>
  </si>
  <si>
    <t>2023134656</t>
  </si>
  <si>
    <t>11-301</t>
  </si>
  <si>
    <t>2) Nut, Slotted (A00617600)</t>
  </si>
  <si>
    <t>https://www.lippert.com/lippert-1in-round-spindle-nut-retainer-kit-for-3500-8000-lb-axle-hubs-2023134656-2023134656?queryID=b637477831128146e5294b8075a9c9b7&amp;objectID=23888&amp;indexName=gwp_d2c_prod_lippert_products</t>
  </si>
  <si>
    <t>2) Washer (A00502700)</t>
  </si>
  <si>
    <t>2) Cotter Pin 1/8" x 1-3/4" (A01900200)</t>
  </si>
  <si>
    <t>RG05-060</t>
  </si>
  <si>
    <t>GENUINE AXLETEK Castle Nut Kit, 1-1/4"-14 for 2-8K lb axle (6-Castellation) includes "D" washer and Tang</t>
  </si>
  <si>
    <t>11-353</t>
  </si>
  <si>
    <t>2023134657</t>
  </si>
  <si>
    <t>11-351</t>
  </si>
  <si>
    <t>2) Washer, D (A00502300)</t>
  </si>
  <si>
    <t>11-350</t>
  </si>
  <si>
    <t>2) Tang Washer (A00510100)</t>
  </si>
  <si>
    <t>11-307</t>
  </si>
  <si>
    <t>RG05-100</t>
  </si>
  <si>
    <t>GENUINE AXLETEK Castle Nut Kit, 1-1/4"-14 for 2-8K lb axle Hex nut, washer and retainer for Dexter Lubed Axles</t>
  </si>
  <si>
    <t>https://www.etrailer.com/Accessories-and-Parts/Redline/RG05-100.html</t>
  </si>
  <si>
    <t>11-355</t>
  </si>
  <si>
    <t>2) Nut, Hex (A006-191-00)</t>
  </si>
  <si>
    <t>11-356</t>
  </si>
  <si>
    <t>2) Nut, Retainer (A006-190-00)</t>
  </si>
  <si>
    <t>11-312</t>
  </si>
  <si>
    <t xml:space="preserve">Spindle Lug Kit 9-10KGD, spindle nut 1-1/2"-12, tang washer and key washer (DX after 10/89) - GENUINE AXLETEK </t>
  </si>
  <si>
    <t>11-096</t>
  </si>
  <si>
    <t xml:space="preserve">1) Spindle Nut 1-1/2"-12 </t>
  </si>
  <si>
    <t>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</t>
  </si>
  <si>
    <t>11-070</t>
  </si>
  <si>
    <t>1) Spindle Washer</t>
  </si>
  <si>
    <t>11-071</t>
  </si>
  <si>
    <t>1) Cotter Pin</t>
  </si>
  <si>
    <t>Z-11-312</t>
  </si>
  <si>
    <t>need clam size</t>
  </si>
  <si>
    <t>11-313</t>
  </si>
  <si>
    <t>Spindle Lug Kit 10KHD-15K, spindle nut 1-3/4"-12, tang washer and key washer - (DX) GENUINE AXLETEK</t>
  </si>
  <si>
    <t>11-084</t>
  </si>
  <si>
    <t>1) Spindle Nut 1-3/4"-12 (AL05000021)</t>
  </si>
  <si>
    <t>https://www.lippert.com/lippert-175in-round-spindle-nut-retainer-kit-for-12000-16000-lb-axle-hubs-2023134022-2023134022?queryID=fec58bdd394009dc6c6515b2c1bab75a&amp;objectID=23890&amp;indexName=gwp_d2c_prod_lippert_products</t>
  </si>
  <si>
    <t>11-060</t>
  </si>
  <si>
    <t>1) Spindle Washer (AL06000018)</t>
  </si>
  <si>
    <t>11-059</t>
  </si>
  <si>
    <t>1) Cotter Pin (AD04000002)</t>
  </si>
  <si>
    <t>Z-11-313</t>
  </si>
  <si>
    <t>WK-10K</t>
  </si>
  <si>
    <t>11-311</t>
  </si>
  <si>
    <t>1) Spindle Nut 1-1/2"-12 (AL05000001)</t>
  </si>
  <si>
    <t>1) Spindle Washer (AD03000034)</t>
  </si>
  <si>
    <t>Z-11-310</t>
  </si>
  <si>
    <t>WK-12K</t>
  </si>
  <si>
    <t>11-316</t>
  </si>
  <si>
    <t>Z-11-315</t>
  </si>
  <si>
    <t>BK1-100</t>
  </si>
  <si>
    <t>GENUINE AXLETEK Bearing Kit 2K BT8 Kit - L44643 Bearing &amp; 1.249" Seal I.D.</t>
  </si>
  <si>
    <t>https://www.etrailer.com/Trailer-Bearings-Races-Seals-Caps/etrailer/BK1-100.html</t>
  </si>
  <si>
    <t>L44643</t>
  </si>
  <si>
    <t>l44643</t>
  </si>
  <si>
    <t>2) Inner Bearing (L44643)</t>
  </si>
  <si>
    <t>L44610 </t>
  </si>
  <si>
    <t>2) Inner Race (L44610)</t>
  </si>
  <si>
    <t>1) Grease Seal 1.25" ID (DL-125-03)</t>
  </si>
  <si>
    <t>21-735</t>
  </si>
  <si>
    <t>1) Cotter Pin 1/8" x 1-3/4" (A01900200)</t>
  </si>
  <si>
    <t>1) Tang Washer (A00510100)</t>
  </si>
  <si>
    <t>BK1-150</t>
  </si>
  <si>
    <t>GENUINE AXLETEK Bearing Kit 2K BTR Kit - L44649 Bearing &amp; 1.500" Seal I.D.</t>
  </si>
  <si>
    <t>https://www.etrailer.com/Trailer-Bearings-Races-Seals-Caps/etrailer/BK1-150.html</t>
  </si>
  <si>
    <t>L44649 </t>
  </si>
  <si>
    <t>2023133979</t>
  </si>
  <si>
    <t>2) Inner Bearing (L44649)</t>
  </si>
  <si>
    <t>https://www.lippert.com/lippert-trailer-bearing-replacement-kit-for-2000-lb-axle-hubs-15in-inner-diameter-seal-2023133979-2023133979?queryID=b3b69b90f67aa86262a10024febef8b7&amp;objectID=23885&amp;indexName=gwp_d2c_prod_lippert_products</t>
  </si>
  <si>
    <t>DL21792</t>
  </si>
  <si>
    <t>1) Grease Seal 1.50" ID (DL-150-03)</t>
  </si>
  <si>
    <t>BK2-100</t>
  </si>
  <si>
    <t>label made</t>
  </si>
  <si>
    <t>https://www.etrailer.com/Trailer-Bearings-Races-Seals-Caps/etrailer/BK2-100.html</t>
  </si>
  <si>
    <t>L68149 </t>
  </si>
  <si>
    <t>2023133980</t>
  </si>
  <si>
    <t>1) Inner Bearing (L68149)</t>
  </si>
  <si>
    <t>https://www.lippert.com/lippert-trailer-bearing-replacement-kit-for-3500-lb-axle-hubs-1719in-inner-diameter-seal-2023133980-2023133980?queryID=0d83d593350837c671a02a609470751b&amp;objectID=23886&amp;indexName=gwp_d2c_prod_lippert_products</t>
  </si>
  <si>
    <t>L68111 </t>
  </si>
  <si>
    <t>PP-BGK-3</t>
  </si>
  <si>
    <t>1) Inner Race (L68111)</t>
  </si>
  <si>
    <t>1) Outer Bearing (L44649)</t>
  </si>
  <si>
    <t>1) Inner Race (L44610)</t>
  </si>
  <si>
    <t>1) Grease Seal 1.72" ID (DL-172-03)</t>
  </si>
  <si>
    <t>BK3-300</t>
  </si>
  <si>
    <t>https://www.etrailer.com/Trailer-Bearings-Races-Seals-Caps/etrailer/BK3-300.html</t>
  </si>
  <si>
    <t>25580</t>
  </si>
  <si>
    <t>‎2023133981</t>
  </si>
  <si>
    <t>1) Inner Bearing (25580)</t>
  </si>
  <si>
    <t>https://www.lippert.com/lippert-trailer-bearing-replacement-kit-for-5200-lb-axle-hubs-225in-inner-diameter-seal-2023133981-2023133981?queryID=18aa0fb25debaa6fa54d4b744ecec90a&amp;objectID=23902&amp;indexName=gwp_d2c_prod_lippert_products</t>
  </si>
  <si>
    <t>25520</t>
  </si>
  <si>
    <t>‎PP-BGK-5</t>
  </si>
  <si>
    <t>1) Inner Race (25520)</t>
  </si>
  <si>
    <t>LM67048 </t>
  </si>
  <si>
    <t>1) Outer Bearing (LM67048)</t>
  </si>
  <si>
    <t>LM67010 </t>
  </si>
  <si>
    <t>1) Outer Race (LM67010)</t>
  </si>
  <si>
    <t>1) Grease Seal 2.25" ID (DL-225-03)</t>
  </si>
  <si>
    <t>Z-11-515</t>
  </si>
  <si>
    <t>BK3-100</t>
  </si>
  <si>
    <t>https://www.etrailer.com/Trailer-Bearings-Races-Seals-Caps/etrailer/BK3-100.html</t>
  </si>
  <si>
    <t>2023133982</t>
  </si>
  <si>
    <t>https://www.lippert.com/lippert-trailer-bearing-replacement-kit-for-6000-lb-axle-hubs-225in-inner-diameter-seal-2023133982-2023133982?queryID=a5e2d190b0464bf74ea03ce1d74948cf&amp;objectID=23904&amp;indexName=gwp_d2c_prod_lippert_products</t>
  </si>
  <si>
    <t>PP-BGK-7</t>
  </si>
  <si>
    <t>15123</t>
  </si>
  <si>
    <t>1) Outer Bearing (15123)</t>
  </si>
  <si>
    <t>Order on back of card is wrong - please update</t>
  </si>
  <si>
    <t>15245</t>
  </si>
  <si>
    <t>1) Outer Race (15245)</t>
  </si>
  <si>
    <t>Z-11-525</t>
  </si>
  <si>
    <t>BK3-200</t>
  </si>
  <si>
    <t>https://www.etrailer.com/Trailer-Bearings-Races-Seals-Caps/etrailer/BK3-200.html</t>
  </si>
  <si>
    <t>2023133983</t>
  </si>
  <si>
    <t>https://www.lippert.com/lippert-trailer-bearing-replacement-kit-for-7000-lb-axle-hubs-225in-inner-diameter-seal-2023133983-2023133983?queryID=ce4c7b55e8e171fd1711a0cdc888d33f&amp;objectID=23903&amp;indexName=gwp_d2c_prod_lippert_products</t>
  </si>
  <si>
    <t>‎PP-BGK-9</t>
  </si>
  <si>
    <t>14125A</t>
  </si>
  <si>
    <t>1) Outer Bearing (14125A)</t>
  </si>
  <si>
    <t>14276</t>
  </si>
  <si>
    <t>1) Outer Race (14276)</t>
  </si>
  <si>
    <t>Missing on the back of the card - please update</t>
  </si>
  <si>
    <t>2023133984</t>
  </si>
  <si>
    <t>https://www.lippert.com/lippert-trailer-bearing-replacement-kit-for-8000-lb-axle-hubs-225in-inner-diameter-seal-2023133984-2023133984?queryID=b38bcedcbf7673ec666935cd3f6e6ba3&amp;objectID=23901&amp;indexName=gwp_d2c_prod_lippert_products</t>
  </si>
  <si>
    <t>02475</t>
  </si>
  <si>
    <t>1) Outer Bearing (02475)</t>
  </si>
  <si>
    <t>02420</t>
  </si>
  <si>
    <t>1) Outer Race (02420)</t>
  </si>
  <si>
    <t>Card</t>
  </si>
  <si>
    <t>Need Label</t>
  </si>
  <si>
    <t>2) Grease Seal RED 2.875" ID (OL-1051-02)</t>
  </si>
  <si>
    <t>1) Oil Seal 2.25" ID (DL-1063-01)</t>
  </si>
  <si>
    <t>387A</t>
  </si>
  <si>
    <t>2023133985</t>
  </si>
  <si>
    <t>1) Inner Bearing (387A)</t>
  </si>
  <si>
    <t>https://www.lippert.com/lippert-trailer-wheel-bearing-kit-10000-lb-2875in-seal-2023133985-2023133985?queryID=ff6b60e72676f6cd8bd0020c42e8e458&amp;objectID=23989&amp;indexName=gwp_d2c_prod_lippert_products</t>
  </si>
  <si>
    <t>382A</t>
  </si>
  <si>
    <t>1) Inner Race (382A)</t>
  </si>
  <si>
    <t>1) Outer Bearing (25580)</t>
  </si>
  <si>
    <t>1) Outer Race (25520)</t>
  </si>
  <si>
    <t>1) Grease Seal 2.875" ID (OB-183463)</t>
  </si>
  <si>
    <t>S-22174</t>
  </si>
  <si>
    <t>Box 9L x 6W x 3H</t>
  </si>
  <si>
    <t>LABEL</t>
  </si>
  <si>
    <t>3984</t>
  </si>
  <si>
    <t>20023133986</t>
  </si>
  <si>
    <t>1) Inner Bearing (3984)</t>
  </si>
  <si>
    <t>https://www.lippert.com/lippert-trailer-wheel-bearing-kit-12000-16000-lb-3125in-seal-2023133986-2023133986?queryID=56d02f048e74c2c54b6ba91a88efd2c6&amp;objectID=23990&amp;indexName=gwp_d2c_prod_lippert_products</t>
  </si>
  <si>
    <t>3920</t>
  </si>
  <si>
    <t>1) Inner Race (3920)</t>
  </si>
  <si>
    <t>28682</t>
  </si>
  <si>
    <t>1) Outer Bearing (28681)</t>
  </si>
  <si>
    <t>28622</t>
  </si>
  <si>
    <t>1) Outer Race (28621)</t>
  </si>
  <si>
    <t>1) Grease Seal RED 3.125" ID (OB-1056-01)</t>
  </si>
  <si>
    <t>RG01-060</t>
  </si>
  <si>
    <t>GENUINE AXLETEK Wheel Nut 2-7K 1/2"-20, 60° Coned, 13/16" O.D.</t>
  </si>
  <si>
    <t>11-401</t>
  </si>
  <si>
    <t>2024039632</t>
  </si>
  <si>
    <t>5) Lug Nut 1/2"-20 - RH 60° Cone - 13/16" O.D. (WN12)</t>
  </si>
  <si>
    <t>https://www.lippert.com/lippert-60deg-cone-trailer-lug-nut-5in-20-retail-packaging-pp-wnk-1-2024039632?queryID=3d97a869e4cdf05d084336af3cfa04c9&amp;objectID=24819&amp;indexName=gwp_d2c_prod_lippert_products</t>
  </si>
  <si>
    <t>PP-WNK-1</t>
  </si>
  <si>
    <t>RG01-080</t>
  </si>
  <si>
    <t xml:space="preserve">GENUINE AXLETEK Wheel Nut 7 &amp; 8K 9/16"-18, 60° Coned, 7/8" O.D. </t>
  </si>
  <si>
    <t>11-406</t>
  </si>
  <si>
    <t>2024039633</t>
  </si>
  <si>
    <t>8) Lug Nut 9/16"-18 - RH 60° Cone - 7/8" O.D. (WN916)</t>
  </si>
  <si>
    <t>https://www.lippert.com/lippert-60deg-cone-trailer-lug-nut-5625in-18-retail-packaging-pp-wnk-2-2024039633?queryID=6ca19329c0e5e512ec637877d8947def&amp;objectID=24817&amp;indexName=gwp_d2c_prod_lippert_products</t>
  </si>
  <si>
    <t>PP-WNK-2</t>
  </si>
  <si>
    <t>RG01-100</t>
  </si>
  <si>
    <t>GENUINE AXLETEK Wheel Nut 5/8"-18, 90° Coned, 1-1/16" O.D.</t>
  </si>
  <si>
    <t>11-416</t>
  </si>
  <si>
    <t>8) Lug Nut 5/8"-18 - RH 90° Cone - 1-1/16" O.D. (WN58)</t>
  </si>
  <si>
    <t>GENUINE AXLETEK Wheel Nut Flange Swivel 9/16"-18  PK/8</t>
  </si>
  <si>
    <t>11-411</t>
  </si>
  <si>
    <t>8) Flange Nut 9/16"-18 Swivel 1-1/16" O.D. (WNF916)</t>
  </si>
  <si>
    <t>Update card to 8 pcs</t>
  </si>
  <si>
    <t xml:space="preserve">GENUINE AXLETEK Wheel Nut Flange Swivel 5/8"-18, 1-1/8" O.D. </t>
  </si>
  <si>
    <t>11-426</t>
  </si>
  <si>
    <t>2024039635</t>
  </si>
  <si>
    <t>4) Flange Nut 5/8"-18 Swivel 1-1/8" O.D. (WNF58)</t>
  </si>
  <si>
    <t>https://www.lippert.com/lippert-swiveling-flange-nut-for-trailer-wheel-bolt-625in-18-thread-end-retail-packaging-2024039635-2024039635?queryID=a73d84d55ddbb3e936a296a404dde8e0&amp;objectID=24818&amp;indexName=gwp_d2c_prod_lippert_products</t>
  </si>
  <si>
    <t>Update card to 4 pcs</t>
  </si>
  <si>
    <t>GENUINE AXLETEK 2K Wheel Bolt 1/2" x 1.80" PK/4</t>
  </si>
  <si>
    <t>HW-246-01</t>
  </si>
  <si>
    <t>11-602</t>
  </si>
  <si>
    <t>4) Stud Press-in 1/2"-20 x 1.80" long, .26 Spline Length, .545 knurl, Zinc</t>
  </si>
  <si>
    <t>GENUINE AXLETEK 3.5-7K Wheel Bolt 1/2" x 1.99" PK/4</t>
  </si>
  <si>
    <t>HW-122-01</t>
  </si>
  <si>
    <t>11-607</t>
  </si>
  <si>
    <t>4) Stud Press-in 1/2"-20 x 1.99" long, .39 Spline Length, .610 knurl, Zinc</t>
  </si>
  <si>
    <t xml:space="preserve">GENUINE AXLETEK 8K Wheel Bolt 9/16" x 2.30" PK/4 </t>
  </si>
  <si>
    <t>HW-132-00</t>
  </si>
  <si>
    <t>11-612</t>
  </si>
  <si>
    <t>4) Stud Press-in 9/16"-18, 2.30 Stud Length, .31 Spline Length, .689 knurl, Black</t>
  </si>
  <si>
    <t>S-22606</t>
  </si>
  <si>
    <t>GENUINE AXLETEK 8K Wheel Bolt 5/8" x 2.75" PK/4</t>
  </si>
  <si>
    <t>HW-232-01</t>
  </si>
  <si>
    <t>11-627</t>
  </si>
  <si>
    <t>4) Stud Press-in 5/8"-18, 2.75 Stud Length, .31 Spline Length, .690 knurl, Zinc</t>
  </si>
  <si>
    <t xml:space="preserve">GENUINE AXLETEK 10-12K Wheel Bolt 5/8" x 3.45" PK/4 </t>
  </si>
  <si>
    <t>A183128</t>
  </si>
  <si>
    <t>11-617</t>
  </si>
  <si>
    <t>4) Stud Press-in 5/8"-18, 3.45 Stud Length, .57 Spline Length, .690 knurl</t>
  </si>
  <si>
    <t>SP05-020</t>
  </si>
  <si>
    <t>GENUINE AXLETEK 9/16" Bushing for 1.75" Doubl Eye Springs Spring and Cast Equalizer  PK/4</t>
  </si>
  <si>
    <t>21-603</t>
  </si>
  <si>
    <t xml:space="preserve">4) Nylon Bushing 9/16" x 1-3/4" (BU11566) </t>
  </si>
  <si>
    <t>SP05-040</t>
  </si>
  <si>
    <t>GENUINE AXLETEK 9/16" Bushing for 2" Slipper Springs PK/4</t>
  </si>
  <si>
    <t>21-604</t>
  </si>
  <si>
    <t>4) Nylon Bushing 9/16" x 2" (BU12566)</t>
  </si>
  <si>
    <t>21-890</t>
  </si>
  <si>
    <t>SP03-020</t>
  </si>
  <si>
    <t>21-877</t>
  </si>
  <si>
    <t>4) Shackle Strap, 2-1/4" C-C (FP225)</t>
  </si>
  <si>
    <t>21-891</t>
  </si>
  <si>
    <t>SP03-040</t>
  </si>
  <si>
    <t>21-875</t>
  </si>
  <si>
    <t>4) Shackle Strap, 2-5/8" C-C (FP262L)</t>
  </si>
  <si>
    <t>21-895</t>
  </si>
  <si>
    <t>SP03-060</t>
  </si>
  <si>
    <t>21-870</t>
  </si>
  <si>
    <t>4) Shackle Strap, 3-1/8" C-C" (FP312L)</t>
  </si>
  <si>
    <t>SP04-020</t>
  </si>
  <si>
    <t>GENUINE AXLETEK Shackle Bolt 3" long x 9/16" dia PK/4</t>
  </si>
  <si>
    <t>21-701</t>
  </si>
  <si>
    <t>4) Shackle Bolt 9/16" x 3.00 (FPB916-3)</t>
  </si>
  <si>
    <t>21-703</t>
  </si>
  <si>
    <t>4) Nut, Top Lock 9/16" (FPN916L)</t>
  </si>
  <si>
    <t>SP04-040</t>
  </si>
  <si>
    <t>GENUINE AXLETEK Shackle Bolt 3.5" long x 9/16" dia PK/4</t>
  </si>
  <si>
    <t>21-702</t>
  </si>
  <si>
    <t>4) Shackle Bolt 9/16" x 3.50 (FPB916-312)</t>
  </si>
  <si>
    <t>SP04-080</t>
  </si>
  <si>
    <t>GENUINE AXLETEK 7/8" Equalizer Bolt Kit  PK/1</t>
  </si>
  <si>
    <t>21-731</t>
  </si>
  <si>
    <t>1) Equalizer Bolt 7/8" (FPB78-434)</t>
  </si>
  <si>
    <t>21-733</t>
  </si>
  <si>
    <t>1) Nut 7/8" FPN78TL</t>
  </si>
  <si>
    <t>1) Cotter Pin (WJ.07.0019)</t>
  </si>
  <si>
    <t>APUBR10</t>
  </si>
  <si>
    <t>GENUINE AXLETEK U-Bolt Kit for 2K 1-3/4” Axle Tube APUBR10</t>
  </si>
  <si>
    <t>https://www.etrailer.com/Trailer-Suspension-Parts/Dexter/APUBR-10.html</t>
  </si>
  <si>
    <t>4) U-Bolt 3/8”-24 x 4-1/4”</t>
  </si>
  <si>
    <t xml:space="preserve">2) Tie Plate 1.75” tube </t>
  </si>
  <si>
    <t xml:space="preserve">8) Nut 3/8"-24” </t>
  </si>
  <si>
    <t>APUBR1</t>
  </si>
  <si>
    <t>GENUINE AXLETEK U-Bolt Kit for 3.5K 2-3/8" Axle Tube – APUBR1</t>
  </si>
  <si>
    <t>https://www.etrailer.com/Trailer-Suspension-Parts/Dexter/APUBR-1.html</t>
  </si>
  <si>
    <t>4) U-Bolt 2-3/8” x 5-1/2”</t>
  </si>
  <si>
    <t xml:space="preserve">2) Tie Plate 2.375” tube </t>
  </si>
  <si>
    <t xml:space="preserve">8) Nut ½”-20 </t>
  </si>
  <si>
    <t>APUBR8</t>
  </si>
  <si>
    <t>GENUINE AXLETEK U-bolt Kit, 5.2-7K 3" Axle, 7" x 1/2-20 APUBR8</t>
  </si>
  <si>
    <t>4) U-Bolt 1/2” x 7”</t>
  </si>
  <si>
    <t xml:space="preserve">2) Tie Plate 3” tube </t>
  </si>
  <si>
    <t>APUBR9</t>
  </si>
  <si>
    <t>GENUINE AXLETEK U-bolt Kit, 5.2-7K 3" Axle, 7-1/4" x 9/16-18 APUBR9</t>
  </si>
  <si>
    <t>https://www.etrailer.com/Trailer-Suspension-Parts/Redline/APUBR-9.html</t>
  </si>
  <si>
    <t>4) U-Bolt 9/16” x 7-1/4”</t>
  </si>
  <si>
    <t xml:space="preserve">8) Nut 9/16”-18 </t>
  </si>
  <si>
    <t>APUBR35</t>
  </si>
  <si>
    <t>GENUINE AXLETEK U-Bolt Kit for 8K 3.50 Axle Tube – APUBR35</t>
  </si>
  <si>
    <t>https://www.etrailer.com/Trailer-Suspension-Parts/Redline/APUBR-35.html</t>
  </si>
  <si>
    <t>4) U-Bolt 9/16” x 8”</t>
  </si>
  <si>
    <t xml:space="preserve">2) Tie Plate 3.50” tube </t>
  </si>
  <si>
    <t>GENUINE AXLETEK U-Bolt Kit for 10K 5.00" Axle Tube – APUBR5</t>
  </si>
  <si>
    <t>2) 9" Long U-bolts 5/8"-11 (FPUBR-500900-63C)</t>
  </si>
  <si>
    <t>1) U-Bolt plates for 2.5 Spring (TP-500250R)</t>
  </si>
  <si>
    <t>4) Lock Nut 5/8"-11 (11FPN58L)</t>
  </si>
  <si>
    <t>GENUINE AXLETEK U-Bolt Kit for 12K 5.00" Axle Tube – APUBR7</t>
  </si>
  <si>
    <t>2) 9-5/8" Long U-bolts 3/4"-10 (UBR-500963-75C)</t>
  </si>
  <si>
    <t>1) U-Bolt plates for 3" (TP-500300-81R)</t>
  </si>
  <si>
    <t>4) Lock Nut 3/4"-10 (FPN34L)</t>
  </si>
  <si>
    <t>GENUINE AXLETEK 3.5K 10 X 2 1/4  LH Electric Brake; Self Adjust; Includes 7/16" nuts &amp; wire connector- BOXED</t>
  </si>
  <si>
    <t>https://www.etrailer.com/Trailer-Brakes/etrailer/AKEBRK-35-SA.html</t>
  </si>
  <si>
    <t>1222583</t>
  </si>
  <si>
    <t>1) Electric Brake (B10EA-21)</t>
  </si>
  <si>
    <t>https://www.lippert.com/forward-self-adjusting-brake-assembly-10in-x-225in-3500-lbs-left-side-296649?queryID=20d83a1ea8cf52522211eac5490e9154&amp;objectID=3007&amp;indexName=gwp_d2c_prod_lippert_products</t>
  </si>
  <si>
    <t>12-006</t>
  </si>
  <si>
    <t>23-468</t>
  </si>
  <si>
    <t>4) Brake Mounting Nut (AD02000065)</t>
  </si>
  <si>
    <t>Nut Hex Lock  - 7/16"-20 Flange Lock Nut</t>
  </si>
  <si>
    <t>12-000</t>
  </si>
  <si>
    <t>296649</t>
  </si>
  <si>
    <t>1) Wire Connector (AF04040017)</t>
  </si>
  <si>
    <t>GENUINE AXLETEK 3.5K 10 X 2 1/4  RH Electric Brake; Self Adjust; Includes 7/16" nuts &amp; wire connector- BOXED</t>
  </si>
  <si>
    <t>1224503</t>
  </si>
  <si>
    <t>1) Electric Brake (B10EA-22)</t>
  </si>
  <si>
    <t>https://www.lippert.com/forward-self-adjusting-brake-assembly-10in-x-225in-3500-lbs-right-side-296650?queryID=0246761d93c8771e5b10133f78b063cb&amp;objectID=3008&amp;indexName=gwp_d2c_prod_lippert_products</t>
  </si>
  <si>
    <t>23-469</t>
  </si>
  <si>
    <t>296650</t>
  </si>
  <si>
    <t>1) Electric Brake (B12E-21)</t>
  </si>
  <si>
    <t>1) Electric Brake (B12E-22)</t>
  </si>
  <si>
    <t>1) Electric Brake (B12E-23)</t>
  </si>
  <si>
    <t>1) Electric Brake (B12E-24)</t>
  </si>
  <si>
    <t>1) Electric Brake (B12EA-23)</t>
  </si>
  <si>
    <t>1) Electric Brake (B12EA-24)</t>
  </si>
  <si>
    <t>GENUINE AXLETEK 7.0K 12 X 2 LH Electric Brake; Self Adjust; Includes 3/8" nuts &amp; wire connector - BOXED</t>
  </si>
  <si>
    <t>1222593</t>
  </si>
  <si>
    <t>1) Electric Brake (B12EA-21)</t>
  </si>
  <si>
    <t>https://www.lippert.com/forward-self-adjusting-brake-assembly-12in-x-2in-4000-7000-lbs-left-side-296651?queryID=ec3eaf71849d505c5591028bbff3ce70&amp;objectID=3006&amp;indexName=gwp_d2c_prod_lippert_products</t>
  </si>
  <si>
    <t>12-001</t>
  </si>
  <si>
    <t>23-180</t>
  </si>
  <si>
    <t>5) Brake Mounting Nut (AD02000007)</t>
  </si>
  <si>
    <t>Nut Hex Lock  - 3/8"-24 Thread End</t>
  </si>
  <si>
    <t>12-105</t>
  </si>
  <si>
    <t>GENUINE AXLETEK 7.0K 12 X 2 RH Electric Brake; Self Adjust; Includes 3/8" nuts &amp; wire connector - BOXED</t>
  </si>
  <si>
    <t>1224513</t>
  </si>
  <si>
    <t>1) Electric Brake (B12EA-22)</t>
  </si>
  <si>
    <t>https://www.lippert.com/forward-self-adjusting-brake-assembly-12in-x-2in-7000-lbs-right-side-296652?queryID=e042c611fb205c710a05d400f7175865&amp;objectID=3009&amp;indexName=gwp_d2c_prod_lippert_products</t>
  </si>
  <si>
    <t>23-181</t>
  </si>
  <si>
    <t>23-106</t>
  </si>
  <si>
    <t>GENUINE AXLETEK 8.0K 12-1/4 X 3-3/8 LH Electric Brake; 4-Hole; Dust Shield;  Includes 1/2" Hardware &amp; wire connector - BOXED</t>
  </si>
  <si>
    <t>1) Electric Brake (B1208E-11)</t>
  </si>
  <si>
    <t>https://www.lippert.com/electric-brake-assembly-1225in-x-338in-8000-lbs-left-side-298277?queryID=0e099ad12932dbe9f4edaefdc03ab573&amp;objectID=3567&amp;indexName=gwp_d2c_prod_lippert_products</t>
  </si>
  <si>
    <t>12-002</t>
  </si>
  <si>
    <t>23-434</t>
  </si>
  <si>
    <t>4) Brake Mounting Bolt (AD01000266)</t>
  </si>
  <si>
    <t>Bolt, 1/2" - 20 x 1-1/2"</t>
  </si>
  <si>
    <t>12-003</t>
  </si>
  <si>
    <t>4) Brake Mounting Nut (AD02000078)</t>
  </si>
  <si>
    <t>Nut Hex - 1/2"-20 Flange Lock Nut</t>
  </si>
  <si>
    <t>GENUINE AXLETEK 8.0K 12-1/4 X 3-3/8 RH Electric Brake; 4-Hole; Dust Shield;  Includes 1/2" Hardware &amp; wire connector - BOXED</t>
  </si>
  <si>
    <t>1) Electric Brake (B1208E-12)</t>
  </si>
  <si>
    <t>https://www.lippert.com/electric-brake-assembly-1225in-x-338in-8000-lbs-right-side-298279?queryID=8fdd8c03278e634f9169f35a182a0379&amp;objectID=3571&amp;indexName=gwp_d2c_prod_lippert_products</t>
  </si>
  <si>
    <t>23-435</t>
  </si>
  <si>
    <t>GENUINE AXLETEK 10.0K GD 12-1/4 X 3-3/8 LH Electric Brake; 7-Hole; Self Adjust; Dust Shield; Includes 7/16" Hardware &amp; wire connector - BOXED</t>
  </si>
  <si>
    <t>1) Electric Brake (B1210E-11)</t>
  </si>
  <si>
    <t>12-005</t>
  </si>
  <si>
    <t>23-450</t>
  </si>
  <si>
    <t>7) Brake Mounting Bolt (AD01000324)</t>
  </si>
  <si>
    <t>Bolt, 7/16" - 20 x 1-1/2"</t>
  </si>
  <si>
    <t>7) Brake Mounting Nut (AD02000065)</t>
  </si>
  <si>
    <t>GENUINE AXLETEK 10.0K GD 12-1/4 X 3-3/8 RH Electric Brake; 7-Hole; Self Adjust; Dust Shield; Includes 7/16" Hardware &amp; wire connector - BOXED</t>
  </si>
  <si>
    <t>1) Electric Brake (B1210E-12)</t>
  </si>
  <si>
    <t>23-451</t>
  </si>
  <si>
    <t>GENUINE AXLETEK 12.0K 12-1/4 X 5 LH Electric Brake; 7-Hole; Self Adjust; Dust Shield; Includes 7/16" Hardware &amp; wire connector - BOXED</t>
  </si>
  <si>
    <t>1) Electric Brake (B1212E-11)</t>
  </si>
  <si>
    <t>23-442</t>
  </si>
  <si>
    <t>GENUINE AXLETEK 12.0K 12-1/4 X 5 RH Electric Brake; 7-Hole; Self Adjust; Dust Shield; Includes 7/16" Hardware &amp; wire connector - BOXED</t>
  </si>
  <si>
    <t>1) Electric Brake (B1212E-12)</t>
  </si>
  <si>
    <t>23-443</t>
  </si>
  <si>
    <t>1) Shoe &amp; Lining, Primary (B07E-05-01)</t>
  </si>
  <si>
    <t>1) Shoe &amp; Lining, Secondary (B07E-05-02)</t>
  </si>
  <si>
    <t>2) Shoe Hold Down Spring, Cup (A046-077-00)</t>
  </si>
  <si>
    <t>2) Hold Down Pin (A049-002-00)</t>
  </si>
  <si>
    <t>1) Shoe &amp; Lining, Primary (B12E-05-01)</t>
  </si>
  <si>
    <t>1) Shoe &amp; Lining, Secondary (B12E-05-02)</t>
  </si>
  <si>
    <t>2) Hold Down Pin (A049-011-00)</t>
  </si>
  <si>
    <t>1) Shoe &amp; Lining, Primary (B10E-05-01)</t>
  </si>
  <si>
    <t>1) Shoe &amp; Lining, Secondary (B10E-05-02)</t>
  </si>
  <si>
    <t>2) Shoe &amp; Lining, Primary (B10H-05-01)</t>
  </si>
  <si>
    <t>2) Shoe &amp; Lining, Secondary (B10H-05-02)</t>
  </si>
  <si>
    <t>4) Shoe Hold Down Spring, Cup (A046-077-00)</t>
  </si>
  <si>
    <t>4) Hold Down Pin (A049-002-00)</t>
  </si>
  <si>
    <t>2) Shoe &amp; Lining, Primary (B12H-05-01)</t>
  </si>
  <si>
    <t>2) Shoe &amp; Lining, Secondary (B12H-05-02)</t>
  </si>
  <si>
    <t>4) Hold Down Pin (A049-012-00)</t>
  </si>
  <si>
    <t>1) Electric Brake (B10H-51)</t>
  </si>
  <si>
    <t>1) Electric Brake (B10H-52)</t>
  </si>
  <si>
    <t>1) Electric Brake (B12H-51)</t>
  </si>
  <si>
    <t>1) Electric Brake (B12H-52)</t>
  </si>
  <si>
    <t>1) Electric Brake (B10H-73)</t>
  </si>
  <si>
    <t>1) Electric Brake (B10H-74)</t>
  </si>
  <si>
    <t>1) Electric Brake (B12H-73)</t>
  </si>
  <si>
    <t>1) Electric Brake (B12H-74)</t>
  </si>
  <si>
    <t>Same as 19-150</t>
  </si>
  <si>
    <t>GENUINE AXLETEK BRAKE DRUM 5-4.50 BC 2000# Kit, BTR 1-1/16" Spindle, Bearings, Seal, Lube Dust Cap &amp; Plug, Wheel Nuts, Hdwe, use with 7" x 12.5" Brake, Pre-Greased - Boxed</t>
  </si>
  <si>
    <t>BD3-54522-17</t>
  </si>
  <si>
    <r>
      <t xml:space="preserve">1) BD3-54522-17 Hub &amp; Drum, 2K,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</si>
  <si>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2) Bearing Cone (L44649)</t>
  </si>
  <si>
    <t>1) Grease Seal (DL-150-03)</t>
  </si>
  <si>
    <t>5) Nut, Cone 60-Deg (A006-080-00)</t>
  </si>
  <si>
    <t>1) Grease Cap (A021-041-01)</t>
  </si>
  <si>
    <t>1) Rubber Plug (A085-001-00)</t>
  </si>
  <si>
    <t>ADD</t>
  </si>
  <si>
    <t>1) Nut, Slotted (A006-176-00)</t>
  </si>
  <si>
    <t>1) Washer, D (A005-023-00)</t>
  </si>
  <si>
    <t>11-352</t>
  </si>
  <si>
    <t>1) Washer (A005-027-00)</t>
  </si>
  <si>
    <t>1) Cotter Pin (A019-002-00)</t>
  </si>
  <si>
    <t>2) Bearing Cone (L44643)</t>
  </si>
  <si>
    <t>1) Grease Seal (DL-125-03)</t>
  </si>
  <si>
    <t>GENUINE AXLETEK BRAKE DRUM 5-4.50 BC 2000# Kit, BTR 1-1/16" Spindle, Bearings, Seal, Lube Dust Cap &amp; Plug, Wheel Nuts, Hdwe, use with 7" x 1.25" Brake, Pre-Greased - Boxed</t>
  </si>
  <si>
    <t>8-257-5UC3-EZ</t>
  </si>
  <si>
    <t>GENUINE AXLETEK 10" BRAKE DRUM 5-4.50 BC 3500# Kit, Bearings, Seal, Lube Dust Cap &amp; Plug, Hdwe, use with 10" x 2.25" Brake, Wheel Nuts, Pre-Greased - Boxed</t>
  </si>
  <si>
    <t>84546UC3-EZ</t>
  </si>
  <si>
    <r>
      <t>1) BD3-545-17 Hub &amp; Drum, 3.5K, Cupped &amp; (Studded</t>
    </r>
    <r>
      <rPr>
        <sz val="12"/>
        <color rgb="FFFF0000"/>
        <rFont val="Arial"/>
        <family val="2"/>
      </rPr>
      <t xml:space="preserve"> Zinc</t>
    </r>
    <r>
      <rPr>
        <sz val="12"/>
        <color theme="1"/>
        <rFont val="Arial"/>
        <family val="2"/>
      </rPr>
      <t>)</t>
    </r>
  </si>
  <si>
    <t>https://www.lippert.com/lippert-complete-pre-greased-hub-assembly-with-lug-nuts-3500-lb-axles-5in-stud-2024013263-2024013263?queryID=8b87b1d9ea8a3a94fb9cd380eb666395&amp;objectID=23855&amp;indexName=gwp_d2c_prod_lippert_products</t>
  </si>
  <si>
    <t>2024013263</t>
  </si>
  <si>
    <t>1) Bearing Cone (L44649)</t>
  </si>
  <si>
    <t>1) Bearing Cone (L68149)</t>
  </si>
  <si>
    <t>1) Grease Seal (DL-172-03)</t>
  </si>
  <si>
    <t>GENUINE AXLETEK 10" BRAKE DRUM 5-4.75 BC 3500# Kit, Bearings, Seal, Lube Dust Cap &amp; Plug, Hdwe, use with 10" x 2.25" Brake, Wheel Nuts, Pre-Greased - Boxed</t>
  </si>
  <si>
    <t>845476UC2-EZ</t>
  </si>
  <si>
    <r>
      <t xml:space="preserve">1) BD3-5475-17 Hub &amp; Drum,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</si>
  <si>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https://www.dexteraxle.com/product/2613/122/hub-drum-kit</t>
  </si>
  <si>
    <t>paid shipping</t>
  </si>
  <si>
    <t>https://www.amazon.com/Trailer-Axle-Brake-Drum-Dexter/dp/B0CGB24LN2</t>
  </si>
  <si>
    <t>GENUINE AXLETEK 10" BRAKE DRUM 5-5.50 BC 3500# Kit, Bearings, Seal, Lube Dust Cap &amp; Plug, Hdwe, use with 10" x 2.25" Brake, Wheel Nuts, Pre-Greased - Boxed</t>
  </si>
  <si>
    <t>84556UC3-EZ</t>
  </si>
  <si>
    <r>
      <t xml:space="preserve">1) BD3-550-17 Hub &amp; Drum, 3.5K, Cupped &amp; (Studded </t>
    </r>
    <r>
      <rPr>
        <sz val="12"/>
        <color rgb="FFFF0000"/>
        <rFont val="Arial"/>
        <family val="2"/>
      </rPr>
      <t>Zinc</t>
    </r>
    <r>
      <rPr>
        <sz val="12"/>
        <rFont val="Arial"/>
        <family val="2"/>
      </rPr>
      <t>)</t>
    </r>
  </si>
  <si>
    <t>https://www.dexteraxle.com/product/2614/122/hub-drum-kit</t>
  </si>
  <si>
    <t>https://needatrailerpart.com/products/10x-2-2-trailer-axle-brake-hub-drum-3500-axel-5-x-5-5-fits-dexter-alko-kit?variant=9806010548266&amp;country=US&amp;currency=USD&amp;utm_medium=product_sync&amp;utm_source=google&amp;utm_content=sag_organic&amp;utm_campaign=sag_organic&amp;srsltid=AfmBOorAx0j_zHyR4dnQeGdd_z8dK-1ur33R2PH2MLXdjuVr_af0R4dOBVk&amp;gQT=1</t>
  </si>
  <si>
    <t>https://www.etrailer.com/Trailer-Hubs-and-Drums/etrailer/AKHD-555-35-EZ-K.html</t>
  </si>
  <si>
    <t>Free Shipping</t>
  </si>
  <si>
    <t>GENUINE AXLETEK 10" BRAKE DRUM 5-5.55 BC 3500# Kit, Bearings, Seal, Lube Dust Cap &amp; Plug, Hdwe, use with 10" x 2.25" Brake, Wheel Nuts, Pre-Greased - Boxed</t>
  </si>
  <si>
    <t>84557UC3-EZ</t>
  </si>
  <si>
    <r>
      <t xml:space="preserve">1) BD3-555-17 Hub &amp; Drum,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</si>
  <si>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https://www.etrailer.com/Trailer-Hubs-and-Drums/Dexter/84557UC3.html</t>
  </si>
  <si>
    <t>https://thetrailerpartsoutlet.com/products/3-5k-trailer-axle-hub-and-drum-5-lug?variant=39968506871889</t>
  </si>
  <si>
    <t>KBD-65535-19</t>
  </si>
  <si>
    <t>GENUINE AXLETEK 10" BRAKE DRUM 6-5.50 BC 3500# Kit, Bearings, Seal, Lube Dust Cap &amp; Plug, Hdwe, use with 10" x 2.25" Brake, Wheel Nuts, Pre-Greased - Boxed</t>
  </si>
  <si>
    <r>
      <t xml:space="preserve">1) BD3-65535-17 Hub &amp; Drum,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</si>
  <si>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https://www.dexteraxle.com/product/2616/122/hub-drum-kit</t>
  </si>
  <si>
    <t>https://www.actiontrucks.com/product-detail/AXT-19-120/10in-brake-drum-6-5-50-bc-3500-kit-pre-greased?srsltid=AfmBOorm1XKGcfIT1RZOKVavfuKd9CNsRZ2kPSdoMzHfmfxDei9acuC-</t>
  </si>
  <si>
    <t>6) Nut,Cone 60-Deg (A006-080-00)</t>
  </si>
  <si>
    <t>GENUINE AXLETEK 12" BRAKE DRUM 6-5.50 BC 6000# Kit, Bearings, Seal, Lube Dust Cap &amp; Plug, Hdwe, use with 12" x 2" Brake, Wheel Nuts, Pre-Greased - Boxed</t>
  </si>
  <si>
    <r>
      <t xml:space="preserve">1) BD3-655-17 Hub &amp; Drum, 6K,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</si>
  <si>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https://www.etrailer.com/Trailer-Hubs-and-Drums/etrailer/AKHD-655-6-EZ-K.html</t>
  </si>
  <si>
    <t>1) Bearing Cone (25580)</t>
  </si>
  <si>
    <t>https://thetrailerpartsoutlet.com/products/6k-trailer-axle-hub-and-drum-6-lug-x-5-5?variant=40364418629713</t>
  </si>
  <si>
    <t>1) Bearing Cone (15123)</t>
  </si>
  <si>
    <t>1) Grease Seal (DL-225-03)</t>
  </si>
  <si>
    <t>1) Grease Cap (A021-042-01)</t>
  </si>
  <si>
    <t>1) Washer, D (A005-057-00)</t>
  </si>
  <si>
    <t>1) Washer (A005-223-00)</t>
  </si>
  <si>
    <t>GENUINE AXLETEK 12" BRAKE DRUM 8-6.50 BC 7000# Kit, 1/2" Studs, Bearings, Seal, Lube Dust Cap &amp; Plug, Hdwe, use with 12" x 2" Brake, Wheel Nuts, Pre-Greased - Boxed</t>
  </si>
  <si>
    <r>
      <t xml:space="preserve">1) BD3-865-17 Hub &amp; Drum, 7K, 1/2" Cupped &amp; 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</si>
  <si>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https://www.etrailer.com/Trailer-Hubs-and-Drums/etrailer/AKHD-865-7-2-EZ-K.html</t>
  </si>
  <si>
    <t>https://thetrailerpartsoutlet.com/products/7k-trailer-axle-hub-and-drum-8-lug?variant=40364423217233</t>
  </si>
  <si>
    <t>1) Bearing Cone (14125A)</t>
  </si>
  <si>
    <t>8) Nut,Cone 60-Deg (A006-080-00)</t>
  </si>
  <si>
    <t>1) Grease Cap (A021-043-01)</t>
  </si>
  <si>
    <t>GENUINE AXLETEK 12" BRAKE DRUM 8-6.50 BC 7000# Kit, 9/16" Studs, Bearings, Seal, Lube Dust Cap &amp; Plug, Hdwe, use with 12" x 2" Brake, Wheel Nuts, Pre-Greased - Boxed</t>
  </si>
  <si>
    <r>
      <t xml:space="preserve">1) BD3-865-37 Hub &amp; Drum, 7K, 9/16"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</si>
  <si>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https://www.etrailer.com/Trailer-Hubs-and-Drums/etrailer/AKHD-865-7-1-K.html</t>
  </si>
  <si>
    <t>8) Nut,Cone 60-Deg (A006-053-00)</t>
  </si>
  <si>
    <t>Same as 17-175</t>
  </si>
  <si>
    <t>GENUINE AXLETEK IDLER HUB 4-4.00 BC 2000# Kit, BTR, Bearings, Seal, Lube Dust Cap &amp; Plug, Wheel Nuts, Hdwe, Pre-Greased - Boxed</t>
  </si>
  <si>
    <r>
      <t xml:space="preserve">1) H-100-07 Idler Hub, 2.2K,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</si>
  <si>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https://thetrailerpartsoutlet.com/products/2k-trailer-axle-hub-2000-lb?variant=40023403724881</t>
  </si>
  <si>
    <t>https://www.dexteraxle.com/product/2597/154/hub-kit</t>
  </si>
  <si>
    <t>4) Nut, Cone 60-Deg (A006-080-00)</t>
  </si>
  <si>
    <t>KH-100-09BT8</t>
  </si>
  <si>
    <t>GENUINE AXLETEK IDLER HUB 4-4.40 BC 2000# Kit, BT8 1" Spindle, Bearings, Seal, Lube Dust Cap &amp; Plug, Wheel Nuts, Wheel Nuts, Hdwe, Pre-Greased - Boxed</t>
  </si>
  <si>
    <t>KH-100-09BTR</t>
  </si>
  <si>
    <t>GENUINE AXLETEK IDLER HUB 4-4.40 BC 2000# Kit, BTR 1-1/16" Spindle, Bearings, Seal, Lube Dust Cap &amp; Plug, Wheel Nuts, Hdwe, Pre-Greased - Boxed</t>
  </si>
  <si>
    <t>8-91-05UC1</t>
  </si>
  <si>
    <t>Same as 17-150</t>
  </si>
  <si>
    <t>GENUINE AXLETEK IDLER HUB 5-4.50 BC 2000# Kit 5-1/2" Flange, Bearings, Seal, Lube Dust Cap &amp; Plug, Wheel Nuts, Hdwe, use with 8 to 12" Wheels, Pre-Greased - Boxed</t>
  </si>
  <si>
    <t>1) H-150-07 Idler Hub, 2.2K, Cupped &amp; Studded</t>
  </si>
  <si>
    <t>GENUINE AXLETEK IDLER HUB 5-4.50 BC 2000# Kit 5-1/2" Flange, BT8 1" Spindle, Bearings, Seal, Lube Dust Cap &amp; Plug, Wheel Nuts, Hdwe, use with 8 to 12" Wheels, Pre-Greased - Boxed</t>
  </si>
  <si>
    <t>34822545UC1-EZ</t>
  </si>
  <si>
    <t>GENUINE AXLETEK IDLER HUB 5-4.50 BC 2000# Kit 5-1/2" Flange, BTR 1-1/16" Spindle, Bearings, Seal, Lube Dust Cap &amp; Plug, Wheel Nuts, Hdwe, use with 8 to 12" Wheels, Pre-Greased - Boxed</t>
  </si>
  <si>
    <t>8-259-5UC1-EZ</t>
  </si>
  <si>
    <t>same as 17-165</t>
  </si>
  <si>
    <t>GENUINE AXLETEK IDLER HUB 5-4.50 BC 2000# Kit, 6-1/2" Flange, Bearings, Seal, Lube Dust Cap &amp; Plug, Wheel Nuts, Hdwe, use with 13" to 15" Wheels, Pre-Greased - Boxed</t>
  </si>
  <si>
    <t>1) H-151-07 Idler Hub, 2.2K, Cupped &amp; Studded</t>
  </si>
  <si>
    <t>GENUINE AXLETEK IDLER HUB 5-4.50 BC 2000# Kit, 6-1/2" Flange, BT8 1" Flange, Bearings, Seal, Lube Dust Cap &amp; Plug, Wheel Nuts, Hdwe, use with 13" to 15" Wheels, Pre-Greased - Boxed</t>
  </si>
  <si>
    <t>8-258BTUC1-EZ</t>
  </si>
  <si>
    <t>KH-151-09BTR</t>
  </si>
  <si>
    <t>GENUINE AXLETEK IDLER HUB 5-4.50 BC 2000# Kit, 6-1/2" Flange, BTR 1-1/16" Spindle, Bearings, Seal, Lube Dust Cap &amp; Plug, Wheel Nuts, Hdwe, use with 13" to 15" Wheels, Pre-Greased - Boxed</t>
  </si>
  <si>
    <t>8-258-5UC1EZ</t>
  </si>
  <si>
    <r>
      <t xml:space="preserve">1) H-545-97 Idler Hub, 3.5K, Cupped &amp; (Studded CLEAR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</si>
  <si>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5-4.50 BC 3500# Kit, Bearings, Seal, Lube Dust Cap &amp; Plug, Wheel Nuts, Hdwe, Pre-Greased - Boxed</t>
  </si>
  <si>
    <t>84545UC1-EZ</t>
  </si>
  <si>
    <r>
      <t xml:space="preserve">1) H-545-07 Idler Hub,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</si>
  <si>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5-4.75 BC 3500# Kit, Bearings, Seal, Lube Dust Cap &amp; Plug, Wheel Nuts, Hdwe, Pre-Greased - Boxed</t>
  </si>
  <si>
    <t>845475UC!-EZ</t>
  </si>
  <si>
    <r>
      <t xml:space="preserve">1) H-5475-07 Idler Hub,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</si>
  <si>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5-5.50 BC 3500# Kit, Bearings, Seal, Lube Dust Cap &amp; Plug, Wheel Nuts, Hdwe, Pre-Greased - Boxed</t>
  </si>
  <si>
    <t>84550UC1-EZ</t>
  </si>
  <si>
    <r>
      <t xml:space="preserve">1) H-550-07 Idler Hub,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</si>
  <si>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5-5.55 BC 3500# Kit, Bearings, Seal, Lube Dust Cap &amp; Plug, Wheel Nuts, Hdwe, Pre-Greased - Boxed</t>
  </si>
  <si>
    <t>https://www.etrailer.com/Trailer-Hubs-and-Drums/Dexter/84545UC1-EZ.html</t>
  </si>
  <si>
    <t>eTrailer</t>
  </si>
  <si>
    <t>free shipping</t>
  </si>
  <si>
    <t>84555UC1-EZ</t>
  </si>
  <si>
    <r>
      <t xml:space="preserve">1) H-555-07 Idler Hub, 3.5K,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</si>
  <si>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https://www.lippert.com/lippert-complete-pre-greased-hub-assembly-with-lug-nuts-3500-lb-axles-5in-stud-2024013263-2024013263?queryID=f3f1fe89680a402d1a8f3d59730137cb&amp;objectID=23855&amp;indexName=gwp_d2c_prod_lippert_products</t>
  </si>
  <si>
    <t>Lippert</t>
  </si>
  <si>
    <t>The Trailer Parts Outlet</t>
  </si>
  <si>
    <t>https://www.easternmarine.com/5lug-trailer-wheel-hub-kits?product_list_order=price</t>
  </si>
  <si>
    <t>Eastern Marine</t>
  </si>
  <si>
    <t>Dexter Index (Dealer Cost)</t>
  </si>
  <si>
    <t>dealer costs</t>
  </si>
  <si>
    <t>https://huskytrailerstx.com/product/hub-kit-pre-greased-545-84-complete-boxed/</t>
  </si>
  <si>
    <t>Husky Trailer</t>
  </si>
  <si>
    <t>GENUINE AXLETEK IDLER HUB 6-5.50 BC 3500# Kit, Bearings, Seal, Lube Dust Cap &amp; Plug, Wheel Nuts, Hdwe, Pre-Greased - Boxed</t>
  </si>
  <si>
    <t>84655UC1-EZ</t>
  </si>
  <si>
    <t>1) H-749-07 Idler Hub, 3.5K, Cupped &amp; (Studded Zinc)</t>
  </si>
  <si>
    <t>6) Nut, Cone 60-Deg (A006-080-00)</t>
  </si>
  <si>
    <t>GENUINE AXLETEK IDLER HUB 6-5.50 BC 6000# Kit, Bearings, Seal, Lube Dust Cap &amp; Plug, Wheel Nuts, Hdwe, Pre-Greased - Boxed</t>
  </si>
  <si>
    <r>
      <t xml:space="preserve">1) H-655-07 Idler Hub, 6K,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</si>
  <si>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8-6.50 BC 7000# Kit, Bearings, Seal, Lube Dust Cap &amp; Plug, Wheel Nuts, Hdwe, Pre-Greased - Boxed</t>
  </si>
  <si>
    <r>
      <t xml:space="preserve">1) H-865-07 Idler Hub, 7K, Cupped &amp; (Studded </t>
    </r>
    <r>
      <rPr>
        <sz val="12"/>
        <color rgb="FFFF0000"/>
        <rFont val="Arial"/>
        <family val="2"/>
      </rPr>
      <t>Zinc</t>
    </r>
    <r>
      <rPr>
        <sz val="12"/>
        <color theme="1"/>
        <rFont val="Arial"/>
        <family val="2"/>
      </rPr>
      <t>)</t>
    </r>
  </si>
  <si>
    <t>GENUINE AXLETEK IDLER HUB 8-6.50 BC 7000# Kit 9/16" Studs, Bearings, Seal, Lube Dust Cap &amp; Plug, Wheel Nuts, Hdwe, Pre-Greased - Boxed</t>
  </si>
  <si>
    <t>APS1</t>
  </si>
  <si>
    <t>GENUINE AXLETEK Single Axle Hanger Kit  for 1.75" Double Eye Springs (2-7K Axle) 1.5" TCH - APS1</t>
  </si>
  <si>
    <t>2) Front Hanger 1.44 TCH (FP-206H)</t>
  </si>
  <si>
    <t>2) Rear Hanger 1.12 TCH (FPHG-112)</t>
  </si>
  <si>
    <t>4) Shackle Strap .312 (FP312L)</t>
  </si>
  <si>
    <t>6) Shackle Bolt 9/16" x 3.00 (FPB916-3)</t>
  </si>
  <si>
    <t>6) Nut, Top Lock 9/16" (FPN916L)</t>
  </si>
  <si>
    <t>APS4</t>
  </si>
  <si>
    <t>GENUINE AXLETEK Single Axle Hanger Kit  for 1.75" Double Eye Springs (2-7K Axle) 2.5" TCH - APS4</t>
  </si>
  <si>
    <t>2) Hanger 2.50 TCH (FP-303H)</t>
  </si>
  <si>
    <t>2) Hanger 1.13 TCH x 1.5" Wide (FPHG-112)</t>
  </si>
  <si>
    <t>APT3</t>
  </si>
  <si>
    <t>GENUINE AXLETEK Hanger Kit, Tandem for 1.75" Double Eye Springs (3.5-7K Axle) 2ea - 2.5" TCH hangers; 4ea 1.5" TCH hangers - APT3</t>
  </si>
  <si>
    <t>4) Front Hanger 1.44 TCH (FP-206H)</t>
  </si>
  <si>
    <t>2) Equalizer 7.75" (EQ-E1)</t>
  </si>
  <si>
    <t>8) Shackle Strap .262 (FP-262L)</t>
  </si>
  <si>
    <t>14) Shackle Bolt 9/16" x 3.00 (FPB916-3)</t>
  </si>
  <si>
    <t>14) Nut, Top Lock 9/16" (FPN916L)</t>
  </si>
  <si>
    <t>GENUINE AXLETEK Hanger Kit, Tandem for 1.75" Double Eye Springs (3.5-7K Axle) 6 ea - 2.5" TCH hangers - APT9</t>
  </si>
  <si>
    <t>6) Hanger 2.50 TCH (FP-303H)</t>
  </si>
  <si>
    <t>GENUINE AXLETEK Hanger Kit, Tandem for 1.75" Double Eye Springs (3.5-7K Axle) 6 ea - 3.25" TCH hangers - APT5</t>
  </si>
  <si>
    <t>6) Hanger 3.25 TCH (FPHG-325)</t>
  </si>
  <si>
    <t>8) Shackle Strap .312 (FP312L)</t>
  </si>
  <si>
    <t>GENUINE AXLETEK Hanger Kit, Tandem for 2.00" Slipper Springs (5.2-8K lb Axles)  4" Hangers - APT6SE-HD</t>
  </si>
  <si>
    <t>2) Front Hanger (FPHG-15844F)</t>
  </si>
  <si>
    <t>2) Center Hanger (FPHG-15864C)</t>
  </si>
  <si>
    <t>2) Rear Hanger (FPHG-15854R)</t>
  </si>
  <si>
    <t>2) Equalizer 12" (FPEQ-4541)</t>
  </si>
  <si>
    <t>8) Shackle Bolt 9/16" x 3.50 (FPB916-312)</t>
  </si>
  <si>
    <t>8) Nut, Top Lock 9/16" (FPN916L)</t>
  </si>
  <si>
    <t>2) Equalizer Bolt 7/8" (FPB78-434)</t>
  </si>
  <si>
    <t>2) Nut 7/8" FPN78TL</t>
  </si>
  <si>
    <t>2) Cotter Pin (WJ.07.0019)</t>
  </si>
  <si>
    <t>GENUINE AXLETEK Hanger Kit, Tripple for 2.00" Slipper Springs (5.2-8K lb Axles)  4" Hangers APTT6SE-HD</t>
  </si>
  <si>
    <t>4) Center Hanger (FPHG-15864C)</t>
  </si>
  <si>
    <t>4) Equalizer 12" (FPEQ-4541)</t>
  </si>
  <si>
    <t>12) Shackle Bolt 9/16" x 3.50 (FPB916-312)</t>
  </si>
  <si>
    <t>12) Nut, Top Lock 9/16" (FPN916L)</t>
  </si>
  <si>
    <t>4) Equalizer Bolt 7/8" (FPB78-434)</t>
  </si>
  <si>
    <t>4) Nut 7/8" FPN78TL</t>
  </si>
  <si>
    <t>4) Cotter Pin (WJ.07.0019)</t>
  </si>
  <si>
    <t>GENUINE AXLETEK Hanger Kit, Single for 2.50" Slipper Springs (10KGD Axle) - HAP158</t>
  </si>
  <si>
    <t>2) Front Hanger</t>
  </si>
  <si>
    <t>2) Rear Hanger</t>
  </si>
  <si>
    <t>2) Spring Eye Bolt 3/4" x 4-1/2" (AD01000047)</t>
  </si>
  <si>
    <t>2) Hex Lock Nut 3/4" (AD02000025)</t>
  </si>
  <si>
    <t>HAP25802</t>
  </si>
  <si>
    <t>GENUINE AXLETEK Hanger Kit, Tandem Add-on for 2.50" Slipper Springs, (10KGD Axle) use with 21-300, 42 1/4" axle spacing - HAP25802</t>
  </si>
  <si>
    <t>2) Center Hanger</t>
  </si>
  <si>
    <t>2) Equalizer 42-1/4" Axle Spacing</t>
  </si>
  <si>
    <t>2) Equalizer Bolt 1" x 5-1/4" (AD01000048)</t>
  </si>
  <si>
    <t>2) Hex Lock Nut 1" (AD02000026)</t>
  </si>
  <si>
    <t>HAP25803</t>
  </si>
  <si>
    <t>GENUINE AXLETEK Hanger Kit, Tandem Add-on for 2.50" Slipper Springs, (10KGD Axle) use with 21-300, 48 1/2" axle spacing = HAP25803</t>
  </si>
  <si>
    <t>2) Equalizer 48-1/2" Axle Spacing</t>
  </si>
  <si>
    <t xml:space="preserve">GENUINE AXLETEK Hanger Kit, Single for 3.00" Slipper Springs (12K Axle) -  HAP103 </t>
  </si>
  <si>
    <t>2) Spring Keeper Bolt 1/2" x 4-1/2" (AD01000052)</t>
  </si>
  <si>
    <t>2) Hex Lock Nut 1/2" (AD02000078)</t>
  </si>
  <si>
    <t>HAP20302</t>
  </si>
  <si>
    <t>GENUINE AXLETEK Hanger Kit, Tandem Add-on for 3.00" Slipper Springs, (12K Axle) use with 21-315, 42 1/4" axle spacing - HAP20302</t>
  </si>
  <si>
    <t>2) Spring Eye Bolt 1" x 5-1/4" (AD01000048)</t>
  </si>
  <si>
    <t>2) Equalizer Bolt 1-1/8" x 6" (AD01000053)</t>
  </si>
  <si>
    <t>2) Hex Lock Nut 1-1/8" (AD02000062)</t>
  </si>
  <si>
    <t>HAP20303</t>
  </si>
  <si>
    <t>GENUINE AXLETEK Hanger Kit, Tandem Add-on for 3.00" Slipper Springs, (12K Axle) use with 21-315, 48 1/2" axle spacing - HAP20303</t>
  </si>
  <si>
    <t>GENUINE AXLETEK Suspension Repair Kit. Includes 2.625 Shackle Straps, 3" Bolt w/ nut &amp; E1 Cast Equalizer.  For 1.75” Double Eye Springs</t>
  </si>
  <si>
    <t>1.75 Nylon Bushing</t>
  </si>
  <si>
    <t>GENUINE AXLETEK Suspension Repair Kit. Includes 3.125 Shackle Straps, 3" Bolt w/ nut &amp; E1 Cast Equalizer.  For 1.75” Double Eye Springs</t>
  </si>
  <si>
    <t xml:space="preserve">GENUINE AXLETEK Suspension Repair Kit. Includes 12” Equalizer (Black Powder Coat) &amp; hardware.  For 2” Slipper Springs </t>
  </si>
  <si>
    <t>2) Equalizer 12" (FPEQ-4541ECB)</t>
  </si>
  <si>
    <t>2) Equalizer Bolt, 7/8" (FPB78-434)</t>
  </si>
  <si>
    <t>40-115</t>
  </si>
  <si>
    <t>Jack</t>
  </si>
  <si>
    <t>TowPro Jack Pin, 9/16"  x 3-1/2", replacement pin for 40-321, 322, 323 &amp; 325 Jacks</t>
  </si>
  <si>
    <t>40-120</t>
  </si>
  <si>
    <t>TowPro Jack Pin, 5/8" x 4", replacement pin for 40-354, 356, 357 &amp; 358 Jacks</t>
  </si>
  <si>
    <t>40-125</t>
  </si>
  <si>
    <t>TowPro Jack Pin,  9/16"  x 2-3/4", replacement pin for 40-451, 452 &amp; 453 Jacks</t>
  </si>
  <si>
    <t>50-101</t>
  </si>
  <si>
    <t>Coupler</t>
  </si>
  <si>
    <t>TowPro Pin for Sleeve Lock Couplers. 5/16" x 2-3/4" Usable Length</t>
  </si>
  <si>
    <t>10-900</t>
  </si>
  <si>
    <t>Actuation</t>
  </si>
  <si>
    <t>TowPro Breakaway Kit w/ LED Test Light, Side Load, Includes Battery Box, Battery, Switch, Charger and Wire Leads</t>
  </si>
  <si>
    <t>10-950</t>
  </si>
  <si>
    <t>TowPro Breakaway Switch with Cable</t>
  </si>
  <si>
    <t>10-951</t>
  </si>
  <si>
    <t>TowPro Breakaway Replacement Pin &amp; Cable</t>
  </si>
  <si>
    <t>10-980</t>
  </si>
  <si>
    <t>TowPro Breakaway Battery 12v 5A</t>
  </si>
  <si>
    <t>60-500</t>
  </si>
  <si>
    <t>Towing</t>
  </si>
  <si>
    <t>Locks</t>
  </si>
  <si>
    <t>TowPro 1/4 Inch Black Trailer Hitch Coupler Lock</t>
  </si>
  <si>
    <t>60-501</t>
  </si>
  <si>
    <t>TowPro 5/8 Inch x 3 inch Black Trailer Hitch Pin and Clip With Grooved Head</t>
  </si>
  <si>
    <t>60-502</t>
  </si>
  <si>
    <t>TowPro 5/8 Inch x 3.5 inch Black Trailer Hitch Pin and Clip With Grooved Head</t>
  </si>
  <si>
    <t>60-503</t>
  </si>
  <si>
    <t>TowPro 5/8 Inch Black Trailer Hitch Receiver Bent Pin Lock</t>
  </si>
  <si>
    <t>60-504</t>
  </si>
  <si>
    <t>TowPro 5/8 Inch Black Dogbone Style Trailer Hitch Tow Receiver Lock. 3.5"</t>
  </si>
  <si>
    <t>60-505</t>
  </si>
  <si>
    <t>TowPro Heavy Duty Trailer Hitch Receiver Pin Lock 5/8 Extra Long 4"</t>
  </si>
  <si>
    <t>60-506</t>
  </si>
  <si>
    <t>TowPro Heavy Duty Anti-Theft Universal Black Trailer Hitch Tow Ball Coupler Security Kit</t>
  </si>
  <si>
    <t>Pin</t>
  </si>
  <si>
    <t>Collar</t>
  </si>
  <si>
    <t>catalog</t>
  </si>
  <si>
    <t>50-275</t>
  </si>
  <si>
    <t>CTA-400</t>
  </si>
  <si>
    <t>Couplers</t>
  </si>
  <si>
    <t>Adjustable</t>
  </si>
  <si>
    <t>TowPro Coupler, Adjustable, 2-5/16" ball size, 14000# capacity, black powder coat finish, w/ bolts and nuts</t>
  </si>
  <si>
    <t>50-280</t>
  </si>
  <si>
    <t>CTA-196</t>
  </si>
  <si>
    <t>TowPro Coupler, Adjustable, collar style, 2" ball size, 7000# capacity, black powder coat finish, w/bolts and nuts</t>
  </si>
  <si>
    <t>50-281</t>
  </si>
  <si>
    <t>CTA-296</t>
  </si>
  <si>
    <t>TowPro Coupler, Adjustable, collar style, 2-5/16" ball size, 12500# capacity, black powder coat finish, w/bolts and nuts</t>
  </si>
  <si>
    <t>50-285</t>
  </si>
  <si>
    <t>CTA-280</t>
  </si>
  <si>
    <t>TowPro Coupler, Adjustable, heavy duty cast construction, 2-5/16" ball size, 15000# capacity, black powder coat finish, w/bolts and nuts</t>
  </si>
  <si>
    <t>50-300</t>
  </si>
  <si>
    <t>CTA-CB4</t>
  </si>
  <si>
    <t>TowPro 3 position channel bracket for Adjustable coupler</t>
  </si>
  <si>
    <t>50-301</t>
  </si>
  <si>
    <t>CTA-CB6</t>
  </si>
  <si>
    <t>TowPro 5 position channel bracket for Adjustable coupler</t>
  </si>
  <si>
    <t>50-302</t>
  </si>
  <si>
    <t>CTA-CB126</t>
  </si>
  <si>
    <t>TowPro 5 position HD 1/2" channel bracket for Adjustable coupler</t>
  </si>
  <si>
    <t>50-900</t>
  </si>
  <si>
    <t>MBT58500-LN58</t>
  </si>
  <si>
    <t xml:space="preserve">TowPro Coupler Bolt, Grade 8 bolt/nut for adjustable couplers, size=5/8", length=5.0" </t>
  </si>
  <si>
    <t>40-200</t>
  </si>
  <si>
    <t>TJA-2000-B</t>
  </si>
  <si>
    <t>Jacks</t>
  </si>
  <si>
    <t>A-Frame</t>
  </si>
  <si>
    <t xml:space="preserve">TowPro Jack, A-frame 2,000 lb, top wind, black </t>
  </si>
  <si>
    <t>40-201</t>
  </si>
  <si>
    <t>TJA-5000-B</t>
  </si>
  <si>
    <t xml:space="preserve">TowPro Jack, A-frame 5,000 lb, top wind, black </t>
  </si>
  <si>
    <t>40-035</t>
  </si>
  <si>
    <t>JSP-100</t>
  </si>
  <si>
    <t>TowPro Jack, Support Plate for 2-1/4" OD A-Frame TowPro Jacks</t>
  </si>
  <si>
    <t>40-453</t>
  </si>
  <si>
    <t>TJDA-8000</t>
  </si>
  <si>
    <t>TJD-7000-PN</t>
  </si>
  <si>
    <t>TowPro Jack, A-frame mini-drop leg TowPro Jack, Top Wind, 8000# supprt cap., 8000# lift capacity, 28.5" travel, black finish</t>
  </si>
  <si>
    <t>50-201</t>
  </si>
  <si>
    <t>CA-5100-B</t>
  </si>
  <si>
    <t>TowPro A-Frame coupler, 2" ball size, 5000#, black painted</t>
  </si>
  <si>
    <t>50-205</t>
  </si>
  <si>
    <t>CA-5400-O</t>
  </si>
  <si>
    <t>TowPro A-Frame coupler, 2-5/16" ball size, 14,000#, OILY</t>
  </si>
  <si>
    <t>50-206</t>
  </si>
  <si>
    <t>CA-5400-B</t>
  </si>
  <si>
    <t>TowPro A-Frame coupler, 2-5/16" ball size, 14,000#, BLACK</t>
  </si>
  <si>
    <t>50-210</t>
  </si>
  <si>
    <t>CA-5210-B</t>
  </si>
  <si>
    <t>TowPro A-Frame coupler, 2" ball size,  8000# capacity w/ wrap-around helmet, black</t>
  </si>
  <si>
    <t>50-215</t>
  </si>
  <si>
    <t>CA-5196-B</t>
  </si>
  <si>
    <t>TowPro A-Frame coupler, Collar Style,  2" ball, 7000# capacity</t>
  </si>
  <si>
    <t>50-225</t>
  </si>
  <si>
    <t>CA-5296-B</t>
  </si>
  <si>
    <t>TowPro Coupler, A-Frame coupler, Colar Style,  2-5/16" ball, 12500# capacity</t>
  </si>
  <si>
    <t>60-001</t>
  </si>
  <si>
    <t>Ball Mount</t>
  </si>
  <si>
    <t xml:space="preserve">TowPro Ball Mount with 2" Ball (2" Shank, 7,500 lbs., 2" Drop) </t>
  </si>
  <si>
    <t>60-002</t>
  </si>
  <si>
    <t>TowPro Ball Mount with 2" Ball (2" Shank, 7,500 lbs., 4" Drop)</t>
  </si>
  <si>
    <t>60-003</t>
  </si>
  <si>
    <t>TowPro Ball Mount with 2-5/16" Ball (2" Shank, 7,500 lbs., 2" Drop)</t>
  </si>
  <si>
    <t>60-004</t>
  </si>
  <si>
    <t>TowPro Ball Mount with 2-5/16" Ball (2" Shank, 7,500 lbs., 4" Drop)</t>
  </si>
  <si>
    <t>60-100</t>
  </si>
  <si>
    <t>TowPro Reducer Sleeve Set (3" to 2-1/2" to 2" Shanks, 2 Pieces)</t>
  </si>
  <si>
    <t>60-101</t>
  </si>
  <si>
    <t>TowPro Reducer Sleeve Set (2-1/2" to 2" Shank)</t>
  </si>
  <si>
    <t>60-020</t>
  </si>
  <si>
    <t>TowPro Forged Ball Mount with 2-5/16" Ball (2-1/2" Shank, 20,000 lbs, 4" Drop)</t>
  </si>
  <si>
    <t>60-200</t>
  </si>
  <si>
    <t>TowPro Adjustable Trailer Hitch Ball Mount with Dual Ball, 2-1/2" Shank, 20K</t>
  </si>
  <si>
    <t>60-205</t>
  </si>
  <si>
    <t>TowPro Ball Mount Adjustable Aluminum Hitch with Dual Ball, 5-1/2" Drop (2" Shank 10,000 lbs)</t>
  </si>
  <si>
    <t>60-210</t>
  </si>
  <si>
    <t>TowPro Ball Mount Adjustable Aluminum Hitch with Dual Ball, 5-1/2" Drop (2" Shank 12,500 lbs)</t>
  </si>
  <si>
    <t>40-451</t>
  </si>
  <si>
    <t>TJD-7000</t>
  </si>
  <si>
    <t>Drop Leg</t>
  </si>
  <si>
    <t>TowPro Jack,  Drop Leg HD, Top Wind, 2.5" Square TowPro Jack, 8000# support capacity, 7000# lift capacity</t>
  </si>
  <si>
    <t>40-452</t>
  </si>
  <si>
    <t>TJD-7000S</t>
  </si>
  <si>
    <t>TowPro Jack,  Drop Leg HD, Side Wind, 2.5" Square TowPro Jack, 8000# support capacity, 7000# lift capacity</t>
  </si>
  <si>
    <t>40-412</t>
  </si>
  <si>
    <t>TJD-12000SP-F2</t>
  </si>
  <si>
    <t>TJD-12000-PPN</t>
  </si>
  <si>
    <t>TowPro Jack, Heavy Duty Square, Front Pin, 12000# support capacity, 10,000# lift capacity, w / spring return, handle and handle clip</t>
  </si>
  <si>
    <t>40-414</t>
  </si>
  <si>
    <t>TJD-12000SP-R2</t>
  </si>
  <si>
    <t>TowPro Jack, Heavy Duty Square, Side Pin, 12000# support capacity, 10,000# lift capacity, w / spring return, handle and handle clip</t>
  </si>
  <si>
    <t>40-413</t>
  </si>
  <si>
    <t>TJD-12000SP-F2NH</t>
  </si>
  <si>
    <t>TowPro Jack, Heavy Duty Square, Front Pin, 12000# support capacity, 10,000# lift capacity, w / spring return, NO HANDLE</t>
  </si>
  <si>
    <t>40-415</t>
  </si>
  <si>
    <t>TJD-12000SP-R2NH</t>
  </si>
  <si>
    <t>TowPro Jack, Heavy Duty Square, Side Pin, 12000# support capacity, 10,000# lift capacity, w / spring return, NO HANDLE</t>
  </si>
  <si>
    <t>40-416</t>
  </si>
  <si>
    <t>TJD-12000TWSP-R</t>
  </si>
  <si>
    <t>TowPro Heavy duty square jack, top wind, 12,000# support capacity, 10000# lift cap.,w/spring return, handle and handle clip, side pin</t>
  </si>
  <si>
    <t>50-520</t>
  </si>
  <si>
    <t>GCPN-25008</t>
  </si>
  <si>
    <t>Gooseneck</t>
  </si>
  <si>
    <t>TowPro Coupler, Round GN, 25000# capacity, cast cone-shaped head,  ¾” load bearing pin, 8” adjustment.</t>
  </si>
  <si>
    <t>50-521</t>
  </si>
  <si>
    <t>GCPN-30008</t>
  </si>
  <si>
    <t>TowPro Coupler, Round GN, 30000# capacity,  ¾” load bearing pin, 8” adjustment, head with cast cone-shaped bottom and forged steel one-piece top plate</t>
  </si>
  <si>
    <t>50-525</t>
  </si>
  <si>
    <t>GPSQ-25008</t>
  </si>
  <si>
    <t>TowPro Square gooseneck coupler, 4.5" square tube, 25000# capacity, cast cone-shaped head, 3/4" load bearing pin, 8" adjustment</t>
  </si>
  <si>
    <t>50-526</t>
  </si>
  <si>
    <t>GCSQ-30008</t>
  </si>
  <si>
    <t>TowPro Square gooseneck coupler, 4.5" square tube, 30000# capacity, cast cone-shaped head, 3/4" load bearing pin, 8" adjustment</t>
  </si>
  <si>
    <t>40-000</t>
  </si>
  <si>
    <t>JF-99</t>
  </si>
  <si>
    <t>Replacement Parts</t>
  </si>
  <si>
    <t>TowPro Jack Foot with Hardware for 2-5K Round A-frame Jack</t>
  </si>
  <si>
    <t>40-005</t>
  </si>
  <si>
    <t>JF-100-Z</t>
  </si>
  <si>
    <t>TowPro Jack Foot with Removable Pin , 1.7" height, for 2-5K Round A-frame Jack</t>
  </si>
  <si>
    <t>40-010</t>
  </si>
  <si>
    <t>JF-1005H-Z</t>
  </si>
  <si>
    <t>TowProJack Foot, drop leg Insert  for 2-5K Jack</t>
  </si>
  <si>
    <t>40-015</t>
  </si>
  <si>
    <t>TJP-PN916</t>
  </si>
  <si>
    <t>40-020</t>
  </si>
  <si>
    <t>TJP-PN58</t>
  </si>
  <si>
    <t>40-025</t>
  </si>
  <si>
    <t>40-030</t>
  </si>
  <si>
    <t>TJA-2000-HD</t>
  </si>
  <si>
    <t>TowPro Handle , Replacement for 2-5K A-Frame Jack 40-200 &amp; 201</t>
  </si>
  <si>
    <t>40-040</t>
  </si>
  <si>
    <t>TJD-12000-HD</t>
  </si>
  <si>
    <t>TowPro Jack, Handle w/bolt and nut for 12k TowPro Jack</t>
  </si>
  <si>
    <t>40-041</t>
  </si>
  <si>
    <t>TJD-12000-CLIP</t>
  </si>
  <si>
    <t>TowPro Jack, Handle clip for HD TowPro Jack Handle</t>
  </si>
  <si>
    <t>40-050</t>
  </si>
  <si>
    <t>TowPro Pin for Direct-Weld Square TowPro Jack Foot</t>
  </si>
  <si>
    <t>40-045</t>
  </si>
  <si>
    <t>TJP-IP916</t>
  </si>
  <si>
    <t>TowPro Jack, Male pipe (inside pipe), 2” O.D., 9/16” pin hole size. For 5-8K SW round tube TowPro Jack and 5K square tube TowPro Jack</t>
  </si>
  <si>
    <t>40-046</t>
  </si>
  <si>
    <t>TJP-IP58-CTN</t>
  </si>
  <si>
    <t>TowPro Jack, Male pipe (inside pipe), 2” O.D., 5/8” pin hole size. For 2K TW/SW &amp; 5K TW round tube TowPro Jack</t>
  </si>
  <si>
    <t>40-047</t>
  </si>
  <si>
    <t>TJP-FP58</t>
  </si>
  <si>
    <t>TowPro Jack, Female mating pipe, 3” O.D., 5/8” pin hole size for 8K round tube and square tube pipe mount TowPro Jacks</t>
  </si>
  <si>
    <t>40-048</t>
  </si>
  <si>
    <t>TJP-OP2558</t>
  </si>
  <si>
    <t>TowPro Jack, 2.75” weldment with U shape channel, fitting 5/8 pin, U shape channel fitting 2.5” TowPro Jack tube. For 7/8K square TowPro Jacks</t>
  </si>
  <si>
    <t>50-001</t>
  </si>
  <si>
    <t>CA-5196-PN</t>
  </si>
  <si>
    <t>TowPro Pin Sleeve Locl Couplers. 5/16" x 2-3/4" Usable Length</t>
  </si>
  <si>
    <t>50-903</t>
  </si>
  <si>
    <t>GCPN-PIN</t>
  </si>
  <si>
    <t>TowPro Pin, Load Bearing Pin for Gooseneck Coupler - 3/4" x 5-1/2" Usable length - BULK</t>
  </si>
  <si>
    <t>40-300</t>
  </si>
  <si>
    <t>TJB-2001-B</t>
  </si>
  <si>
    <t>Side Mount</t>
  </si>
  <si>
    <t>no</t>
  </si>
  <si>
    <t>TowPro Jack, Swivel Mount, Weld-on bracket , 2000# cap., 10" lift, top wind, black</t>
  </si>
  <si>
    <t>40-321</t>
  </si>
  <si>
    <t>TJP-2001-B</t>
  </si>
  <si>
    <t>TowPro Jack, Pipe Mount Swivel, Weld-on, Top Wind, 2000# cap. 10" lift,  black</t>
  </si>
  <si>
    <t>40-322</t>
  </si>
  <si>
    <t>TJP-2001S-B</t>
  </si>
  <si>
    <t>TowPro Jack, Pipe Mount Swivel, Weld-on, Side Wind, 2000# cap. 10" lift,  black</t>
  </si>
  <si>
    <t>40-323</t>
  </si>
  <si>
    <t>TJP-5001-B</t>
  </si>
  <si>
    <t>TowPro Jack, Pipe Mount Swivel, Weld-on, Top Wind, 5000# cap. 10" lift,  black</t>
  </si>
  <si>
    <t>40-354</t>
  </si>
  <si>
    <t>TJP-5001S-B</t>
  </si>
  <si>
    <t>TJP-IP58</t>
  </si>
  <si>
    <t>TowPro Jack, Pipe Mount Swivel, Weld-on, Side Wind, 5000# cap. 10" lift,  black</t>
  </si>
  <si>
    <t>40-325</t>
  </si>
  <si>
    <t>TJP-5002-B</t>
  </si>
  <si>
    <t>TowPro Jack, Pipe Mount Swivel, Weld-on, Top Wind, 5000# cap. 15" lift,  black</t>
  </si>
  <si>
    <t>40-356</t>
  </si>
  <si>
    <t>TJP-5002S-B</t>
  </si>
  <si>
    <t>TowPro Jack, Pipe Mount Swivel, Weld-on, Side Wind, 5000# cap. 15" lift,  black</t>
  </si>
  <si>
    <t>40-357</t>
  </si>
  <si>
    <t>TJP-7001-B</t>
  </si>
  <si>
    <t>TowPro Jack, Pipe Mount Swivel, Weld-on Top Wind, 7000# cap. 10" lift,  black</t>
  </si>
  <si>
    <t>40-358</t>
  </si>
  <si>
    <t>TJP-7001S-B</t>
  </si>
  <si>
    <t>TowPro Jack, Pipe Mount Swivel, Weld-on Side Wind, 7000# cap. 10" lift,  black</t>
  </si>
  <si>
    <t>40-340</t>
  </si>
  <si>
    <t>TJP-7002-B</t>
  </si>
  <si>
    <t>TowPro Jack, Pipe Mount Swivel, Weld-on Top Wind, 7000# cap. 15" lift,  black</t>
  </si>
  <si>
    <t>40-341</t>
  </si>
  <si>
    <t>TJP-7002S-B</t>
  </si>
  <si>
    <t>TowPro Jack, Pipe Mount Swivel, Weld-on Side Wind, 7000# cap. 15" lift,  black</t>
  </si>
  <si>
    <t>TowParts</t>
  </si>
  <si>
    <t>AxleTek Part Number</t>
  </si>
  <si>
    <t>Industry Ref</t>
  </si>
  <si>
    <t>Vendor</t>
  </si>
  <si>
    <t>Vendor Item #</t>
  </si>
  <si>
    <t>Sub Category</t>
  </si>
  <si>
    <t>Type</t>
  </si>
  <si>
    <t>Desc</t>
  </si>
  <si>
    <t>Wt (lb)</t>
  </si>
  <si>
    <t>Wt (kg)</t>
  </si>
  <si>
    <t>Pallet Qty</t>
  </si>
  <si>
    <t>Package Qty</t>
  </si>
  <si>
    <t>ProAxle Landed</t>
  </si>
  <si>
    <t>H-545-97</t>
  </si>
  <si>
    <t>84545XG</t>
  </si>
  <si>
    <t>Jiaodong</t>
  </si>
  <si>
    <t>Hub - Pregreased Kit</t>
  </si>
  <si>
    <t>Bulk</t>
  </si>
  <si>
    <t>Hub Kit 3.5K 5 on 4.5" Pre-Greased EZ (Boxed - BULK). L44649 / L68149 bearing 1.72 Seal - GALVANIZED</t>
  </si>
  <si>
    <t>H-545-09</t>
  </si>
  <si>
    <t xml:space="preserve">Hub Kit 3.5K 5 on 4.5" Pre-Greased EZ (Boxed - BULK). L44649 / L68149 bearing 1.72 Seal </t>
  </si>
  <si>
    <t>H-550-07</t>
  </si>
  <si>
    <t xml:space="preserve">Hub Kit 3.5K 5 on 5.50" Pre-Greased EZ (Boxed - BULK). L44649 / L68149 bearing 1.72 Seal </t>
  </si>
  <si>
    <t>H-655</t>
  </si>
  <si>
    <t>42656XG</t>
  </si>
  <si>
    <t>Hub Kit 6.0K 6 on 5.5" Pre-Greased EZ (Boxed - BULK) 15123 / 25580 Bearing  2.25 seal</t>
  </si>
  <si>
    <t>BD3-545</t>
  </si>
  <si>
    <t>84546XG</t>
  </si>
  <si>
    <t>Hub/Drum - Pregreased Kit</t>
  </si>
  <si>
    <t>Hub &amp; Drum Kit 3.5K 5 on 4.5" Pre-Greased EZ  (Boxed - BULK). L44649 / L68149 bearing 1.72 Seal</t>
  </si>
  <si>
    <t>BD3-550</t>
  </si>
  <si>
    <t>8K865OK</t>
  </si>
  <si>
    <t>Hub &amp; Drum Kit 3.5K 5 on 5.0" Pre-Greased EZ  (Boxed - BULK). L44649 / L68149 bearing 1.72 Seal</t>
  </si>
  <si>
    <t>BD3-65535</t>
  </si>
  <si>
    <t>84656XG</t>
  </si>
  <si>
    <t>Hub &amp; Drum Kit 3.5K 6 on 5.5" Pre-Greased EZ (Boxed - BULK). L44649 / L68149 bearing 1.72 Seal</t>
  </si>
  <si>
    <t>BD3-655</t>
  </si>
  <si>
    <t>Hub &amp; Drum Kit 6.0K 6 on 5.5" Pre-Greased EZ (Boxed - BULK). 15123 / 25580 Bearing, 2.25 seal</t>
  </si>
  <si>
    <t>BD3-865</t>
  </si>
  <si>
    <t>42866XG</t>
  </si>
  <si>
    <t>Hub &amp; Drum kit 7.K  8 on 6.5" Pre-Greased EZ (Boxed - BULK). 14125A / 25580 bearing 1/2" Studs  2.25 Seal</t>
  </si>
  <si>
    <t>BD3-865-916</t>
  </si>
  <si>
    <t>42866XG916</t>
  </si>
  <si>
    <t>Hub &amp; Drum kit 7K  8 on 6.5" Pre-Greased EZ (Boxed - BULK). 14125A / 25580 bearing 9/16" Studs 2.25 Seal</t>
  </si>
  <si>
    <t>Package Program</t>
  </si>
  <si>
    <t>HUB 3.5K, 5-4.50 Pre-Greased Kit, L44649 / L68149 Bearings, 1.72" Seal, Lube Dust Cap &amp; Plug, Wheel Nuts, Hdwe, GALVANIZED - GENUINE AXLETEK, Boxed</t>
  </si>
  <si>
    <t>HUB 6K, 6-5.50 Pre-Greased Kit,  15123 / 25580 Bearings, 2.25 Seal, Lube Dust Cap &amp; Plug, Wheel Nuts, Hdwe, GALVANIZED - GENUINE AXLETEK, Boxed</t>
  </si>
  <si>
    <t>HUB 7K 8-6.50 Pre-Greased Kit, 14125A / 25580 Bearings, 2.25 Seal, Lube Dust Cap &amp; Plug, Wheel Nuts, Hdwe, GALVANIZED - GENUINE AXLETEK, Boxed</t>
  </si>
  <si>
    <t>HUB 3.5K, 5-4.50 Pre-Greased Kit, L44649 / L68149 Bearings, 1.72" Seal, Lube Dust Cap &amp; Plug, Wheel Nuts, Hdwe, GENUINE AXLETEK, Boxed</t>
  </si>
  <si>
    <t>HUB 3.5K, 5-5.0 Pre-Greased Kit, L44649 / L68149 Bearings, 1.72" Seal, Lube Dust Cap &amp; Plug, Wheel Nuts, Hdwe, GENUINE AXLETEK, Boxed</t>
  </si>
  <si>
    <t>HUB 3.5K, 6-5.0 Pre-Greased Kit, L44649 / L68149 Bearings, 1.72" Seal, Lube Dust Cap &amp; Plug, Wheel Nuts, Hdwe, GENUINE AXLETEK, Boxed</t>
  </si>
  <si>
    <t>HUB 6K, 6-5.50 Pre-Greased Kit,  15123 / 25580 Bearings, 2.25 Seal, Lube Dust Cap &amp; Plug, Wheel Nuts, Hdwe, GENUINE AXLETEK, Boxed</t>
  </si>
  <si>
    <t>HUB 7K 8-6.50 Pre-Greased Kit, 14125A / 25580 Bearings, 2.25 Seal, Lube Dust Cap &amp; Plug, Wheel Nuts, Hdwe, GENUINE AXLETEK, Boxed</t>
  </si>
  <si>
    <t>HUB &amp; DRUM 3.5K, 5-4.50 Pre-Greased Kit, L44649 / L68149 Bearings, 1.72" Seal, Lube Dust Cap &amp; Plug, Wheel Nuts, Hdwe, GENUINE AXLETEK, Boxed</t>
  </si>
  <si>
    <t>HUB &amp; DRUM 3.5K, 5-5.0 Pre-Greased Kit, L44649 / L68149 Bearings, 1.72" Seal, Lube Dust Cap &amp; Plug, Wheel Nuts, Hdwe, GENUINE AXLETEK, Boxed</t>
  </si>
  <si>
    <t>HUB &amp; DRUM 3.5K, 6-5.0 Pre-Greased Kit, L44649 / L68149 Bearings, 1.72" Seal, Lube Dust Cap &amp; Plug, Wheel Nuts, Hdwe, GENUINE AXLETEK, Boxed</t>
  </si>
  <si>
    <t>HUB &amp; DRUM 6K, 6-5.50 Pre-Greased Kit,  15123 / 25580 Bearings, 2.25 Seal, Lube Dust Cap &amp; Plug, Wheel Nuts, Hdwe, GENUINE AXLETEK, Boxed</t>
  </si>
  <si>
    <t>HUB &amp; DRUM 7K 8-6.50, 1/2" Studs Pre-Greased Kit, 14125A / 25580 Bearings, 2.25 Seal, Lube Dust Cap &amp; Plug, Wheel Nuts, Hdwe, GENUINE AXLETEK, Boxed</t>
  </si>
  <si>
    <t>HUB &amp; DRUM 7K 8-6.50, 9/16" Studs Pre-Greased Kit, 14125A / 25580 Bearings, 2.25 Seal, Lube Dust Cap &amp; Plug, Wheel Nuts, Hdwe, GENUINE AXLETEK, Boxed</t>
  </si>
  <si>
    <t>11-008</t>
  </si>
  <si>
    <t>BD-86580-36</t>
  </si>
  <si>
    <t>BD-86580-26</t>
  </si>
  <si>
    <t>Hub/Drum - Only</t>
  </si>
  <si>
    <t>Hub &amp; Drum, 8K 8 on 6.5",  9/16" studs, Oil bath, uses 02475 / 25580 bearing &amp; 10-63 Seal, GENUINE AXLETEK</t>
  </si>
  <si>
    <t>11-009</t>
  </si>
  <si>
    <t>BD-86580-56</t>
  </si>
  <si>
    <t>8K865O</t>
  </si>
  <si>
    <t>BD-86580-46</t>
  </si>
  <si>
    <t>Hub &amp; Drum, 8K 8 on 6.5",  5/8" studs, Oil bath, uses 02475 / 25580 bearing &amp; 10-63 Seal, GENUINE AXLETEK</t>
  </si>
  <si>
    <t>11-010</t>
  </si>
  <si>
    <t>008-430-05</t>
  </si>
  <si>
    <t>10K865HD</t>
  </si>
  <si>
    <t>Hub &amp; Drum Assembly 10K GD, 4.75" Pilot, uses 387A / 25580 bearings, 10-51 seal &amp; 4" Oil Cap. 008-430DX (After 4/2013) GENUINE AXLETEK</t>
  </si>
  <si>
    <t>11-011</t>
  </si>
  <si>
    <t>008-430-03</t>
  </si>
  <si>
    <t>10K865H</t>
  </si>
  <si>
    <t>Hub - Only</t>
  </si>
  <si>
    <t>Hub 10K GD, 4.75" Pilot, uses 387A / 25580 bearings, 10-51 seal &amp; 4" Oil Cap. 008-430DX (After 4/2013) GENUINE AXLETEK</t>
  </si>
  <si>
    <t>11-023</t>
  </si>
  <si>
    <t>9-123</t>
  </si>
  <si>
    <t>10K865D</t>
  </si>
  <si>
    <t>Drum</t>
  </si>
  <si>
    <t>Drum Only, 10K GD,  9-123DX (After 4/2013) GENUINE AXLETEK</t>
  </si>
  <si>
    <t>11-012</t>
  </si>
  <si>
    <t>BD-86512</t>
  </si>
  <si>
    <t>12K865HD</t>
  </si>
  <si>
    <t>Hub &amp; Drum Assembly 12K, uses 3984 / 28682 bearings, 10-56 seal, &amp; 4" Oil Cap. 8-214DX, GENUINE AXLETEK</t>
  </si>
  <si>
    <t>11-013</t>
  </si>
  <si>
    <t>12K865H</t>
  </si>
  <si>
    <t>Hub 12K, uses 3984 / 28682 bearings, 10-56 seal, &amp; 4" Oil Cap. 8-214DX, GENUINE AXLETEK</t>
  </si>
  <si>
    <t>11-028</t>
  </si>
  <si>
    <t>12K865D</t>
  </si>
  <si>
    <t>Drum Olny, 12K, 9-28DX  GENUINE AXLETEK</t>
  </si>
  <si>
    <t>12-026</t>
  </si>
  <si>
    <t>B10E-21</t>
  </si>
  <si>
    <t>Weifang Airui</t>
  </si>
  <si>
    <t>Brakes</t>
  </si>
  <si>
    <t>Brake Electric 10" x 2-1/4" for 3,500-lb axles LH (Driver)</t>
  </si>
  <si>
    <t>12-027</t>
  </si>
  <si>
    <t>B10E-22</t>
  </si>
  <si>
    <t>Brake Electric 10" x 2-1/4" for 3,500-lb axles RH (Passanger)</t>
  </si>
  <si>
    <t>12-180</t>
  </si>
  <si>
    <t>B12E-21</t>
  </si>
  <si>
    <t>Brake Electric 12" x 2" for 6-7,000 lb axles LH (Driver)</t>
  </si>
  <si>
    <t>12-181</t>
  </si>
  <si>
    <t>B12E-22</t>
  </si>
  <si>
    <t>Brake Electric 12" x 2" for 6-7,000 lb axles RH (Passanger)</t>
  </si>
  <si>
    <t>12-468</t>
  </si>
  <si>
    <t>B10EA-21</t>
  </si>
  <si>
    <t>Brake Electric 10" x 2-1/4" for 3,500-lb axles, Left Hand Self Adjusting EB-10LSA</t>
  </si>
  <si>
    <t>12-469</t>
  </si>
  <si>
    <t>B10EA-22</t>
  </si>
  <si>
    <t>Brake Electric 10" x 2-1/4" for 3,500-lb axles, Right Hand Self Adjusting EB-10RSA</t>
  </si>
  <si>
    <t>12-464</t>
  </si>
  <si>
    <t>B12EA-21</t>
  </si>
  <si>
    <t>Brake Electric 12" x 2" for 6-7,000 lb axles, Left Hand Self Adjusting EB-12LSA</t>
  </si>
  <si>
    <t>12-465</t>
  </si>
  <si>
    <t>B12EA-22</t>
  </si>
  <si>
    <t>Brake Electric 12" x 2" for 6-7,000 lb axles, Right Hand Self Adjusting EB-12RSA</t>
  </si>
  <si>
    <t>12-434</t>
  </si>
  <si>
    <t>B1208E-11</t>
  </si>
  <si>
    <t>Brake Electric 12-1/4 x 3-3/8" for 8,000-lb axles, Left Hand, 3-3/8", 4 holes EB-1208LSA</t>
  </si>
  <si>
    <t>12-435</t>
  </si>
  <si>
    <t>B1208E-12</t>
  </si>
  <si>
    <t>Brake Electric 12-1/4 x 3-3/8" for 8,000-lb axles, Right Hand, 3-3/8", 4 holes EB-1208RSA</t>
  </si>
  <si>
    <t>12-450</t>
  </si>
  <si>
    <t>B1210E-11</t>
  </si>
  <si>
    <t>12-1/4 inch electric brake for 10,000-lb axles, left hand, 3-3/8", 7 holes EB-1210LSA</t>
  </si>
  <si>
    <t>12-451</t>
  </si>
  <si>
    <t>B1210E-12</t>
  </si>
  <si>
    <t>12-1/4 inch electric brake for 10,000-lb axles, right hand, 3-3/8", 7 holes EB-1210RSA</t>
  </si>
  <si>
    <t>12-442</t>
  </si>
  <si>
    <t>B1212E-11</t>
  </si>
  <si>
    <t>12-1/4 inch electric brake for 12,000-lb axles, left hand, 5" EB-1212LSA</t>
  </si>
  <si>
    <t>12-443</t>
  </si>
  <si>
    <t>B1212E-12</t>
  </si>
  <si>
    <t>12-1/4 inch electric brake for 12,000-lb axles, right hand, 5" EB-1212RSA</t>
  </si>
  <si>
    <t>WC</t>
  </si>
  <si>
    <t>AF04040017</t>
  </si>
  <si>
    <t xml:space="preserve">Wire Connector </t>
  </si>
  <si>
    <t>LN38</t>
  </si>
  <si>
    <t>AD02000007</t>
  </si>
  <si>
    <t>Nut Hex Lock  - 3/8"-24 Thread End. For 5.2-7K Brake Assemblies</t>
  </si>
  <si>
    <t>HB12-112</t>
  </si>
  <si>
    <t xml:space="preserve"> AD01000266</t>
  </si>
  <si>
    <t>Bolt, 1/2" - 20 x 1-1/2", brake mounting bolt. For 8K Brake Assemblies.</t>
  </si>
  <si>
    <t>FN12</t>
  </si>
  <si>
    <t xml:space="preserve"> AD02000078</t>
  </si>
  <si>
    <t xml:space="preserve">Nut Hex - 1/2"-20 Flange Lock Nut.  For 8K Brake Assemblies. </t>
  </si>
  <si>
    <t>HB716-112</t>
  </si>
  <si>
    <t>AD01000324</t>
  </si>
  <si>
    <t>Bolt, 7/16" - 20 x 1-1/2", brake mounting bolt. For 10-16K Brake Assemblies</t>
  </si>
  <si>
    <t>FN716</t>
  </si>
  <si>
    <t xml:space="preserve"> AD02000065</t>
  </si>
  <si>
    <t xml:space="preserve">Nut Hex Lock  - 7/16"-20 Flange Lock Nut.  For 3.5K &amp; 10-16K Brake Assemblies </t>
  </si>
  <si>
    <t>11-025</t>
  </si>
  <si>
    <t>HW-245-01</t>
  </si>
  <si>
    <t>Drum Mounting bolt for 10K Hubs 1-1/2" Long, 1/2"-13</t>
  </si>
  <si>
    <t>Drum Mounting bolt for 12K Hubs  1-3/4" Long, 1/2"-13</t>
  </si>
  <si>
    <t>BB10EA-21</t>
  </si>
  <si>
    <t>Cambodia</t>
  </si>
  <si>
    <t>Brake - Kit</t>
  </si>
  <si>
    <t>BB10EA-22</t>
  </si>
  <si>
    <t>BB12EA-21</t>
  </si>
  <si>
    <t>BB12EA-22</t>
  </si>
  <si>
    <t>BB1208E-11</t>
  </si>
  <si>
    <t>BB1208E-12</t>
  </si>
  <si>
    <t>BB1210E-11</t>
  </si>
  <si>
    <t>BB1210E-12</t>
  </si>
  <si>
    <t>BB1212E-11</t>
  </si>
  <si>
    <t>BB1212E-12</t>
  </si>
  <si>
    <t>Seals</t>
  </si>
  <si>
    <t>Grease seal, I.D. 1.249" O.D. 1.983" Thickness 0.25 - 12192TB</t>
  </si>
  <si>
    <t>Grease seal, I.D. 1.50" O.D. x 1.99" Thickness x 0.25 10-60</t>
  </si>
  <si>
    <t>10-19</t>
  </si>
  <si>
    <t>Grease seal, I.D. 1.72" O.D. 2.56" Thickness 0.50"  10-19</t>
  </si>
  <si>
    <t>10-10</t>
  </si>
  <si>
    <t>Grease seal, I.D. 2.125" O.D. 3.37" Thickness 0.31"  10-10</t>
  </si>
  <si>
    <t>10-36</t>
  </si>
  <si>
    <t>Grease seal, I.D. 2.25" O.D. 3.37" Thickness 0.375"  10-36</t>
  </si>
  <si>
    <t>OS-225</t>
  </si>
  <si>
    <t>225-15-08 / P10486</t>
  </si>
  <si>
    <t>370219BG</t>
  </si>
  <si>
    <t>Oil seal, AP15 2.250*3.371*0.475 10-63 NBR CARBON CASE CARBON SPRING</t>
  </si>
  <si>
    <t>OS-2875</t>
  </si>
  <si>
    <t>2875-08 / P10487</t>
  </si>
  <si>
    <t>OB2838051</t>
  </si>
  <si>
    <t>Oil seal, AP6 2.875*3.875*0.500 10-51 BLACK OD NBR CARBON CASE CARBON SPRING - Lippert</t>
  </si>
  <si>
    <t>OS-2875R</t>
  </si>
  <si>
    <t>2875-06 / P10488</t>
  </si>
  <si>
    <t>Oil seal, AP6 2.875*3.875*0.500 10-51 RED OD NBR CARBON CASE CARBON SPRING FOR DEXTER</t>
  </si>
  <si>
    <t>OS-3125R</t>
  </si>
  <si>
    <t>3125-06 / P10037</t>
  </si>
  <si>
    <t>OB3145059</t>
  </si>
  <si>
    <t>Oil seal, AP6 3.125*4.500*0.595 10- 56 RED OD NBR CARBON CASE CARBON SPRING</t>
  </si>
  <si>
    <t>In House</t>
  </si>
  <si>
    <t>Seals - Kit</t>
  </si>
  <si>
    <t>GENUINE AXLETEK Oil Bath Seal Kit BLUE 10K 2.875” I.D.</t>
  </si>
  <si>
    <t>GENUINE AXLETEK Oil Bath Seal Kit RED 12K 3.125 I.D. 10-56</t>
  </si>
  <si>
    <t>DC-198Z</t>
  </si>
  <si>
    <t>GC545EZ</t>
  </si>
  <si>
    <t>1.98" Lube type dust cap, rubber plug included</t>
  </si>
  <si>
    <t>DC-244Z</t>
  </si>
  <si>
    <t>GC655EZ</t>
  </si>
  <si>
    <t>2.44" Lube type dust cap, rubber plug included</t>
  </si>
  <si>
    <t>DC-272Z</t>
  </si>
  <si>
    <t>GC865EZ</t>
  </si>
  <si>
    <t>2.72" Lube type dust cap, rubber plug included</t>
  </si>
  <si>
    <t>DC-P</t>
  </si>
  <si>
    <t>AL02000083</t>
  </si>
  <si>
    <t>Rubber plugs for grease caps</t>
  </si>
  <si>
    <t>DC-198</t>
  </si>
  <si>
    <t>GC545</t>
  </si>
  <si>
    <t>1.98" dust cap</t>
  </si>
  <si>
    <t xml:space="preserve">DC-244 </t>
  </si>
  <si>
    <t>GC655</t>
  </si>
  <si>
    <t>2.44"  dust cap</t>
  </si>
  <si>
    <t xml:space="preserve">DC-272 </t>
  </si>
  <si>
    <t>GC865</t>
  </si>
  <si>
    <t>2.72"  dust cap</t>
  </si>
  <si>
    <t>Caps - Kit</t>
  </si>
  <si>
    <t>OC-2875</t>
  </si>
  <si>
    <t>21-35</t>
  </si>
  <si>
    <t>AL02000163
（27/8-12UN-2A）</t>
  </si>
  <si>
    <t>Oil cap 8K for 1004-0113 with rubber plug and rubber o-ring</t>
  </si>
  <si>
    <t>OC-350</t>
  </si>
  <si>
    <t>86510-16-NS</t>
  </si>
  <si>
    <t>AL02000197
（3.5"-12UN-2A）</t>
  </si>
  <si>
    <t>Oil caps for 10GD with rubber plug and rubber o-ring 3.50"</t>
  </si>
  <si>
    <t>OC-400</t>
  </si>
  <si>
    <t>86510-16</t>
  </si>
  <si>
    <t xml:space="preserve"> AL02000112
（4"-12UN-2A）</t>
  </si>
  <si>
    <t>Oil caps for 10-16K wth rubber plug and rubber o-ring 4.00"</t>
  </si>
  <si>
    <t>OC-2875A</t>
  </si>
  <si>
    <t>ST-2875</t>
  </si>
  <si>
    <t>Valcrum</t>
  </si>
  <si>
    <t xml:space="preserve">Oil cap KIT for 6-8K Hub  DEXTER / LIPPERT, 2.875" Universal Thread, Aluminum </t>
  </si>
  <si>
    <t>OC-350A</t>
  </si>
  <si>
    <t>ST-350</t>
  </si>
  <si>
    <t xml:space="preserve">Oil cap KIT for 10K GD DEXTER Hub, 3.50" Universal Thread, Aluminum </t>
  </si>
  <si>
    <t>OC-400A</t>
  </si>
  <si>
    <t>ST-400</t>
  </si>
  <si>
    <t xml:space="preserve">Oil cap KIT for 10--16K DEXTER / LIPPERT Hub </t>
  </si>
  <si>
    <t>OC-400L</t>
  </si>
  <si>
    <t>ST-400L</t>
  </si>
  <si>
    <t xml:space="preserve">Oil cap KIT for 10-16K (deep) DEXTER / LIPPERT Hub, 4.00" Universal Thread, Aluminum </t>
  </si>
  <si>
    <t>11-214</t>
  </si>
  <si>
    <t>OC-375A</t>
  </si>
  <si>
    <t>ST-375</t>
  </si>
  <si>
    <t xml:space="preserve">Oil cap KIT for 9-16K ALKO Hub, 3.75" Universal Thread, Aluminum </t>
  </si>
  <si>
    <t>TW100</t>
  </si>
  <si>
    <t>A00510100</t>
  </si>
  <si>
    <t>Washer Tang</t>
  </si>
  <si>
    <t>DW100</t>
  </si>
  <si>
    <t>A00502300</t>
  </si>
  <si>
    <t xml:space="preserve">Washer "D" Type </t>
  </si>
  <si>
    <t>SW100</t>
  </si>
  <si>
    <t>A00502700</t>
  </si>
  <si>
    <t>Spindle Washer 1"</t>
  </si>
  <si>
    <t>SN100</t>
  </si>
  <si>
    <t>A00617600</t>
  </si>
  <si>
    <t>Spindle Nut 1"-14, 6 Castellation</t>
  </si>
  <si>
    <t>11-354</t>
  </si>
  <si>
    <t>CP175</t>
  </si>
  <si>
    <t>A01900200</t>
  </si>
  <si>
    <t xml:space="preserve"> USE 21-735 cotter pin</t>
  </si>
  <si>
    <t>A00619100</t>
  </si>
  <si>
    <t>Jam Nut 1" -14</t>
  </si>
  <si>
    <t>A00619000</t>
  </si>
  <si>
    <t>Jam Nut Retainer</t>
  </si>
  <si>
    <t>WK-KIT</t>
  </si>
  <si>
    <t>1005-0043</t>
  </si>
  <si>
    <t>Hardware - Kit</t>
  </si>
  <si>
    <t>WK-KIT-D</t>
  </si>
  <si>
    <t>11-306</t>
  </si>
  <si>
    <t>WK-KIT-DEX</t>
  </si>
  <si>
    <t>Castle Nut Kit, 1"-14 for 2,000-8,000 lb axle.  Jam Nut, "D" washer &amp;  Retainer.  For Dexter after 6/02</t>
  </si>
  <si>
    <t>HI Bearings; HLB Automotive</t>
  </si>
  <si>
    <t>Bearing, 2K Inner/Outer - L44643</t>
  </si>
  <si>
    <t>Bearing, 3.5K Outer - L44649 - 9 / 270 each per sleeve/box</t>
  </si>
  <si>
    <t>Race</t>
  </si>
  <si>
    <t xml:space="preserve">Race,  3.5K Outer -  L44610  - 13 each per sleeve </t>
  </si>
  <si>
    <t>Bearing, 3.5K Inner - L68149  -  8 /192 each per sleeve/box</t>
  </si>
  <si>
    <t>Race, 3.5K Inner - L68111 - 11 / 198 each per sleeve/box</t>
  </si>
  <si>
    <t>Bearing, 5.2K Outer - LM67048 - 8 / 192 each per sleeve/box</t>
  </si>
  <si>
    <t>Race, 5.2K Outer - LM67010 - 11 / 198 each per sleeve/box</t>
  </si>
  <si>
    <t xml:space="preserve">Bearing, 6-8K Inner, 9-10K GD Outer - 25580 - 5 / 60 each per sleeve/box </t>
  </si>
  <si>
    <t xml:space="preserve">Race, 6-8K Inner, 9-10K GD Outer - 25520 - 7 each per sleeve </t>
  </si>
  <si>
    <t xml:space="preserve">Bearing, 6K Outer -15123 - 7 / 140 each per sleeve/box </t>
  </si>
  <si>
    <t xml:space="preserve">Race, 6K Outer - 15245 - 8 each per sleeve </t>
  </si>
  <si>
    <t xml:space="preserve">Bearing, 7K Outer - 14125A - 7 / 112 each per sleeve/box </t>
  </si>
  <si>
    <t xml:space="preserve">Race, 7K Outer - 14276 - 8 each per sleeve </t>
  </si>
  <si>
    <t xml:space="preserve">Bearing, 8K Outer - 02475 - 6 / 114 each per sleeve/box </t>
  </si>
  <si>
    <t xml:space="preserve">Race, 8K Outer - 02420 - 8 each per sleeve </t>
  </si>
  <si>
    <t xml:space="preserve">Bearing, 9-10KGD Inner 10K Outer on DX  hubs - 387A - 6 / 48 each per sleeve/box </t>
  </si>
  <si>
    <t xml:space="preserve">Race, 9-10KGD Inner 10K Outer on DX  hubs - 382A - 8 each per sleeve </t>
  </si>
  <si>
    <t>395S</t>
  </si>
  <si>
    <t xml:space="preserve">Bearing, 10K HD Outer - 395S - 7 / 35 each per sleeve/box </t>
  </si>
  <si>
    <t>394A</t>
  </si>
  <si>
    <t xml:space="preserve">Race, 10K HD Outer - 394A - 9 each per sleeve </t>
  </si>
  <si>
    <t xml:space="preserve">Bearing, 12K Inner - 3984 - 5 / 30 each per sleeve/box </t>
  </si>
  <si>
    <t xml:space="preserve">Race, 12K Inner - 3920 - 28 - 7 each per sleeve </t>
  </si>
  <si>
    <t xml:space="preserve">Bearing, 12K Outer - 28682 - 7 / 56 each per sleeve/box </t>
  </si>
  <si>
    <t xml:space="preserve">Race, 12K Outer -28622 - 9 each per sleeve </t>
  </si>
  <si>
    <t>Bearing - Kit</t>
  </si>
  <si>
    <t>GENUINE AXLETEK Bearing Kit 3.5K Kit - L68149 Inner / L44649 Outer GENUINE AXLETEK Bearing &amp; 1.719" Seal I.D.</t>
  </si>
  <si>
    <t>A006-080-00</t>
  </si>
  <si>
    <t>LN-1-2-20</t>
  </si>
  <si>
    <t>A1023R</t>
  </si>
  <si>
    <t>Lug Nut 1/2"-20 - RH 60° Cone - 13/16" O.D.</t>
  </si>
  <si>
    <t>WN916</t>
  </si>
  <si>
    <t>LN-9-16-18</t>
  </si>
  <si>
    <t>A00605300</t>
  </si>
  <si>
    <t>Lug Nut 9/16"-18 - RH 60° Cone - 7/8" O.D.</t>
  </si>
  <si>
    <t>WN58</t>
  </si>
  <si>
    <t>LN-5-8</t>
  </si>
  <si>
    <t>A00610900</t>
  </si>
  <si>
    <t>Lug Nut 5/8"-18 - RH 90° Cone - 1-1/16" O.D.</t>
  </si>
  <si>
    <t>WN916-SF</t>
  </si>
  <si>
    <t>Flange Nut 9/16"-18 Swivel</t>
  </si>
  <si>
    <t>WN58-SF</t>
  </si>
  <si>
    <t>LN-5-8F</t>
  </si>
  <si>
    <t>AL01000060</t>
  </si>
  <si>
    <t>Flange Nut 5/8"-18 Swivel 1-1/8" O.D.</t>
  </si>
  <si>
    <t>Wheel Nut - Kit</t>
  </si>
  <si>
    <t>GENUINE AXLETEK Wheel Nut 2-7K 1/2"-20, 60° Coned, 13/16" O.D. PK/6</t>
  </si>
  <si>
    <t>GENUINE AXLETEK Wheel Nut 7 &amp; 8K 9/16"-18, 60° Coned, 7/8" O.D. PK/8</t>
  </si>
  <si>
    <t xml:space="preserve">GENUINE AXLETEK Wheel Nut Flange Swivel 9/16"-18 </t>
  </si>
  <si>
    <t>GENUINE AXLETEK Wheel Nut Flange Swivel 5/8"-18, 1-1/8" O.D. PK/8</t>
  </si>
  <si>
    <t>HW-246-00</t>
  </si>
  <si>
    <t>7-246</t>
  </si>
  <si>
    <t>Wheel Stud</t>
  </si>
  <si>
    <t>Stud Press-in 1/2"-20 x 1.95" long, .26 Spline Length, .545 knurl, Black</t>
  </si>
  <si>
    <t>Stud Press-in 1/2"-20 x 1.95" long, .26 Spline Length, .545 knurl, Zinc</t>
  </si>
  <si>
    <t>HW-122-00</t>
  </si>
  <si>
    <t>7-122</t>
  </si>
  <si>
    <t xml:space="preserve">Stud Press-in 1/2"-20 x 1.99" long, .39 Spline Length, .610 knurl, Black </t>
  </si>
  <si>
    <t>Stud Press-in 1/2"-20 x 1.99" long, .39 Spline Length, .610 knurl, Zinc</t>
  </si>
  <si>
    <t>Stud Press-in 9/16"-18, 2.30 Stud Length, .31 Spline Length, .689 knurl, Black</t>
  </si>
  <si>
    <t>HW-132-01</t>
  </si>
  <si>
    <t>Stud Press-in 9/16"-18, 2.30 Stud Length, .31 Spline Length, .689 knurl, Zinc</t>
  </si>
  <si>
    <t>HW-232-00</t>
  </si>
  <si>
    <t>7-232</t>
  </si>
  <si>
    <t>Stud Press-in 5/8"-18, 2.75 Stud Length, .31 Spline Length, .690 knurl, Black</t>
  </si>
  <si>
    <t>Stud Press-in 5/8"-18, 2.75 Stud Length, .31 Spline Length, .690 knurl, Zinc</t>
  </si>
  <si>
    <t>Stud Press-in 5/8"-18, 3.45 Stud Length, .57 Spline Length, .690 knurl</t>
  </si>
  <si>
    <t>HW-115</t>
  </si>
  <si>
    <t>7-115</t>
  </si>
  <si>
    <t>Stud Press-in 5/8"-18, 3.16 Stud Length, .56 Spline Length, .690 knurl, Black</t>
  </si>
  <si>
    <t>HW-242-00</t>
  </si>
  <si>
    <t>Stud Press-in 9/16"-18, 2.30 Stud Length, .68 Spline Length, .690 knurl, Zinc</t>
  </si>
  <si>
    <t>Wheel Stud - Kit</t>
  </si>
  <si>
    <t xml:space="preserve">Stud Press-in 1/2"-20 x 1.80" long, .26 Spline Length, .545 knurl, Black </t>
  </si>
  <si>
    <t>Stud Press-in 5/8"-18, 3.45 Stud Length, .57 Spline Length, .690 knurl, Black</t>
  </si>
  <si>
    <t>Stud Press-in 9/16"-18, 2.30 Stud Length, .68 Spline Length, .690 knurl, Black</t>
  </si>
  <si>
    <t>21-400</t>
  </si>
  <si>
    <t>SW4B</t>
  </si>
  <si>
    <t>UNA-212</t>
  </si>
  <si>
    <t>KL Spring</t>
  </si>
  <si>
    <t>ML-042-00</t>
  </si>
  <si>
    <t>Spring, Double-Eye, 4-leaf  1,750-lb, 25-1/4" free length, 1-3/4" Width SW4B</t>
  </si>
  <si>
    <t>21-404</t>
  </si>
  <si>
    <t xml:space="preserve">SW4 </t>
  </si>
  <si>
    <t>UNA-218</t>
  </si>
  <si>
    <t>ML-025-00</t>
  </si>
  <si>
    <t>Spring, Double-Eye, 4-leaf  2,500-lb, 25-1/4" free length, 1-3/4" Width SW4</t>
  </si>
  <si>
    <t>21-405</t>
  </si>
  <si>
    <t>SW5</t>
  </si>
  <si>
    <t>UNA-111</t>
  </si>
  <si>
    <t>MLA-11100</t>
  </si>
  <si>
    <t>Spring, Double-Eye, 5-leaf 2,950-lb, 25-1/4" free length, 1 3/4" width SW5</t>
  </si>
  <si>
    <t>21-406</t>
  </si>
  <si>
    <t>PR6</t>
  </si>
  <si>
    <t>UNA-222</t>
  </si>
  <si>
    <t>ML-027-00</t>
  </si>
  <si>
    <t>Spring, Double-Eye, 6-leaf for 3,500-lb, 25-1/4" free length, 1-3/4" width PR6</t>
  </si>
  <si>
    <t>21-426</t>
  </si>
  <si>
    <t>E5226</t>
  </si>
  <si>
    <t>UNA-160</t>
  </si>
  <si>
    <t>MLA-160-00</t>
  </si>
  <si>
    <t>Spring, Slipper, 5-leaf 3,400-lb, 26-5/8" free length, 2" width E5226</t>
  </si>
  <si>
    <t>21-416</t>
  </si>
  <si>
    <t>HW5116</t>
  </si>
  <si>
    <t>HW-5116</t>
  </si>
  <si>
    <t>Spring, Slipper, 6 Leaf  3,750-lb, 26-5/8" free length, 2" Wide HW5116</t>
  </si>
  <si>
    <t>21-432</t>
  </si>
  <si>
    <t>1203T3</t>
  </si>
  <si>
    <t>UNA-232</t>
  </si>
  <si>
    <t>ML-032-00</t>
  </si>
  <si>
    <t>Spring, Slipper, 5-leaf  for 3,500-lb axles, 26-5/8" free length, 2" Width 1203T3</t>
  </si>
  <si>
    <t>21-415</t>
  </si>
  <si>
    <t>E5115</t>
  </si>
  <si>
    <t>UNA-161</t>
  </si>
  <si>
    <t>MLA-161-00</t>
  </si>
  <si>
    <t>Spring, Slipper, 6 Leaf  4,300-lb, 29-1/2" free length, 2" Wide E5115</t>
  </si>
  <si>
    <t>21-433</t>
  </si>
  <si>
    <t>1403T3</t>
  </si>
  <si>
    <t>UNA-233</t>
  </si>
  <si>
    <t>ML-033-00</t>
  </si>
  <si>
    <t>Spring, Slipper, 7 Leaf  4,000-lb, 26-5/8" free length, 2" Wide 1403T3</t>
  </si>
  <si>
    <t>21-480</t>
  </si>
  <si>
    <t>UNA-298</t>
  </si>
  <si>
    <t>ML-080-01</t>
  </si>
  <si>
    <t>Spring, Slipper, 5-Leaf 5,000-lb, 30" free length, 2-1/2" Wide rubber bushing 72-80</t>
  </si>
  <si>
    <t>21-444</t>
  </si>
  <si>
    <t>UNA-269</t>
  </si>
  <si>
    <t>ML-044-01</t>
  </si>
  <si>
    <t>Spring, Slipper, 6 Leaf  6,000-lb, 30-1/2" free length, 3" Wide 72-44</t>
  </si>
  <si>
    <t>BU1-1566</t>
  </si>
  <si>
    <t>14-1-1</t>
  </si>
  <si>
    <t>BU1-1566  #001-A</t>
  </si>
  <si>
    <t>Bushing</t>
  </si>
  <si>
    <t>Bushing, Nylon 9/16" x 1-3/4" for Springs &amp; Cast Equalizer</t>
  </si>
  <si>
    <t>BU1-2566</t>
  </si>
  <si>
    <t>14-64-1</t>
  </si>
  <si>
    <t>BU1-2566 #001-B</t>
  </si>
  <si>
    <t>Bushing, Nylon 9/16" x 2" for Springs</t>
  </si>
  <si>
    <t>Bushing Nylon, 7/8" for E4541 Equalizer</t>
  </si>
  <si>
    <t>21-620</t>
  </si>
  <si>
    <t>014-112-00  #010-A</t>
  </si>
  <si>
    <t>Bushing Spring Eye Rubber/Steel .75" ID X 2.00" OD 2.50" Long.  For 2-1/2" wide spring 72-80</t>
  </si>
  <si>
    <t>21-625</t>
  </si>
  <si>
    <t>014-069-00 #007-A</t>
  </si>
  <si>
    <t>Bushing Spring Eye Rubber/Steel 1" ID X 2.06" OD 3.12" Long. For 3" wide spring 72-44</t>
  </si>
  <si>
    <t>Bushing - Kit</t>
  </si>
  <si>
    <t>Jiaxing Yourun Tech Co, LTD</t>
  </si>
  <si>
    <t>Hanger - Kit</t>
  </si>
  <si>
    <t>APT5SE</t>
  </si>
  <si>
    <t>XXX</t>
  </si>
  <si>
    <t>Hanger Kit, Tandem for 1.75" Double Eye Springs (3.5-7K Axle) APT5SE 13-104 Eq</t>
  </si>
  <si>
    <t xml:space="preserve">APT5 </t>
  </si>
  <si>
    <t>APT6SE-HD</t>
  </si>
  <si>
    <t>H238-AP216</t>
  </si>
  <si>
    <t>Hanger Kit, Tandem for 2.00" Slipper Springs (3.5-8K Axle) H238-AP216</t>
  </si>
  <si>
    <t>APTT6SE-HD</t>
  </si>
  <si>
    <t>GENUINE AXLETEK Hanger Kit, Tandem Add-on for 2.50" Slipper Springs, (10KGD Axle) use with 21-300, 48 1/2" axle spacing - HAP25803</t>
  </si>
  <si>
    <t>21-250</t>
  </si>
  <si>
    <t>H125</t>
  </si>
  <si>
    <t>FPHG-112</t>
  </si>
  <si>
    <t xml:space="preserve">Hanger  </t>
  </si>
  <si>
    <t>Hanger for 1.75" springs, 1.25" Center Height 1.30" W x 3.00" Long</t>
  </si>
  <si>
    <t>21-251</t>
  </si>
  <si>
    <t>H113</t>
  </si>
  <si>
    <t>FPHG-100</t>
  </si>
  <si>
    <t>Hanger for 1.75" springs, 1.13" Center Height 1.44" W x 1.50" Long</t>
  </si>
  <si>
    <t>21-252</t>
  </si>
  <si>
    <t>H150</t>
  </si>
  <si>
    <t>FP-206H</t>
  </si>
  <si>
    <t>Hanger for 1.75" springs, 1.50" Center Height 1.88" W x 3.00" Long</t>
  </si>
  <si>
    <t>21-253</t>
  </si>
  <si>
    <t>H250</t>
  </si>
  <si>
    <t>FP-303H</t>
  </si>
  <si>
    <t>Hanger for 1.75" springs, 2.50" Center Height 1.88" W x 3.00" Long</t>
  </si>
  <si>
    <t>21-254</t>
  </si>
  <si>
    <t>H325</t>
  </si>
  <si>
    <t>FPHG-325</t>
  </si>
  <si>
    <t>Hanger for 1.75" springs, 3.25" Center Height 1.88" W x 3.00" Long</t>
  </si>
  <si>
    <t>21-810</t>
  </si>
  <si>
    <t>E1</t>
  </si>
  <si>
    <t>EQ-E1</t>
  </si>
  <si>
    <t>Equalizer</t>
  </si>
  <si>
    <t>Equalizer Cast 7-3/4" Long for 1.75" Double-Eye Springs uses 9/16" x 3" Shackle Bolt</t>
  </si>
  <si>
    <t>21-811</t>
  </si>
  <si>
    <t>13-104</t>
  </si>
  <si>
    <t>Equalizer Cast 5-3/4" Long for 1.75" Double-Eye Springs used in AP233 kit - uses 9/16" x 3" Shackle Bolt</t>
  </si>
  <si>
    <t>21-280</t>
  </si>
  <si>
    <t>72-1584</t>
  </si>
  <si>
    <t>FPHG-15844F</t>
  </si>
  <si>
    <t>Hanger</t>
  </si>
  <si>
    <t>Hanger for 2" springs, 3.56" Center Height, Front</t>
  </si>
  <si>
    <t>21-281</t>
  </si>
  <si>
    <t>72-1586</t>
  </si>
  <si>
    <t>FPHG-15864C</t>
  </si>
  <si>
    <t>Hanger for 2" springs, 3.38" Center Height, Center</t>
  </si>
  <si>
    <t>21-282</t>
  </si>
  <si>
    <t>72-1585</t>
  </si>
  <si>
    <t>FPHG-15854R</t>
  </si>
  <si>
    <t>Hanger for 2" springs, 5.06" Center Height, Rear</t>
  </si>
  <si>
    <t>21-812</t>
  </si>
  <si>
    <t>E4541</t>
  </si>
  <si>
    <t>4541</t>
  </si>
  <si>
    <t>FPEQ-4541</t>
    <phoneticPr fontId="0" type="noConversion"/>
  </si>
  <si>
    <t>Equlizer 12" Long, for 2" Slipper Spring - Uses 7/8" Dry Equ Bolt.</t>
  </si>
  <si>
    <t>SS312</t>
  </si>
  <si>
    <t>FP312L</t>
    <phoneticPr fontId="0" type="noConversion"/>
  </si>
  <si>
    <t>Shackle Strap</t>
  </si>
  <si>
    <t>Shackle Strap, 3 1//8" C-C</t>
  </si>
  <si>
    <t>SS262</t>
  </si>
  <si>
    <t>FP-262L</t>
    <phoneticPr fontId="0" type="noConversion"/>
  </si>
  <si>
    <t>Shackle Strap, 2 5/8" C-C</t>
  </si>
  <si>
    <t>SS225</t>
  </si>
  <si>
    <t>FP-225</t>
  </si>
  <si>
    <t>Shackle Strap, 2 1/4" C-C</t>
  </si>
  <si>
    <t>Shackle Strap - Kit</t>
  </si>
  <si>
    <t>B9163</t>
  </si>
  <si>
    <t>FPB916-3</t>
  </si>
  <si>
    <t>Bolt, Shackle 3" long x 9/16" diameter, 9163B</t>
  </si>
  <si>
    <t>B91635</t>
  </si>
  <si>
    <t>FPB916-312</t>
  </si>
  <si>
    <t>Bolt, Shackle 3-1/2" long x 9/16" diameter, 91635B</t>
  </si>
  <si>
    <t>LN916</t>
  </si>
  <si>
    <t>FPN916L</t>
  </si>
  <si>
    <t>Nut, Lock Hex 9/16" for Shackle Bolt, top lock</t>
  </si>
  <si>
    <t>21-710</t>
  </si>
  <si>
    <t>quoting</t>
  </si>
  <si>
    <t>Bolt, Shackle Shoulder; 9/16" x 2.32" w/ 7/16"-20 Thread End</t>
  </si>
  <si>
    <t>21-711</t>
  </si>
  <si>
    <t>Bolt, Shackle Shoulder; 9/16" x 2.82" w/ 7/16"-20 Thread End</t>
  </si>
  <si>
    <t>21-721</t>
  </si>
  <si>
    <t>Nut, Shackle Bolt; 7/16"-20</t>
  </si>
  <si>
    <t>EB78434</t>
  </si>
  <si>
    <t>FPB78-434</t>
    <phoneticPr fontId="0" type="noConversion"/>
  </si>
  <si>
    <t>Bolt, Equlizer WET 7/8"-9 Grade 2</t>
  </si>
  <si>
    <t>21-732</t>
  </si>
  <si>
    <t>Bolt, Equlizer 7/8"-9 Grade 2</t>
  </si>
  <si>
    <t>CN78</t>
  </si>
  <si>
    <t>FPN78TL</t>
    <phoneticPr fontId="0" type="noConversion"/>
  </si>
  <si>
    <t xml:space="preserve">Nut Castle 7/8" for Equ Bolt used in APT6SE </t>
  </si>
  <si>
    <t>21-734</t>
  </si>
  <si>
    <t>Zerk for above bolt</t>
  </si>
  <si>
    <t>CP214</t>
  </si>
  <si>
    <t>WJ.07.0019</t>
    <phoneticPr fontId="0" type="noConversion"/>
  </si>
  <si>
    <t>Cotter Pin 1/8" dia. x 2-1/4"</t>
  </si>
  <si>
    <t>GENUINE AXLETEK Equalizer Bolt Kit for 2" Springs</t>
  </si>
  <si>
    <t>21-750</t>
  </si>
  <si>
    <t>SB34475</t>
  </si>
  <si>
    <t>AD01000047</t>
  </si>
  <si>
    <t>Spring Eye Bolt, 3/4"-9 x 4.75" used in HAP158 &amp; HAP258</t>
  </si>
  <si>
    <t>21-751</t>
  </si>
  <si>
    <t>LN34</t>
  </si>
  <si>
    <t>AD02000025</t>
  </si>
  <si>
    <t>Nut, Lock 3/4"-9, Used 7-264 Bolt</t>
  </si>
  <si>
    <t>21-752</t>
  </si>
  <si>
    <t>SB12450</t>
  </si>
  <si>
    <t>AD01000052</t>
  </si>
  <si>
    <t>Bolt, Spring Keeper, 1/2"-20 x 4-1/2",  for 3" Spring. Used in HAP103 &amp; HAP203</t>
  </si>
  <si>
    <t>21-753</t>
  </si>
  <si>
    <t>LN12</t>
  </si>
  <si>
    <t>AD02000078</t>
  </si>
  <si>
    <t>Nut, Lock 1/2"-20 for 7-75 Bolt</t>
  </si>
  <si>
    <t>21-754</t>
  </si>
  <si>
    <t>SB1550</t>
  </si>
  <si>
    <t>AD01000048</t>
  </si>
  <si>
    <t>Bolt, Equalizer / Spring-eye 1"-8 x 5-1/2",  Used as EquBlt in HAP258 &amp; SprEyeBlt in HAP103 &amp; HAP203</t>
  </si>
  <si>
    <t>21-755</t>
  </si>
  <si>
    <t>LN1</t>
  </si>
  <si>
    <t>AD02000026</t>
  </si>
  <si>
    <t>Nut, Lock 1"-8 for 7-169 Bolt</t>
  </si>
  <si>
    <t>21-756</t>
  </si>
  <si>
    <t>SB118600</t>
  </si>
  <si>
    <t>AD01000053</t>
  </si>
  <si>
    <t>Bot, Equalizer 1-1/8"-7 x 6.00" used in HAP203</t>
  </si>
  <si>
    <t>21-757</t>
  </si>
  <si>
    <t>LN118</t>
  </si>
  <si>
    <t>AD02000062</t>
  </si>
  <si>
    <t>Nut, Lock 1-1/8"-7, Used with 7-170</t>
  </si>
  <si>
    <t>APUBR-10 (GR5)</t>
  </si>
  <si>
    <t>U-Bolt - Kit</t>
  </si>
  <si>
    <t>GENUINE AXLETEK U-Bolt Kit, 2K 1-3/4" Axle, 4-1/4" x 3/8-24 APUBR10</t>
  </si>
  <si>
    <t>APUBR-1 (GR5)</t>
  </si>
  <si>
    <t>GENUINE AXLETEK U-Bolt Kit, 3.5K 2-3/8" Axle, 5-1/2" x 2-3/8" Axle, 1/2-20 APUBR1</t>
  </si>
  <si>
    <t>APUBR-8 (GR5)</t>
  </si>
  <si>
    <t>APUBR-9  (GR5)</t>
  </si>
  <si>
    <t>APUBR-35 (GR5)</t>
  </si>
  <si>
    <t>GENUINE AXLETEK U-bolt Kit, 8K 3.5" Axle, 8" x 9/16-18 APUBR35</t>
  </si>
  <si>
    <t>APUBR-5 (GR5)</t>
  </si>
  <si>
    <t>GENUINE AXLETEK U-bolt Kit, 10K 5" Axle, 9" x 5/8-11 APUBR5</t>
  </si>
  <si>
    <t>APUBR-55 (GR5)</t>
  </si>
  <si>
    <t>GENUINE AXLETEK U-bolt Kit, 12K 5" Axle, 9-5/8"  3/4-10 APUBR7</t>
  </si>
  <si>
    <t>TP-JF99</t>
  </si>
  <si>
    <t>Kemei</t>
  </si>
  <si>
    <t>Jack Foot with Hardware for 2-5K Round A-frame Jack</t>
  </si>
  <si>
    <t>TP-JF100Z</t>
  </si>
  <si>
    <t>Jack Foot with Removable Pin , 1.7" height, for 2-5K Round A-frame Jack</t>
  </si>
  <si>
    <t>TP-JF-1005HZ</t>
  </si>
  <si>
    <t>Jack Foot, drop leg Insert  for 2-5K Jack</t>
  </si>
  <si>
    <t>TP-916PN</t>
  </si>
  <si>
    <t>Pin, Jack  9/16"  x 3-1/2", with 3-1/8"  to the center of the detent ball</t>
  </si>
  <si>
    <t>Replacement Parts - Kit</t>
  </si>
  <si>
    <t>TP-58PN</t>
  </si>
  <si>
    <t>Pin, Jack 5/8" x 4"</t>
  </si>
  <si>
    <t>TP-7000PN</t>
  </si>
  <si>
    <t>Pin, Jack  9/16"  x 2-3/4"</t>
  </si>
  <si>
    <t>TP-20HD</t>
  </si>
  <si>
    <t>TP-JAT2000B</t>
  </si>
  <si>
    <t xml:space="preserve">Jack, A-frame 2,000 lb, top wind, black </t>
  </si>
  <si>
    <t>F</t>
  </si>
  <si>
    <t>TP-JAT5000B</t>
  </si>
  <si>
    <t xml:space="preserve">Jack, A-frame 5,000 lb, top wind, black </t>
  </si>
  <si>
    <t>TP-JSPA</t>
  </si>
  <si>
    <t>Jack, Support Plate for 2-1/4" OD A-Frame Jacks</t>
  </si>
  <si>
    <t>TP-JWBT2010B</t>
  </si>
  <si>
    <t>Jack, Swivel Mount, Weld-on bracket , 2000# cap., 10" lift, top wind, black</t>
  </si>
  <si>
    <t>TP-JPT2010B</t>
  </si>
  <si>
    <t>Jack, Pipe Mount Swivel, Weld-on, Top Wind, 2000# cap. 10" lift,  black</t>
  </si>
  <si>
    <t>TP-JPS2010B</t>
  </si>
  <si>
    <t>Jack, Pipe Mount Swivel, Weld-on, Side Wind, 2000# cap. 10" lift,  black</t>
  </si>
  <si>
    <t>TP-JPT5010B</t>
  </si>
  <si>
    <t>Jack, Pipe Mount Swivel, Weld-on, Top Wind, 5000# cap. 10" lift,  black</t>
  </si>
  <si>
    <t>TP-JPS5010B</t>
  </si>
  <si>
    <t>Jack, Pipe Mount Swivel, Weld-on, Side Wind, 5000# cap. 10" lift,  black</t>
  </si>
  <si>
    <t>TP-JPT5015B</t>
  </si>
  <si>
    <t>Jack, Pipe Mount Swivel, Weld-on, Top Wind, 5000# cap. 15" lift,  black</t>
  </si>
  <si>
    <t>TP-JPS5015B</t>
  </si>
  <si>
    <t>Jack, Pipe Mount Swivel, Weld-on, Side Wind, 5000# cap. 15" lift,  black</t>
  </si>
  <si>
    <t>TP-JPT7010B</t>
  </si>
  <si>
    <t>Jack, Pipe Mount Swivel, Weld-on Top Wind, 7000# cap. 10" lift,  black</t>
  </si>
  <si>
    <t>TP-JPS-7010B</t>
  </si>
  <si>
    <t>Jack, Pipe Mount Swivel, Weld-on Side Wind, 7000# cap. 10" lift,  black</t>
  </si>
  <si>
    <t>TP-JPT7015B</t>
  </si>
  <si>
    <t>Jack, Pipe Mount Swivel, Weld-on Top Wind, 7000# cap. 15" lift,  black</t>
  </si>
  <si>
    <t>TP-JPS70015B</t>
  </si>
  <si>
    <t>Jack, Pipe Mount Swivel, Weld-on Side Wind, 7000# cap. 15" lift,  black</t>
  </si>
  <si>
    <t>TP-JWT70DLB</t>
  </si>
  <si>
    <t>Jack,  Drop Leg HD, Top Wind, 2.5" Square Jack, 8000# support capacity, 7000# lift capacity</t>
  </si>
  <si>
    <t>TP-JWS70DLB</t>
  </si>
  <si>
    <t>Jack,  Drop Leg HD, Side Wind, 2.5" Square Jack, 8000# support capacity, 7000# lift capacity</t>
  </si>
  <si>
    <t>TP-JWF120DLSP</t>
  </si>
  <si>
    <t>Jack, Heavy Duty Square, Front Pin, 12000# support capacity, 10,000# lift capacity, w / spring return, handle and handle clip</t>
  </si>
  <si>
    <t>TP-JWS120DLSP</t>
  </si>
  <si>
    <t>Jack, Heavy Duty Square, Side Pin, 12000# support capacity, 10,000# lift capacity, w / spring return, handle and handle clip</t>
  </si>
  <si>
    <t>TP-JWF120DLSP-NH</t>
  </si>
  <si>
    <t>Jack, Heavy Duty Square, Front Pin, 12000# support capacity, 10,000# lift capacity, w / spring return, NO HANDLE</t>
  </si>
  <si>
    <t>TP-JWS120DLSP-NH</t>
  </si>
  <si>
    <t>Jack, Heavy Duty Square, Side Pin, 12000# support capacity, 10,000# lift capacity, w / spring return, NO HANDLE</t>
  </si>
  <si>
    <t>TP-120HD</t>
  </si>
  <si>
    <t>Jack, Handle w/bolt and nut for 12k jack</t>
  </si>
  <si>
    <t>TP-120CLIP</t>
  </si>
  <si>
    <t>Jack, Handle clip for HD Jack Handle</t>
  </si>
  <si>
    <t>TP-120PIN</t>
  </si>
  <si>
    <t>Pin, for Direct-Weld Square Jack Foot</t>
  </si>
  <si>
    <t>TP-JAT80DL</t>
  </si>
  <si>
    <t>Jack, A-frame mini-drop leg jack, Top Wind, 8000# supprt cap., 8000# lift capacity, 28.5" travel, black finish</t>
  </si>
  <si>
    <t>TP-IP916</t>
  </si>
  <si>
    <t>TJP-IP916-CTN</t>
  </si>
  <si>
    <t>Jack, Male pipe (inside pipe), 2” O.D., 9/16” pin hole size. For 5-8K SW round tube jack and 5K square tube jack</t>
  </si>
  <si>
    <t>TP-IP58</t>
  </si>
  <si>
    <t>Jack, Male pipe (inside pipe), 2” O.D., 5/8” pin hole size. For 2K TW/SW &amp; 5K TW round tube jack</t>
  </si>
  <si>
    <t>TP-58FP</t>
  </si>
  <si>
    <t>Jack, Female mating pipe, 3” O.D., 5/8” pin hole size for 8K round tube and square tube pipe mount jacks</t>
  </si>
  <si>
    <t>TP-2558OP</t>
  </si>
  <si>
    <t>Jack, 2.75” weldment with U shape channel, fitting 5/8 pin, U shape channel fitting 2.5” jack tube. For 7/8K square Jacks</t>
  </si>
  <si>
    <t>TP-JWT120DLSP</t>
  </si>
  <si>
    <t>Heavy duty square jack, top wind, 12,000# support capacity, 10000# lift cap.,w/spring return, handle and handle clip, side pin</t>
  </si>
  <si>
    <t>TP-CAF5K2B</t>
  </si>
  <si>
    <t>A-Frame coupler, 2" ball size, 5000#, black painted</t>
  </si>
  <si>
    <t>TP-CAF14K2516O</t>
  </si>
  <si>
    <t>A-Frame coupler, 2-5/16" ball size, 14,000#, OILY</t>
  </si>
  <si>
    <t>TP-CAF14K2516B</t>
  </si>
  <si>
    <t>A-Frame coupler, 2-5/16" ball size, 14,000#, BLACK</t>
  </si>
  <si>
    <t>TP-CAF8K2B</t>
  </si>
  <si>
    <t>2" A-Frame coupler, 8000# capacity w/ wrap-around helmet, black</t>
  </si>
  <si>
    <t>TP-CAF7K2B</t>
  </si>
  <si>
    <t>Coupler, A-Frame, Collar Style,  2" ball, 7000# capacity</t>
  </si>
  <si>
    <t>TP-CAF125K2516B</t>
  </si>
  <si>
    <t>Coupler, A-Frame, Colar Style,  2-5/16" ball, 12500# capacity</t>
  </si>
  <si>
    <t>TP-CA140K2516</t>
  </si>
  <si>
    <t>Coupler, Adjustable, 2-5/16" ball size, 14000# capacity, black powder coat finish, w/ bolts and nuts</t>
  </si>
  <si>
    <t>TP-CA7K2</t>
  </si>
  <si>
    <t>Adjustable coupler, collar style, 2" ball size, 7000# capacity, black powder coat finish, w/bolts and nuts</t>
  </si>
  <si>
    <t>TP-CA125K2516</t>
  </si>
  <si>
    <t>Coupler, Adjustable, collar style, 2-5/16" ball size, 12500# capacity, black powder coat finish, w/bolts and nuts</t>
  </si>
  <si>
    <t>TP-CA150K2516</t>
  </si>
  <si>
    <t>Coupler, Adjustable, heavy duty cast construction, 2-5/16" ball size, 15000# capacity, black powder coat finish, w/bolts and nuts</t>
  </si>
  <si>
    <t>TP-CB4</t>
  </si>
  <si>
    <t>Coupler, 3 position channel bracket</t>
  </si>
  <si>
    <t>TP-CB6</t>
  </si>
  <si>
    <t>Coupler, 5 position channel bracket</t>
  </si>
  <si>
    <t>TP-CB126</t>
  </si>
  <si>
    <t>Coupler, HD 5 position channel bracket 1/2"</t>
  </si>
  <si>
    <t>TP-ABH58</t>
  </si>
  <si>
    <t xml:space="preserve">Coupler Bolt, Grade 8 bolt/nut for adjustable couplers, size=5/8", length=5.0" </t>
  </si>
  <si>
    <t>TP-CAFPIN</t>
  </si>
  <si>
    <t>Pin, for Sleeve Locl Couplers. 5/16" x 2-3/4" Usable Length</t>
  </si>
  <si>
    <t>TP-GCPN250</t>
  </si>
  <si>
    <t>Coupler, Round GN, 25000# capacity, cast cone-shaped head,  ¾” load bearing pin, 8” adjustment.</t>
  </si>
  <si>
    <t>TP-GCPN300</t>
  </si>
  <si>
    <t>Coupler, Round GN, 30000# capacity,  ¾” load bearing pin, 8” adjustment, head with cast cone-shaped bottom and forged steel one-piece top plate</t>
  </si>
  <si>
    <t>TP-GPSQ250</t>
  </si>
  <si>
    <t>Square gooseneck coupler, 4.5" square tube, 25000# capacity, cast cone-shaped head, 3/4" load bearing pin, 8" adjustment</t>
  </si>
  <si>
    <t>TP-GCSQ300</t>
  </si>
  <si>
    <t>Square gooseneck coupler, 4.5" square tube, 30000# capacity, cast cone-shaped head, 3/4" load bearing pin, 8" adjustment</t>
  </si>
  <si>
    <t>TP-GCPIN</t>
  </si>
  <si>
    <t>Pin, Load Bearing Pin for Gooseneck Coupler - 3/4" x 5-1/2" Usable length</t>
  </si>
  <si>
    <t>70-020</t>
  </si>
  <si>
    <t>CR38</t>
  </si>
  <si>
    <t>Shanghai TCH Metals &amp; Machinery Co, LTD</t>
  </si>
  <si>
    <t>Frame</t>
  </si>
  <si>
    <t>Safety Chain</t>
  </si>
  <si>
    <t>Chain, Weld-on 3/8" Safety Chain Retainer 26,000 lbs LARGE</t>
  </si>
  <si>
    <t>70-005</t>
  </si>
  <si>
    <t>SC1427</t>
  </si>
  <si>
    <t>Chain, Safety 1/4" x 27"  5200# capacity, 1 heat treated S-hook, w/safety latch, zinc plated,  Grade 30 proof coil</t>
  </si>
  <si>
    <t>70-006</t>
  </si>
  <si>
    <t>SC1448</t>
  </si>
  <si>
    <t>Chain, Safety 1/4" x 48"  5200# capacity, 2 heat treated S-hook, w/safety latch, zinc plated,  Grade 30 proof coil</t>
  </si>
  <si>
    <t>70-007</t>
  </si>
  <si>
    <t>SC1430-G70</t>
  </si>
  <si>
    <t>Chain, Safety 1/4" x 30"  12600# capacity, 1 forged slip hook, w/ safety latch, zinc plated,  Grade 70 proof coil</t>
  </si>
  <si>
    <t>70-008</t>
  </si>
  <si>
    <t>SC1436-G70</t>
  </si>
  <si>
    <t>Chain, Safety 1/4" x 36"  12,600# capacity, 1 forged slip hook, zinc plated, G70 high test</t>
  </si>
  <si>
    <t>70-009</t>
  </si>
  <si>
    <t>SC3835-G43</t>
  </si>
  <si>
    <t>Chain, Safety 3/8" x 35"  16200# capacity, 1 forged slip hook, zinc plated, G43 high test</t>
  </si>
  <si>
    <t>70-001</t>
  </si>
  <si>
    <t>SC3870-G70</t>
  </si>
  <si>
    <t>SC3840-G70</t>
  </si>
  <si>
    <t>Chain, Safety 3/8" x 40"  26400# capacity, 1 forged slip hook, zinc plated, Grade 70 proof coil</t>
  </si>
  <si>
    <t>80-300</t>
  </si>
  <si>
    <t>DR-580W</t>
  </si>
  <si>
    <t>Cargo Control</t>
  </si>
  <si>
    <t>D-Ring</t>
  </si>
  <si>
    <t>D-Ring, 5/8" diameter w/weld-on mounting bracket, forged from C1045 steel, I.D. 3"x3", U.B.S. 18390 lbs, S.W.L. 6130 lbs</t>
  </si>
  <si>
    <t>80-301</t>
  </si>
  <si>
    <t>DR-120W</t>
  </si>
  <si>
    <t>D-Ring, 1/2" diameter, w/weld-on mounting bracket, forged from C1045 steel, I.D.2-1/2"x2-3/8", U.B.S. 12000 lbs, S.W.L. 4080 lbs</t>
  </si>
  <si>
    <t>80-320</t>
  </si>
  <si>
    <t>STPK-7G</t>
  </si>
  <si>
    <t>PS-STK01B</t>
  </si>
  <si>
    <t>Body</t>
  </si>
  <si>
    <t>Stake Pocket (7GA)</t>
  </si>
  <si>
    <t>80-100</t>
  </si>
  <si>
    <t>RS216-F</t>
  </si>
  <si>
    <t>R216FH</t>
  </si>
  <si>
    <t>DHR, ANJI DEHENG RIGGING</t>
  </si>
  <si>
    <t>RS216FH</t>
  </si>
  <si>
    <t>Strap</t>
  </si>
  <si>
    <t>2" x 16' Ratchet Tie-Down Strap with Flat Hooks. Zinc Long/Wide Metal Handle Ratchet.  W.L.L. = 3,335 lbs  M.B.S. = 10,000 lbs - Red Web</t>
  </si>
  <si>
    <t>80-101</t>
  </si>
  <si>
    <t>RS227-F</t>
  </si>
  <si>
    <t>R227FH</t>
  </si>
  <si>
    <t>RS227FH</t>
  </si>
  <si>
    <t>2" x 27' Ratchet Tie-Down Strap with Flat Hooks. Zinc Long/Wide Metal Handle Ratchet.  W.L.L. = 3,335 lbs  M.B.S. = 10,000 lbs Red Web</t>
  </si>
  <si>
    <t>80-102</t>
  </si>
  <si>
    <t>RS227-H</t>
  </si>
  <si>
    <t>R227JH</t>
  </si>
  <si>
    <t>RS227JH</t>
  </si>
  <si>
    <t>2" x 27' Ratchet Tie-Down Strap with J-Hooks. Zinc Long/Wide Metal Handle Ratchet.  W.L.L. = 3,335 lbs  M.B.S. = 10,000 lbs Red Web</t>
  </si>
  <si>
    <t>80-150</t>
  </si>
  <si>
    <t>BC51620</t>
  </si>
  <si>
    <t>TC51620</t>
  </si>
  <si>
    <t>Chain</t>
  </si>
  <si>
    <t xml:space="preserve">Chain Assemblies with Heat-treated alloy steel clevis hooks 5/16-in. x 20-ft. WLL: 4,700 lbs./2,130 kg Grade 70. Meets NACM standards per speci fications of the FMCSA &amp; CCMTA for tie down use. </t>
  </si>
  <si>
    <t>80-151</t>
  </si>
  <si>
    <t>BL516</t>
  </si>
  <si>
    <t>LLB516</t>
  </si>
  <si>
    <t>LLB5400</t>
  </si>
  <si>
    <t xml:space="preserve">5/16-in, Heavy-Duty Lever Load Binder. Use with 5/16 G70 or 3/8 G70 chain. WLL: 5,400 lbs./2,449 kg.  Meets or exceeds WSTDA T-6 Standards </t>
  </si>
  <si>
    <t>80-152</t>
  </si>
  <si>
    <t>BR516</t>
  </si>
  <si>
    <t>RLB516</t>
  </si>
  <si>
    <t>RLB6600</t>
  </si>
  <si>
    <t xml:space="preserve">5/16-in, Heavy-Duty Ratchet Load Binder. Use with 5/16 G70 or 3/8 G70 chain. WLL: 6,600 lbs./2,990 kg.  Meets or exceeds WSTDA T-6 Standards </t>
  </si>
  <si>
    <t>80-302</t>
  </si>
  <si>
    <t>DR-360</t>
  </si>
  <si>
    <t>DR360RM</t>
  </si>
  <si>
    <t>D-ring Rotating Pan Fitting - 360 Degree Recessed Mount Pan Fitting</t>
  </si>
  <si>
    <t>80-200</t>
  </si>
  <si>
    <t>ET-10</t>
  </si>
  <si>
    <t>ET10P</t>
  </si>
  <si>
    <t>E-Track</t>
  </si>
  <si>
    <t>E-Track 10' Horizontal, Painted.  12-Guage</t>
  </si>
  <si>
    <t>80-201</t>
  </si>
  <si>
    <t>ET-RING</t>
  </si>
  <si>
    <t>ETTO4000</t>
  </si>
  <si>
    <t>E Track Tie Down w/ O-Ring,  4,000 lbs. BS</t>
  </si>
  <si>
    <t>80-203</t>
  </si>
  <si>
    <t>ET-RTO</t>
  </si>
  <si>
    <t>ETRT4400</t>
  </si>
  <si>
    <t>E-Track 8-1/2" Rope Tie Off , 4,400 lbs. BS Red Web</t>
  </si>
  <si>
    <t>80-103</t>
  </si>
  <si>
    <t>WC-430</t>
  </si>
  <si>
    <t>WS430FH</t>
  </si>
  <si>
    <t>Winch Strap 4" x 30'  with Flat Hook WLL: 5,400 lbs. Red Web</t>
  </si>
  <si>
    <t>80-104</t>
  </si>
  <si>
    <t>WC-TW-S</t>
  </si>
  <si>
    <t>WNS04</t>
  </si>
  <si>
    <t>Winch Strap 4" Storable sliding truck tie down</t>
  </si>
  <si>
    <t>80-105</t>
  </si>
  <si>
    <t>WC-TRACK</t>
  </si>
  <si>
    <t>WT06</t>
  </si>
  <si>
    <t xml:space="preserve">Winch Track 6' Steel Sliding </t>
  </si>
  <si>
    <t>80-106</t>
  </si>
  <si>
    <t>WC-BAR</t>
  </si>
  <si>
    <t>WB40B</t>
  </si>
  <si>
    <t>Winch Bar Painted</t>
  </si>
  <si>
    <t>70-100</t>
  </si>
  <si>
    <t>Dump</t>
  </si>
  <si>
    <t>Dump door hinge, raw steel, mill finish Left hand</t>
  </si>
  <si>
    <t>MidTrail</t>
  </si>
  <si>
    <t>16520-1</t>
  </si>
  <si>
    <t>Breakaway</t>
  </si>
  <si>
    <t>Breakaway Kit w/ LED Test Light, Side Load, Includes Battery Box, Battery, Switch, Charger and Wire Leads</t>
  </si>
  <si>
    <t>10-910</t>
  </si>
  <si>
    <t xml:space="preserve">Breakaway Switch </t>
  </si>
  <si>
    <t>Breakaway Battry (12v 5A)</t>
  </si>
  <si>
    <t>10-911</t>
  </si>
  <si>
    <t>Breakaway Replacement Pin &amp; Cable.  Red Coil.</t>
  </si>
  <si>
    <t>70-101</t>
  </si>
  <si>
    <t>1159-03</t>
  </si>
  <si>
    <t>Spring Tube Latch Assembly, 5/8" Pin</t>
  </si>
  <si>
    <t>70-102</t>
  </si>
  <si>
    <t>1183ZN</t>
  </si>
  <si>
    <t>Spring Loaded Bolt Latch</t>
  </si>
  <si>
    <t>70-200</t>
  </si>
  <si>
    <t>Yellow Zinc Plated Linch Pin - 7/16 Diameter x 1-3/4 Inch Long with Ring. with 10" cable</t>
  </si>
  <si>
    <t xml:space="preserve">Ball Mount with 2" Ball (2" Shank, 7,500 lbs., 2" Drop) </t>
  </si>
  <si>
    <t>Ball Mount with 2" Ball (2" Shank, 7,500 lbs., 4" Drop)</t>
  </si>
  <si>
    <t>Ball Mount with 2-5/16" Ball (2" Shank, 7,500 lbs., 2" Drop)</t>
  </si>
  <si>
    <t>Ball Mount with 2-5/16" Ball (2" Shank, 7,500 lbs., 4" Drop)</t>
  </si>
  <si>
    <t>Reducer Sleeve Set (3" to 2-1/2" to 2" Shanks, 2 Pieces)</t>
  </si>
  <si>
    <t>Reducer Sleeve Set (2-1/2" to 2" Shank)</t>
  </si>
  <si>
    <t>Forged Ball Mount with 2-5/16" Ball (2-1/2" Shank, 20,000 lbs, 4" Drop)</t>
  </si>
  <si>
    <t>Adjustable Trailer Hitch Ball Mount with Dual Ball, 2-1/2" Shank, 20K</t>
  </si>
  <si>
    <t>Ball Mount Adjustable Aluminum Hitch with Dual Ball, 5-1/2" Drop (2" Shank 10,000 lbs)</t>
  </si>
  <si>
    <t>Ball Mount Adjustable Aluminum Hitch with Dual Ball, 5-1/2" Drop (2" Shank 12,500 lbs)</t>
  </si>
  <si>
    <t>1/4 Inch Black Trailer Hitch Coupler Lock</t>
  </si>
  <si>
    <t>5/8 Inch Black Trailer Hitch Pin and Clip With Grooved Head</t>
  </si>
  <si>
    <t>5/8 Inch Black Trailer Hitch Receiver Bent Pin Lock</t>
  </si>
  <si>
    <t>5/8 Inch Black Dogbone Style Trailer Hitch Tow Receiver Lock. 3.5"</t>
  </si>
  <si>
    <t>Heavy Duty Trailer Hitch Receiver Pin Lock 5/8 Extra Long 4"</t>
  </si>
  <si>
    <t>Heavy Duty Anti-Theft Universal Black Trailer Hitch Tow Ball Coupler Security Kit</t>
  </si>
  <si>
    <t>Part #</t>
  </si>
  <si>
    <t xml:space="preserve">Description  </t>
  </si>
  <si>
    <t>UPC</t>
  </si>
  <si>
    <t>Confirmed FOB Asia Cost from Peter
MARK</t>
  </si>
  <si>
    <t>GENUINE AXLETEK 3.5K 10 X 2 1/4  RH Electric Brake; Std Wire (Green) - BOXED</t>
  </si>
  <si>
    <t xml:space="preserve">12-901 </t>
  </si>
  <si>
    <t>GENUINE AXLETEK 3,500 LB Disc Brake Conversion Kit, Includes: Rotor, Caliper, Brake Pads, Bracket, Guide Bolts, Bearings, Bearing Protector, Grease Seal, Flat Washer, Spindle Nut and Cotter Pin (ALT# K2HR35D)</t>
  </si>
  <si>
    <t>GENUINE AXLETEK 5,200LB - 6,000LB Disc Brake Conversion Kit, Includes: Rotor, Caliper, Brake Pads, Bracket, Guide Bolts, Bearings, Bearing Protector, Grease Seal, Flat Washer, Spindle Nut and Cotter Pin (ALT# K2HR526D)</t>
  </si>
  <si>
    <t>will move to 11-860</t>
  </si>
  <si>
    <t>will move to 11-865</t>
  </si>
  <si>
    <t>GENUINE AXLETEK IDLER HUB 4-4.00 BC 2000# Kit, Bearings, Seal, Lube Dust Cap &amp; Plug, Wheel Nuts, Hdwe, Pre-Greased - Boxed</t>
  </si>
  <si>
    <t>GENUINE AXLETEK IDLER HUB 5-4.50 BC 2000# Kit, Bearings, Seal, Lube Dust Cap &amp; Plug, Wheel Nuts, Hdwe, use with 8-12" Wheels, Pre-Greased - Boxed</t>
  </si>
  <si>
    <t>GENUINE AXLETEK IDLER HUB 5-4.50 BC 2000# Kit, BT8 1" Spindle, Bearings, Seal, Lube Dust Cap &amp; Plug, Wheel Nuts, Hdwe, use with 8-12" Wheels, Pre-Greased - Boxed</t>
  </si>
  <si>
    <t>GENUINE AXLETEK IDLER HUB 5-4.50 BC 2000# Kit, BTR 1-1/16" Spindle, Bearings, Seal, Lube Dust Cap &amp; Plug, Wheel Nuts, Hdwe, use with 8-12" Wheels, Pre-Greased - Boxed</t>
  </si>
  <si>
    <t>GENUINE AXLETEK IDLER HUB 8-6.50 BC 7000# 9/16" Kit, Bearings, Seal, Lube Dust Cap &amp; Plug, Wheel Nuts, Hdwe, Pre-Greased - Boxed</t>
  </si>
  <si>
    <r>
      <t xml:space="preserve">GENUINE AXLETEK IDLER HUB 5-4.50 BC 3500# Kit, Bearings, Seal, Lube Dust Cap &amp; Plug, Wheel Nuts, Hdwe, Pre-Greased, </t>
    </r>
    <r>
      <rPr>
        <b/>
        <sz val="12"/>
        <color rgb="FFFF0000"/>
        <rFont val="Arial"/>
        <family val="2"/>
      </rPr>
      <t>GALVANIZED</t>
    </r>
    <r>
      <rPr>
        <sz val="12"/>
        <color rgb="FFFF0000"/>
        <rFont val="Arial"/>
        <family val="2"/>
      </rPr>
      <t xml:space="preserve"> - Boxed</t>
    </r>
  </si>
  <si>
    <r>
      <t xml:space="preserve">GENUINE AXLETEK IDLER HUB 6-5.50 BC 6000# Kit, Bearings, Seal, Lube Dust Cap &amp; Plug, Wheel Nuts, Hdwe, Pre-Greased, </t>
    </r>
    <r>
      <rPr>
        <b/>
        <sz val="12"/>
        <color rgb="FFFF0000"/>
        <rFont val="Arial"/>
        <family val="2"/>
      </rPr>
      <t>GALVANIZED</t>
    </r>
    <r>
      <rPr>
        <sz val="12"/>
        <color rgb="FFFF0000"/>
        <rFont val="Arial"/>
        <family val="2"/>
      </rPr>
      <t xml:space="preserve"> - Boxed</t>
    </r>
  </si>
  <si>
    <r>
      <t xml:space="preserve">GENUINE AXLETEK IDLER HUB 8-6.50 BC 7000# Kit, Bearings, Seal, Lube Dust Cap &amp; Plug, Wheel Nuts, Hdwe, Pre-Greased, </t>
    </r>
    <r>
      <rPr>
        <b/>
        <sz val="12"/>
        <color rgb="FFFF0000"/>
        <rFont val="Arial"/>
        <family val="2"/>
      </rPr>
      <t>GALVANIZED</t>
    </r>
    <r>
      <rPr>
        <sz val="12"/>
        <color rgb="FFFF0000"/>
        <rFont val="Arial"/>
        <family val="2"/>
      </rPr>
      <t xml:space="preserve"> - Boxed - Boxed</t>
    </r>
  </si>
  <si>
    <t>GENUINE AXLETEK BRAKE DRUM 5-4.50 BC 3500# Kit, Bearings, Seal, Lube Dust Cap &amp; Plug, Hdwe, use with 10" x 2.25" Brake, Wheel Nuts, Pre-Greased - Boxed</t>
  </si>
  <si>
    <t>GENUINE AXLETEK BRAKE DRUM 5-4.75 BC 3500# Kit, Bearings, Seal, Lube Dust Cap &amp; Plug, Hdwe, use with 10" x 2.25" Brake, Wheel Nuts, Pre-Greased - Boxed</t>
  </si>
  <si>
    <t>GENUINE AXLETEK BRAKE DRUM 5-5.50 BC 3500# Kit, Bearings, Seal, Lube Dust Cap &amp; Plug, Hdwe, use with 10" x 2.25" Brake, Wheel Nuts, Pre-Greased - Boxed</t>
  </si>
  <si>
    <t>GENUINE AXLETEK BRAKE DRUM 5-5.55 BC 3500# Kit, Bearings, Seal, Lube Dust Cap &amp; Plug, Hdwe, use with 10" x 2.25" Brake, Wheel Nuts, Pre-Greased - Boxed</t>
  </si>
  <si>
    <t>GENUINE AXLETEK BRAKE DRUM 6-5.50 BC 3500# Kit, Bearings, Seal, Lube Dust Cap &amp; Plug, Hdwe, use with 10" x 2.25" Brake, Wheel Nuts, Pre-Greased - Boxed</t>
  </si>
  <si>
    <t>GENUINE AXLETEK BRAKE DRUM 6-5.50 BC 6000# Kit, Bearings, Seal, Lube Dust Cap &amp; Plug, Hdwe, use with 12" x 2" Brake, Wheel Nuts, Pre-Greased - Boxed</t>
  </si>
  <si>
    <t>GENUINE AXLETEK BRAKE DRUM 8-6.50 BC 7000# Kit, 1/2" Studs, Bearings, Seal, Lube Dust Cap &amp; Plug, Hdwe, use with 12" x 2" Brake, Wheel Nuts, Pre-Greased - Boxed</t>
  </si>
  <si>
    <t>GENUINE AXLETEK BRAKE DRUM 8-6.50 BC 7000# Kit, 9/16" Studs, Bearings, Seal, Lube Dust Cap &amp; Plug, Hdwe, use with 12" x 2" Brake, Wheel Nuts, Pre-Greased - Boxed</t>
  </si>
  <si>
    <t>21-207</t>
  </si>
  <si>
    <t>SAME AS 21-205</t>
  </si>
  <si>
    <t>Oil cap KIT for 6-8K Hub  DEXTER / LIPPERT, 2.875" Universal Thread, Aluminum , ST2875</t>
  </si>
  <si>
    <t>valcrum code</t>
  </si>
  <si>
    <t xml:space="preserve">Oil cap KIT for 10K GD DEXTER Hub, 3.50" Universal Thread, Aluminum, ST350 </t>
  </si>
  <si>
    <t xml:space="preserve">Oil cap KIT for 10-16K (deep) DEXTER / LIPPERT Hub, 4.00" Universal Thread, Aluminum, ST400L </t>
  </si>
  <si>
    <t xml:space="preserve">Oil cap KIT for 9-16K ALKO Hub, 3.75" Universal Thread, Aluminum, ST375 </t>
  </si>
  <si>
    <t>Tow Pro</t>
  </si>
  <si>
    <t>WAITING ON CONFIRMATION</t>
  </si>
  <si>
    <t>Stud Press-in 1/2"-20 x 1.95" long, .26 Spline Length, .545 knurl, Yellow Zinc - GENUINE AXLETEK</t>
  </si>
  <si>
    <t>11-622</t>
  </si>
  <si>
    <t>Stud Press-in 1/2"-20 x 1.99" long, .39 Spline Length, .610 knurl, Yellow Zinc - GENUINE AXLETEK</t>
  </si>
  <si>
    <t>GENUINE AXLETEK Stud Press-in 9/16"-18, 2.30 GENUINE AXLETEK Stud Length, .31 Spline Length, .689 knurl, Black</t>
  </si>
  <si>
    <t>11-624</t>
  </si>
  <si>
    <t>Stud Press-in 9/16"-18, 2.30 Stud Length, .31 Spline Length, .689 knurl, Yellow Zinc - GENUINE AXLETEK</t>
  </si>
  <si>
    <t>GENUINE AXLETEK Stud Press-in 5/8"-18, 3.45 GENUINE AXLETEK Stud Length, .57 Spline Length, .690 knurl, Black</t>
  </si>
  <si>
    <t>HW-242-02</t>
  </si>
  <si>
    <t>11-628</t>
  </si>
  <si>
    <t>Stud Press-in 9/16"-18, 2.30 Stud Length, .68 Spline Length, .690 knurl,  Zinc - GENUINE AXLETEK</t>
  </si>
  <si>
    <t>GENUINE AXLETEK Stud Press-in 9/16"-18, 2.30 GENUINE AXLETEK Stud Length, .68 Spline Length, .690 knurl, Black</t>
  </si>
  <si>
    <t>Stud Press-in 5/8"-18, 2.75 Stud Length, .31 Spline Length, .690 knurl, Black - GENUINE AXLETEK</t>
  </si>
  <si>
    <t>GENUINE AXLETEK Stud Press-in 5/8"-18, 2.75 GENUINE AXLETEK Stud Length, .31 Spline Length, .690 knurl, Black</t>
  </si>
  <si>
    <t>HW115-01</t>
  </si>
  <si>
    <t>Stud Press-in 5/8"-18, 3.16 Stud Length, .31 Spline Length, .690 knurl, Yellow Zinc - GENUINE AXLETEK</t>
  </si>
  <si>
    <t>Clamshell</t>
  </si>
  <si>
    <t>Card Size</t>
  </si>
  <si>
    <t>Cavity Size</t>
  </si>
  <si>
    <t>Link</t>
  </si>
  <si>
    <t>Length F = 7.125" / Width H = 4.343"</t>
  </si>
  <si>
    <t>Length C = 5.563" / Width D = 3.188" / Depth E = 1.625"</t>
  </si>
  <si>
    <t>https://store.visipak.com/stock-clamshell-packaging-409tf/</t>
  </si>
  <si>
    <t>Length F = 6.437" / Width H = 3.140"</t>
  </si>
  <si>
    <t>Length C = 4.688" / Width D = 2.313" / Depth E = 1.313"</t>
  </si>
  <si>
    <t>https://store.visipak.com/stock-clamshell-packaging-206tf/?srsltid=AfmBOooK8x7Avml7jQVBwErgrG-hUranuU7G8_7DSXT9UBCDzP70u69P</t>
  </si>
  <si>
    <t>Length F = 5.750" / Width H = 4.343"</t>
  </si>
  <si>
    <t>Length C = 4.250" / Width D = 3.875" / Depth E = 2.000"</t>
  </si>
  <si>
    <t>https://store.visipak.com/stock-clamshell-packaging-277tf/?srsltid=AfmBOoqfP7aE_9MlJeYegbhhhKFUhyNstFDiD1wbY6c5_FLvwsFwgREJ</t>
  </si>
  <si>
    <t>On Hand</t>
  </si>
  <si>
    <t>Date</t>
  </si>
  <si>
    <t>PO</t>
  </si>
  <si>
    <t>Qty</t>
  </si>
  <si>
    <t xml:space="preserve">Est $ Landed </t>
  </si>
  <si>
    <t>Actual $ Landed</t>
  </si>
  <si>
    <t>Diff</t>
  </si>
  <si>
    <t>ETA</t>
  </si>
  <si>
    <t>Hub 3.5K 5 on 4.5" Pre-Greased , L44649 / L68149 bearing 1.72 Seal - GALVANIZED</t>
  </si>
  <si>
    <t xml:space="preserve">Hub 3.5K 5 on 4.5" Pre-Greased , L44649 / L68149 bearing 1.72 Seal </t>
  </si>
  <si>
    <t xml:space="preserve">Hub 3.5K 5 on 5.50" Pre-Greased , L44649 / L68149 bearing 1.72 Seal </t>
  </si>
  <si>
    <t>Hub 6.0K 6 on 5.5" Pre-Greased EZ (Boxed - BULK) 15123 / 25580 Bearing  2.25 seal</t>
  </si>
  <si>
    <t>Hub &amp; Drum 3.5K 5 on 4.5" Pre-Greased EZ  (BULK). L44649 / L68149 bearing 1.72 Seal</t>
  </si>
  <si>
    <t>Hub &amp; Drum 3.5K 5 on 5.0" Pre-Greased EZ  (Boxed - BULK). L44649 / L68149 bearing 1.72 Seal</t>
  </si>
  <si>
    <t>?</t>
  </si>
  <si>
    <t>Hub &amp; Drum 3.5K 6 on 5.5" Pre-Greased , L44649 / L68149 bearing 1.72 Seal</t>
  </si>
  <si>
    <t>Hub &amp; Drum 6.0K 6 on 5.5" Pre-Greased , 15123 / 25580 Bearing, 2.25 seal</t>
  </si>
  <si>
    <t>Hub &amp; Drum 7.K  8 on 6.5" Pre-Greased , 14125A / 25580 bearing 1/2" Studs  2.25 Seal</t>
  </si>
  <si>
    <t>Hub &amp; Drum 7K  8 on 6.5" Pre-Greased , 14125A / 25580 bearing 9/16" Studs 2.25 Seal</t>
  </si>
  <si>
    <t>25-12587</t>
  </si>
  <si>
    <t>HUB 1K, 4-4.00 Pre-Greased Kit, BT8, L44643  Bearings, 1.25" Seal, Lube Dust Cap &amp; Plug, Wheel Nuts, Hdwe, GENUINE AXLETEK, Boxed</t>
  </si>
  <si>
    <t>HUB 2K, 4-4.00 Pre-Greased Kit, BTR, L44649  Bearings, 1.50" Seal, Lube Dust Cap &amp; Plug, Wheel Nuts, Hdwe, GENUINE AXLETEK, Boxed</t>
  </si>
  <si>
    <t>HUB 1K, 5-4.50 Pre-Greased Kit, BT8 5-1/2" Flange, L44643  Bearings, 1.25" Seal, Lube Dust Cap &amp; Plug, Wheel Nuts, Hdwe, 5.5 for 8-12" Wheel, GENUINE AXLETEK, Boxed</t>
  </si>
  <si>
    <t>HUB 2K, 5-4.50 Pre-Greased Kit, BTR 5-1/2" Flange, L44649  Bearings, 1.50" Seal, Lube Dust Cap &amp; Plug, Wheel Nuts, Hdwe, 5.5 for 8-12" Wheel, GENUINE AXLETEK, Boxed</t>
  </si>
  <si>
    <t>HUB 1K, 5-4.50 Pre-Greased Kit, BT8 6-1/2" Flange, L44643  Bearings, 1.25" Seal, Lube Dust Cap &amp; Plug, Wheel Nuts, Hdwe, 6.5 Flange 13-15" Wheel, GENUINE AXLETEK, Boxed</t>
  </si>
  <si>
    <t>HUB 2K, 5-4.50 Pre-Greased Kit, BTR 6-1/2" Flange, L44649  Bearings, 1.50" Seal, Lube Dust Cap &amp; Plug, Wheel Nuts, Hdwe, 6.5 Flange 13-15" Wheel, GENUINE AXLETEK, Boxed</t>
  </si>
  <si>
    <t>25-12353</t>
  </si>
  <si>
    <t>HUB 3.5K, 5-5.00 Pre-Greased Kit, L44649 / L68149 Bearings, 1.72" Seal, Lube Dust Cap &amp; Plug, Wheel Nuts, Hdwe, GENUINE AXLETEK, Boxed</t>
  </si>
  <si>
    <t>HUB 3.5K, 6-5.50 Pre-Greased Kit, L44649 / L68149 Bearings, 1.72" Seal, Lube Dust Cap &amp; Plug, Wheel Nuts, Hdwe, GENUINE AXLETEK, Boxed</t>
  </si>
  <si>
    <t>HUB &amp; DRUM 3.5K, 5-5.00 Pre-Greased Kit, L44649 / L68149 Bearings, 1.72" Seal, Lube Dust Cap &amp; Plug, Wheel Nuts, Hdwe, GENUINE AXLETEK, Boxed</t>
  </si>
  <si>
    <t>HUB &amp; DRUM 3.5K, 6-5.50 Pre-Greased Kit, L44649 / L68149 Bearings, 1.72" Seal, Lube Dust Cap &amp; Plug, Wheel Nuts, Hdwe, GENUINE AXLETEK, Boxed</t>
  </si>
  <si>
    <t>Hub &amp; Drum, 8K 8 on 6.50,  9/16" studs, Oil bath, uses 02475 / 25580 bearing &amp;  2.25 Seal, GENUINE AXLETEK</t>
  </si>
  <si>
    <t>11-007</t>
  </si>
  <si>
    <t>Hub &amp; Drum, 8K 8 on 6.5",  5/8" studs,  Grease, uses 02475 / 25580 bearing &amp;  2.25 Seal, GENUINE AXLETEK</t>
  </si>
  <si>
    <t>Hub &amp; Drum, 8K 8 on 6.5",  5/8" studs, Oil bath, uses 02475 / 25580 bearing &amp;  2.25 Seal, GENUINE AXLETEK</t>
  </si>
  <si>
    <t>Drum Only, 10K GD, 9-123DX (After 4/2013) GENUINE AXLETEK</t>
  </si>
  <si>
    <t>Airui Cam</t>
  </si>
  <si>
    <t>25-12588</t>
  </si>
  <si>
    <t>Brake Electric 10" x 2-1/4" for 3,500-lb axles, LH, FSA, GENUINE AXLETEK</t>
  </si>
  <si>
    <t>25-12354</t>
  </si>
  <si>
    <t>Brake Electric 10" x 2-1/4" for 3,500-lb axles, RH, FSA, GENUINE AXLETEK</t>
  </si>
  <si>
    <t>Brake Electric 12" x 2" for 6-7,000 lb axles, LH, FSA, GENUINE AXLETEK</t>
  </si>
  <si>
    <t>Brake Electric 12" x 2" for 6-7,000 lb axles, RH, FSA, GENUINE AXLETEK</t>
  </si>
  <si>
    <t>Brake Electric 12-1/4 x 3-3/8" for 8,000-lb axles, LH, 4 holes, FSA, GENUINE AXLETEK</t>
  </si>
  <si>
    <t>Brake Electric 12-1/4 x 3-3/8" for 8,000-lb axles, RH, 4 holes, FSA, GENUINE AXLETEK</t>
  </si>
  <si>
    <t>Brake Electric 12-1/4 x 3-3/8" for 10K-lb axles, LH, 7 holes, FSA, GENUINE AXLETEK</t>
  </si>
  <si>
    <t>Brake Electric 12-1/4 x 3-3/8" for 10K-lb axles, RH, 7 holes, FSA, GENUINE AXLETEK</t>
  </si>
  <si>
    <t>Brake Electric 12-1/4 x 5" for 12K-lb axles, LH, 7 holes, FSA, GENUINE AXLETEK</t>
  </si>
  <si>
    <t>Brake Electric 12-1/4 x 5" for 12K-lb axles, RH, 7 holes, FSA, GENUINE AXLETEK</t>
  </si>
  <si>
    <t>Nut, 3/8"-24 Kep Lock. For 5.2-7K Brake Assemblies 6-193</t>
  </si>
  <si>
    <t>Bolt, 1/2" - 20 x 1-1/2" Hex, brake mounting bolt. For 8K Brake Assemblies.</t>
  </si>
  <si>
    <t xml:space="preserve">Nut, 1/2"-20 Hex Serrated Flange.  For 8K Brake Assemblies. </t>
  </si>
  <si>
    <t>Bolt, 7/16" - 20 x 1-1/2" Hex, brake mounting bolt. For 10-16K Brake Assemblies</t>
  </si>
  <si>
    <t xml:space="preserve">Nut, 7/16"-20 Hex Serrated Flange.  For 3.5K &amp; 10-16K Brake Assemblies </t>
  </si>
  <si>
    <t>Bolt, 1/2"-13 x 1-1/2" Hex,Drum Mounting bolt for 10K Hubs</t>
  </si>
  <si>
    <t>Brake Assembly Box Kit LH, 10" x 2-1/4" 3,500 lbs. FSA. Includes 4 ea 7/16"-20 Flange nuts &amp; wire connector, GENUINE AXLETEK</t>
  </si>
  <si>
    <t>Brake Assembly Box Kit RH, 10" x 2-1/4" 3,500 lbs. FSA. Includes 4ea 7/16"-20 Flange nuts &amp; wire connector, GENUINE AXLETEK</t>
  </si>
  <si>
    <t>Brake Assembly Box Kit LH, 12" x 2" 6-7,000 lbs. FSA. Includes 5ea 3/8"-24 nuts &amp; wire connector, GENUINE AXLETEK</t>
  </si>
  <si>
    <t>Brake Assembly Box Kit RH, 12" x 2" 6-7,000 lbs. FSA. Includes 5ea 3/8"-24 nuts &amp; wire connector, GENUINE AXLETEK</t>
  </si>
  <si>
    <t>Brake Assembly Box Kit LH, 12" x 3-3/8" 8,000 lbs. FSA.  Includes 4ea 1/2" bolt and nut, GENUINE AXLETEK</t>
  </si>
  <si>
    <t>Brake Assembly Box Kit RH, 12" x 3-3/8" 8,000 lbs. FSA.  Includes 4ea 1/2" bolt and nut, GENUINE AXLETEK</t>
  </si>
  <si>
    <t>Brake Assembly Box Kit LH, 12-1/4" x 3-3/8" 10,000 lbs. FSA, Includes 7ea 7/16" bolt and nut, GENUINE AXLETEK</t>
  </si>
  <si>
    <t>Brake Assembly Box Kit RH, 12-1/4" x 3-3/8" 10,000 lbs. FSA, Includes 7ea 7/16" bolt and nut, GENUINE AXLETEK</t>
  </si>
  <si>
    <t>Brake Assembly Box Kit LH, 12-1/4" x 5" 12,000 lbs.  Includes 7ea 7/16" bolt and nut, GENUINE AXLETEK</t>
  </si>
  <si>
    <t>Brake Assembly Box Kit RH, 12-1/4" x 5" 12,000 lbs.  Includes 7ea 7/16" bolt and nut, GENUINE AXLETEK</t>
  </si>
  <si>
    <t>Oil seal, 2.250*3.371*0.475 10-63 NBR CARBON CASE CARBON SPRING</t>
  </si>
  <si>
    <t>Oil seal, 2.875*3.875*0.500 10-51 BLACK OD NBR CARBON CASE CARBON SPRING - Lippert</t>
  </si>
  <si>
    <t>Oil seal, 2.875*3.875*0.500 10-51 RED OD NBR CARBON CASE CARBON SPRING FOR DEXTER</t>
  </si>
  <si>
    <t>Oil seal, 3.125*4.500*0.595 10- 56 RED OD NBR CARBON CASE CARBON SPRING</t>
  </si>
  <si>
    <t>Oil cap 8K 2-2/8" treads with rubber plug and rubber o-ring</t>
  </si>
  <si>
    <t>Airui</t>
  </si>
  <si>
    <t>25-12355</t>
  </si>
  <si>
    <t>Oil cap for 10GD 3.5" threads w/ rubber plug and rubber o-ring</t>
  </si>
  <si>
    <t>Oil cap for 10-16K 4" threads w/ rubber plug and rubber o-ring</t>
  </si>
  <si>
    <t>Washer, Tang</t>
  </si>
  <si>
    <t xml:space="preserve">Washer, "D" Type </t>
  </si>
  <si>
    <t>Washer, Round 1"</t>
  </si>
  <si>
    <t>Nut, Spindle 1"-14, 6 Castellation</t>
  </si>
  <si>
    <t>Nut, Spindle Jam 1" -14</t>
  </si>
  <si>
    <t>Retainer, for Jam Spindle Nut</t>
  </si>
  <si>
    <t xml:space="preserve">Castle Nut Kit, 1-1/4"-14 for 2,000-8,000 lb axle (6-Castellation) includes washer and cotter pin - GENUINE AXLETEK </t>
  </si>
  <si>
    <t xml:space="preserve">Castle Nut DX Kit, 1-1/4"-14 for 2,000-8,000 lb axle (6-Castellation) includes "D" washer and Tang </t>
  </si>
  <si>
    <t>Castle Nut DX2 Kit, 1"-14 for 2,000-8,000 lb axle.  Jam Nut, "D" washer &amp;  Retainer.  For Dexter after 6/02</t>
  </si>
  <si>
    <t xml:space="preserve">Spindle Lug Kit 10K, 6-slot castle spindle nut with 1-1/2"-12, washer and cotter pin - GENUINE AXLETEK </t>
  </si>
  <si>
    <t>Spindle Lug Kit 12K,  6-slot castle spindle nut with 1-3/4"-12, washer and cotter pin - GENUINE AXLETEK</t>
  </si>
  <si>
    <t>25-12591</t>
  </si>
  <si>
    <t xml:space="preserve">Bearing, 10K HD Inner - 395S - 7 / 35 each per sleeve/box </t>
  </si>
  <si>
    <t xml:space="preserve">Race, 10K HD Inner - 394A - 9 each per sleeve </t>
  </si>
  <si>
    <t>Wheel Nut 1/2"-20 - RH 60° Cone - 13/16" O.D.</t>
  </si>
  <si>
    <t>GSI</t>
  </si>
  <si>
    <t>25-12541</t>
  </si>
  <si>
    <t>Wheel Nut 9/16"-18 - RH 60° Cone - 7/8" O.D.</t>
  </si>
  <si>
    <t>Wheel Nut 5/8"-18 - RH 90° Cone - 1-1/16" O.D.</t>
  </si>
  <si>
    <t>Wheel Nut Swivel Flange, 9/16"-18 - 1*1/16" O.D.</t>
  </si>
  <si>
    <t>Wheel Nut Swivel Flange, 5/8"-18 Swivel 1-1/8" O.D.</t>
  </si>
  <si>
    <t>Stud Press-in 1/2"-20 x 1.95" long, .26 Spline Length, .545 knurl, Yellow Zinc</t>
  </si>
  <si>
    <t>Stud Press-in 1/2"-20 x 1.99" long, .39 Spline Length, .610 knurl, Yellow Zinc</t>
  </si>
  <si>
    <t>Stud Press-in 9/16"-18, 2.30 Stud Length, .31 Spline Length, .689 knurl, Yellow Zinc</t>
  </si>
  <si>
    <t>Stud Press-in 9/16"-18, 2.30 Stud Length, .68 Spline Length, .690 knurl,  Zinc</t>
  </si>
  <si>
    <t>Stud Press-in 5/8"-18, 3.16 Stud Length, .31 Spline Length, .690 knurl, Yellow Zinc</t>
  </si>
  <si>
    <t>Pandit</t>
  </si>
  <si>
    <t>25-12320</t>
  </si>
  <si>
    <t>25-12313</t>
  </si>
  <si>
    <t>25-12315</t>
  </si>
  <si>
    <t>25-12319</t>
  </si>
  <si>
    <t>25-12317</t>
  </si>
  <si>
    <t>Single Axle Hanger Kit  for 1.75" Double Eye Springs (2-7K Axle) APS1  - GENUINE AXLETEK</t>
  </si>
  <si>
    <t>Yourun</t>
  </si>
  <si>
    <t>25-12414</t>
  </si>
  <si>
    <t>21-210</t>
  </si>
  <si>
    <t>Single Axle Hanger Kit  for 1.75" Double Eye Springs (2-7K Axle) APS3 - GENUINE AXLETEK</t>
  </si>
  <si>
    <t>Single Axle Hanger Kit  for 1.75" Double Eye Springs (2-7K Axle) APS4 - GENUINE AXLETEK</t>
  </si>
  <si>
    <t>Hanger Kit, Tandem for 1.75" Double Eye Springs (3.5-7K Axle) 6 ea - 2.5" hangers, E1 Equalizer. APT9 - GENUINE AXLETEK</t>
  </si>
  <si>
    <t>21-209</t>
  </si>
  <si>
    <t>YouRun</t>
  </si>
  <si>
    <t>25-12590</t>
  </si>
  <si>
    <t>Hanger Kit, Tandem for 1.75" Double Eye Springs (3.5-7K Axle) 6 ea - 3.25" hangers, E1 Equalizer. APT5  - GENUINE AXLETEK</t>
  </si>
  <si>
    <t>Hanger Kit, Tandem for 1.75" Double Eye Springs (3.5-7K Axle) 2ea - 3.25" hangers, E1 Equalizer. APT3  - GENUINE AXLETEK</t>
  </si>
  <si>
    <t>Hanger Kit, Tandem for 2.00" Slipper Springs 3" Hangers E4541 (5.2-8K lb Axles) APT6SE - GENUINE AXLETEK</t>
  </si>
  <si>
    <t>Hanger Kit, Tandem for 2.00" Slipper Springs 4" Hangers E4541 (5.2-8K lb Axles) APT6SE-HD - GENUINE AXLETEK</t>
  </si>
  <si>
    <t>Hanger Kit, add-on kit APT6SE (5.2-8K Axle) APT6SE-ADD - GENUINE AXLETEK</t>
  </si>
  <si>
    <t>Hanger Kit, Single for 2.50" Slipper Springs (10KGD Axle) 72-80  3/4" Spring HAP-158 - GENUINE AXLETEK</t>
  </si>
  <si>
    <t>Hanger Kit, Tandem Add-on, (10KGD Axle) use with HAP-158 for 42 1/4" axle spacing HAP-258-02 - GENUINE AXLETEK</t>
  </si>
  <si>
    <t>Hanger Kit, Tandem Add-on, (10KGD Axle) use with HAP-158 for 42 1/4" axle spacing HAP-258-03 - GENUINE AXLETEK</t>
  </si>
  <si>
    <t>Hanger Kit, Single for 3.00" Slipper Springs (12K Axle) 72-44 3/4" Spring  HAP-103 - GENUINE AXLETEK</t>
  </si>
  <si>
    <t>Hanger Kit, Tandem Add-on, (12K Axle) use with HAP-103 for 42 1/4" axle spacing HAP-203-02 - GENUINE AXLETEK</t>
  </si>
  <si>
    <t>Hanger Kit, Tandem Add-on, (12K Axle) use with HAP-103 for 48 1/2" axle spacing HAP-203-03 - GENUINE AXLETEK</t>
  </si>
  <si>
    <t>Suspension Repair 2.625 Kit 1.75” Springs &amp; E1 Cast Eq - GENUINE AXLETEK</t>
  </si>
  <si>
    <t>Suspension Repair 3.125 Kit 1.75” Springs &amp; E1 Cast Eq - GENUINE AXLETEK</t>
  </si>
  <si>
    <t>Suspension Repair Kit for 2” Springs &amp; 12” Equalizer (Black Powder Coat) - GENUINE AXLETEK</t>
  </si>
  <si>
    <t>Hanger for 2" springs, 3.56" Center Height, Front, 4"</t>
  </si>
  <si>
    <t>Hanger for 2" springs, 3.38" Center Height, Center, 4"</t>
  </si>
  <si>
    <t>Hanger for 2" springs, 5.06" Center Height, Rear, 4"</t>
  </si>
  <si>
    <t>Equalizer Bolt Kit</t>
  </si>
  <si>
    <t>21-193</t>
  </si>
  <si>
    <t>Spring Seat for 2.38 Axle Tube</t>
  </si>
  <si>
    <t>21-194</t>
  </si>
  <si>
    <t>Spring Seat for 3.00 Axle Tube</t>
  </si>
  <si>
    <t>U-Bolt 1/2" x 5-1/2" for 2.38 Axle Tube</t>
  </si>
  <si>
    <t>U-Bolt 1/2" x 7" for 3.00 Axle Tube</t>
  </si>
  <si>
    <t>U-Bolt 9/16" x 7-1/4" for 3.00 Axle Tube</t>
  </si>
  <si>
    <t>21-191</t>
  </si>
  <si>
    <t>Tie Plate for 2.38 Axle Tube</t>
  </si>
  <si>
    <t>21-192</t>
  </si>
  <si>
    <t>Tie Plate for 3.00 Axle Tube</t>
  </si>
  <si>
    <t>U-Bolt Kit, 4-1/4" Long for 2,000 lb 1-3/4" Axle, 3/8-24 APUBR10  - GENUINE AXLETEK</t>
  </si>
  <si>
    <t>U-Bolt Kit, 5-1/2" Long for 3,500 lb 2-3/8" Axle, 1/2-20 APUBR1 - GENUINE AXLETEK</t>
  </si>
  <si>
    <t>U-bolts Kit, 7" Long for 6-7,000 lb 3" Axle, width 1/2-20 APUBR8 - GENUINE AXLETEK</t>
  </si>
  <si>
    <t>U-bolts Kit, 7-1/4" Long 6-7,000 lb for 3" Axle, width 9/16-18 APUBR9 - GENUINE AXLETEK</t>
  </si>
  <si>
    <t>U-bolts Kit, 8" Long for 8,000 lb 3.5" Axle, width 9/16-18 APUBR35 - GENUINE AXLETEK</t>
  </si>
  <si>
    <t>U-bolts Kit, 9" Long for 10K GD lb 5" Axle, width 5/8-11 APUBR5 - GENUINE AXLETEK</t>
  </si>
  <si>
    <t>U-bolts Kit, 9-5/8" Long for 12,000 lb 5" Axle, width 3/4-10 APUBR7 - GENUINE AXLETEK</t>
  </si>
  <si>
    <t xml:space="preserve">Jack Pin, 9/16"  x 3-1/2", replacement pin for 40-321, 322, 323 &amp; 325 Jacks - TowPro </t>
  </si>
  <si>
    <t xml:space="preserve">Jack Pin, 5/8" x 4", replacement pin for 40-354, 356, 357 &amp; 358 Jacks - TowPro </t>
  </si>
  <si>
    <t xml:space="preserve">Jack Pin,  9/16"  x 2-3/4", replacement pin for 40-451, 452 &amp; 453 Jacks - TowPro </t>
  </si>
  <si>
    <t>Handle , Replacement for 2-5K A-Frame Jacks</t>
  </si>
  <si>
    <t>25-12416</t>
  </si>
  <si>
    <t>Coupler, A-Frame, 2" ball size, 5000#, black painted</t>
  </si>
  <si>
    <t>Coupler, A-Frame, 2-5/16" ball size, 14,000#, OILY</t>
  </si>
  <si>
    <t>Coupler, A-Frame, 2-5/16" ball size, 14,000#, BLACK</t>
  </si>
  <si>
    <t>Coupler, A-Frame, 2" ball size, 8000# capacity w/ wrap-around helmet, black</t>
  </si>
  <si>
    <t>Coupler, Adjustable, collar style, 2" ball size, 7000# capacity, black powder coat finish, w/bolts and nuts</t>
  </si>
  <si>
    <t>Coupler, Square GN, 4.5" square tube, 25000# capacity, cast cone-shaped head, 3/4" load bearing pin, 8" adjustment</t>
  </si>
  <si>
    <t>Coupler, Square GN, 4.5" square tube, 30000# capacity, cast cone-shaped head, 3/4" load bearing pin, 8" adjustment</t>
  </si>
  <si>
    <t>TCH</t>
  </si>
  <si>
    <t>25-12415</t>
  </si>
  <si>
    <t>25-12589</t>
  </si>
  <si>
    <t>80-090</t>
  </si>
  <si>
    <t>Strap Ratchet, 1" x 15' Tie-Down Strap with  S-Hooks. Coated Metal Handle Ratchet.  W.L.L. = 1,100 lbs  M.B.S. = 3,300 lbs - Red Web</t>
  </si>
  <si>
    <t>80-095</t>
  </si>
  <si>
    <t>Strap Ratchet, 1.5" x 16' Tie-Down Strap with J- Hooks. Zinc Long/Wide Metal Handle Ratchet.  W.L.L. = 1,333 lbs  M.B.S. = 4,000 lbs - Red Web</t>
  </si>
  <si>
    <t>Strap Ratchet, 2" x 16' Tie-Down Strap with Flat Hooks. Zinc Long/Wide Metal Handle Ratchet.  W.L.L. = 3,335 lbs  M.B.S. = 10,000 lbs - Red Web</t>
  </si>
  <si>
    <t>80-099</t>
  </si>
  <si>
    <t>Strap Ratchet, 2" x 16' Tie-Down Strap with J-Hooks. Zinc Long/Wide Metal Handle Ratchet.  W.L.L. = 3,335 lbs  M.B.S. = 10,000 lbs Red Web</t>
  </si>
  <si>
    <t>Strap Ratchet, 2" x 27' Tie-Down Strap with Flat Hooks. Zinc Long/Wide Metal Handle Ratchet.  W.L.L. = 3,335 lbs  M.B.S. = 10,000 lbs Red Web</t>
  </si>
  <si>
    <t>Strap Ratchet, 2" x 27'Tie-Down Strap with J-Hooks. Zinc Long/Wide Metal Handle Ratchet.  W.L.L. = 3,335 lbs  M.B.S. = 10,000 lbs Red Web</t>
  </si>
  <si>
    <t xml:space="preserve">Chain, Transport, Chain Assemblie w/ Heat-treated alloy steel clevis hooks 5/16-in. x 20-ft. WLL: 4,700 lbs./2,130 kg Grade 70. Meets NACM standards per speci fications of the FMCSA &amp; CCMTA for tie down use. </t>
  </si>
  <si>
    <t xml:space="preserve">Load Binder Lever, 5/16-in, Heavy-Duty. Use with 5/16 G70 or 3/8 G70 chain. WLL: 5,400 lbs./2,449 kg.  Meets or exceeds WSTDA T-6 Standards </t>
  </si>
  <si>
    <t xml:space="preserve">Load Binder Ratchet, 5/16-in, Heavy-Duty. Use with 5/16 G70 or 3/8 G70 chain. WLL: 6,600 lbs./2,990 kg.  Meets or exceeds WSTDA T-6 Standards </t>
  </si>
  <si>
    <t>Strap Winch 4" x 30'  with Flat Hook WLL: 5,400 lbs. Red Web</t>
  </si>
  <si>
    <t>Strap Winch 4" Storable sliding truck tie down</t>
  </si>
  <si>
    <t>70-221</t>
  </si>
  <si>
    <t>Tie Down, 3.368" x 2" weld-on</t>
  </si>
  <si>
    <t>Winnsboro, Texas</t>
  </si>
  <si>
    <t>On Order</t>
  </si>
  <si>
    <t>Weekly Sales</t>
  </si>
  <si>
    <t>WOS OH</t>
  </si>
  <si>
    <t>Last 12</t>
  </si>
  <si>
    <t>2) Oil Seal RED 3.125" ID (OB-1056-02)</t>
  </si>
  <si>
    <t>z-11-105</t>
  </si>
  <si>
    <t>Label409</t>
  </si>
  <si>
    <t>Z-11-110</t>
  </si>
  <si>
    <t>Z-11-130</t>
  </si>
  <si>
    <t>Label206</t>
  </si>
  <si>
    <t>Z-11-115</t>
  </si>
  <si>
    <t>Z-11-120</t>
  </si>
  <si>
    <t>Z-11-125</t>
  </si>
  <si>
    <t>2) Oil Cap for BD-86580 Hub (AL02000163)</t>
  </si>
  <si>
    <t>Z-11-200</t>
  </si>
  <si>
    <t>Label277</t>
  </si>
  <si>
    <t>2) Oil Cap for 8-430 Hub (AL02000112)</t>
  </si>
  <si>
    <t>Z-11-205</t>
  </si>
  <si>
    <t>2) Oil Cap for BD-86512 Hub (AL02000113)</t>
  </si>
  <si>
    <t>Z-11-210</t>
  </si>
  <si>
    <t>z-11-300</t>
  </si>
  <si>
    <t>Z-11-305</t>
  </si>
  <si>
    <t>Z-11-307</t>
  </si>
  <si>
    <t>2023134021</t>
  </si>
  <si>
    <t>2023134022</t>
  </si>
  <si>
    <t>Z-11-500</t>
  </si>
  <si>
    <t>Z-11-505</t>
  </si>
  <si>
    <t>Z-11-510</t>
  </si>
  <si>
    <t>Z-11-535</t>
  </si>
  <si>
    <t>S-19040</t>
  </si>
  <si>
    <t>Uline 8*6*4</t>
  </si>
  <si>
    <t>Z-11-540</t>
  </si>
  <si>
    <t>Z-11-545</t>
  </si>
  <si>
    <t>2) Inner Bearing (387A)</t>
  </si>
  <si>
    <t>2) Inner Race (382A)</t>
  </si>
  <si>
    <t>2) Outer Bearing (25580)</t>
  </si>
  <si>
    <t>2) Outer Race (25520)</t>
  </si>
  <si>
    <t>2) Grease Seal 2.875" ID (OB-183463)</t>
  </si>
  <si>
    <t>Z-11-550</t>
  </si>
  <si>
    <t>2) Inner Bearing (3984)</t>
  </si>
  <si>
    <t>2) Inner Race (3920)</t>
  </si>
  <si>
    <t>2) Outer Bearing (28682)</t>
  </si>
  <si>
    <t>2) Outer Race (28622)</t>
  </si>
  <si>
    <t>2) Grease Seal RED 3.125" ID (OB-1056-02)</t>
  </si>
  <si>
    <t>Z-11-555</t>
  </si>
  <si>
    <t>Z-11-400</t>
  </si>
  <si>
    <t>8) Flange Nut 5/8"-18 Swivel 1-1/8" O.D. (WNF58)</t>
  </si>
  <si>
    <t>Seq</t>
  </si>
  <si>
    <t>5.75" x 4.343"</t>
  </si>
  <si>
    <t>Avg Cost By Size</t>
  </si>
  <si>
    <t>Avg Cost Total</t>
  </si>
  <si>
    <t>4.3675" x 7.1175"</t>
  </si>
  <si>
    <t>6.437" x 3.140"</t>
  </si>
  <si>
    <t>7.125" x 4.343"</t>
  </si>
  <si>
    <t>3.1175" x 6.4775"</t>
  </si>
  <si>
    <t>No Name</t>
  </si>
  <si>
    <t>4.3575" x 5.7885"</t>
  </si>
  <si>
    <t>PO 25-12001A</t>
  </si>
  <si>
    <t>PO 25-12001B</t>
  </si>
  <si>
    <t>1) BD3-54522-17 Hub &amp; Drum, 2K, Cupped &amp; (Studded Zinc)</t>
  </si>
  <si>
    <t>1) BD3-545-17 Hub &amp; Drum, 3.5K, Cupped &amp; (Studded Zinc)</t>
  </si>
  <si>
    <t>1) BD3-5475-17 Hub &amp; Drum, 3.5K, Cupped &amp; (Studded Zinc)</t>
  </si>
  <si>
    <t>1) BD3-550-17 Hub &amp; Drum, 3.5K, Cupped &amp; (Studded Zinc)</t>
  </si>
  <si>
    <t>1) BD3-555-17 Hub &amp; Drum, 3.5K, Cupped &amp; (Studded Zinc)</t>
  </si>
  <si>
    <t>1) BD3-65535-17 Hub &amp; Drum, 3.5K, Cupped &amp; (Studded Zinc)</t>
  </si>
  <si>
    <t>1) BD3-655-17 Hub &amp; Drum, 6K, Cupped &amp; (Studded Zinc)</t>
  </si>
  <si>
    <t>1) BD3-865-17 Hub &amp; Drum, 7K, 1/2" Cupped &amp;  (Studded Zinc)</t>
  </si>
  <si>
    <t>1) BD3-865-37 Hub &amp; Drum, 7K, 9/16" Cupped &amp; (Studded Zinc)</t>
  </si>
  <si>
    <t>1) H-100-07 Idler Hub, 2.2K, Cupped &amp; (Studded Zinc)</t>
  </si>
  <si>
    <t>1) H-545-97 Idler Hub, 3.5K, Cupped &amp; (Studded CLEAR Zinc)</t>
  </si>
  <si>
    <t>1) H-545-07 Idler Hub, 3.5K, Cupped &amp; (Studded Zinc)</t>
  </si>
  <si>
    <t>1) H-5475-07 Idler Hub, 3.5K, Cupped &amp; (Studded Zinc)</t>
  </si>
  <si>
    <t>1) H-550-07 Idler Hub, 3.5K, Cupped &amp; (Studded Zinc)</t>
  </si>
  <si>
    <t>1) H-555-07 Idler Hub, 3.5K, Cupped &amp; (Studded Zinc)</t>
  </si>
  <si>
    <t>1) H-655-07 Idler Hub, 6K, Cupped &amp; (Studded Zinc)</t>
  </si>
  <si>
    <t>1) H-865-07 Idler Hub, 7K, Cupped &amp; (Studded Zinc)</t>
  </si>
  <si>
    <t>As Of:</t>
  </si>
  <si>
    <t>Item</t>
  </si>
  <si>
    <t>Item Description</t>
  </si>
  <si>
    <t>Pref Vendor</t>
  </si>
  <si>
    <t>U/M</t>
  </si>
  <si>
    <t>Reorder Pt (Min)</t>
  </si>
  <si>
    <t>Max</t>
  </si>
  <si>
    <t>On Sales Order</t>
  </si>
  <si>
    <t>For Assemblies</t>
  </si>
  <si>
    <t>Available</t>
  </si>
  <si>
    <t>Order</t>
  </si>
  <si>
    <t>On PO</t>
  </si>
  <si>
    <t>Reorder Qty</t>
  </si>
  <si>
    <t>Next Deliv</t>
  </si>
  <si>
    <t>Sales/Week</t>
  </si>
  <si>
    <t>10/16/2025</t>
  </si>
  <si>
    <t>Inventory</t>
  </si>
  <si>
    <t>1214PM CST</t>
  </si>
  <si>
    <t>10-900 (Breakaway Kit w/ LED Test Light, Side Load, Includes Battery Box, Battery...</t>
  </si>
  <si>
    <t>Breakaway Kit w/ LED Test Light, Side Load, Includes Battery Box, Battery, Switch, Charger and W...</t>
  </si>
  <si>
    <t>10-910 (Breakaway Switch)</t>
  </si>
  <si>
    <t>Breakaway Switch</t>
  </si>
  <si>
    <t>10-911 (Breakaway Replacement Pin &amp; Cable.)</t>
  </si>
  <si>
    <t>Breakaway Replacement Pin &amp; Cable.</t>
  </si>
  <si>
    <t>10-980 (Breakaway Battery (12v 5A))</t>
  </si>
  <si>
    <t>Breakaway Battery (12v 5A)</t>
  </si>
  <si>
    <t>Total Inventory</t>
  </si>
  <si>
    <t>Total Actuation</t>
  </si>
  <si>
    <t>Axle Components</t>
  </si>
  <si>
    <t>02475 (Bearing, 8K Outer - 02475)</t>
  </si>
  <si>
    <t>Axle Components:Bearings</t>
  </si>
  <si>
    <t>Bearing, 8K Outer - 02475</t>
  </si>
  <si>
    <t>14125A (Bearing, 7K Outer - 14125A)</t>
  </si>
  <si>
    <t>Bearing, 7K Outer - 14125A</t>
  </si>
  <si>
    <t>15123 (Bearing, 6K Outer -15123)</t>
  </si>
  <si>
    <t>Bearing, 6K Outer -15123</t>
  </si>
  <si>
    <t>25580 (Bearing, 6-8K Inner, 9-10K GD Outer - 25580)</t>
  </si>
  <si>
    <t>Bearing, 6-8K Inner, 9-10K GD Outer - 25580</t>
  </si>
  <si>
    <t>28682 (Bearing, 12K Outer - 28682)</t>
  </si>
  <si>
    <t>Bearing, 12K Outer - 28682</t>
  </si>
  <si>
    <t>387A (Bearing, 9-10KGD Inner 10K Outer on DX  hubs - 387A)</t>
  </si>
  <si>
    <t>Bearing, 9-10KGD Inner 10K Outer on DX  hubs - 387A</t>
  </si>
  <si>
    <t>395S (Bearing, 10K HD Inner - 395S)</t>
  </si>
  <si>
    <t>Bearing, 10K HD Inner - 395S</t>
  </si>
  <si>
    <t>3984 (Bearing, 12K Inner - 3984)</t>
  </si>
  <si>
    <t>Bearing, 12K Inner - 3984</t>
  </si>
  <si>
    <t>L44643 (Bearing, 2K Inner/Outer - L44643)</t>
  </si>
  <si>
    <t>L44649  (Bearing, 3.5K Outer - L44649)</t>
  </si>
  <si>
    <t>Bearing, 3.5K Outer - L44649</t>
  </si>
  <si>
    <t>L68149  (Bearing, 3.5K Inner - L68149)</t>
  </si>
  <si>
    <t>Bearing, 3.5K Inner - L68149</t>
  </si>
  <si>
    <t>LM67048  (Bearing, 5.2K Outer - LM67048)</t>
  </si>
  <si>
    <t>Bearing, 5.2K Outer - LM67048</t>
  </si>
  <si>
    <t>Total Bearings</t>
  </si>
  <si>
    <t>Bearings - Kit</t>
  </si>
  <si>
    <t>Assembly</t>
  </si>
  <si>
    <t>11-500 (Bearing Kit 2K BT8 Kit - L44643 Bearing &amp; 1.249" Seal I.D.  GENUINE AXLETEK)</t>
  </si>
  <si>
    <t>Axle Components:Bearings - Kit</t>
  </si>
  <si>
    <t>Bearing Kit 2K BT8 Kit - L44643 Bearing &amp; 1.249" Seal I.D.  GENUINE AXLETEK</t>
  </si>
  <si>
    <t>11-505 (Bearing Kit 2K BTR Kit - L44649 Bearing &amp; 1.500" Seal I.D.  GENUINE AXLETEK)</t>
  </si>
  <si>
    <t>Bearing Kit 2K BTR Kit - L44649 Bearing &amp; 1.500" Seal I.D.  GENUINE AXLETEK</t>
  </si>
  <si>
    <t>11-510 (Bearing Kit 3.5K Kit - L68149 Inner / L44649 Outer GENUINE AXLETEK Bearin...</t>
  </si>
  <si>
    <t>Bearing Kit 3.5K Kit - L68149 Inner / L44649 Outer GENUINE AXLETEK Bearing &amp; 1.719" Seal I.D.  G...</t>
  </si>
  <si>
    <t>11-515 (Bearing Kit 5.2K Kit  - 25580 Inner / LM67048 Outer Bearing &amp; 2.250" Seal...</t>
  </si>
  <si>
    <t>Bearing Kit 5.2K Kit  - 25580 Inner / LM67048 Outer Bearing &amp; 2.250" Seal I.D.  GENUINE AXLETEK</t>
  </si>
  <si>
    <t>11-520 (Bearing Kit 5.2-6K Kit  - 25580 Inner/ 15123 Outer Bearing &amp; 2.125" Seal ...</t>
  </si>
  <si>
    <t>Bearing Kit 5.2-6K Kit  - 25580 Inner/ 15123 Outer Bearing &amp; 2.125" Seal I.D.  GENUINE AXLETEK</t>
  </si>
  <si>
    <t>11-525 (Bearing Kit 6K Kit  - 25580 Inner / 15123 Outer Bearing &amp; 2.250" Seal I.D...</t>
  </si>
  <si>
    <t>Bearing Kit 6K Kit  - 25580 Inner / 15123 Outer Bearing &amp; 2.250" Seal I.D.  GENUINE AXLETEK</t>
  </si>
  <si>
    <t>11-530 (Bearing Kit 7K Kit - 25580 Inner / 14125A Outer Bearing &amp; 2.125" Seal I.D...</t>
  </si>
  <si>
    <t>Bearing Kit 7K Kit - 25580 Inner / 14125A Outer Bearing &amp; 2.125" Seal I.D.  GENUINE AXLETEK</t>
  </si>
  <si>
    <t>11-535 (Bearing Kit 7K Kit - 25580 Inner / 14125A Outer Bearing &amp; 2.250" Seal I.D...</t>
  </si>
  <si>
    <t>Bearing Kit 7K Kit - 25580 Inner / 14125A Outer Bearing &amp; 2.250" Seal I.D.  GENUINE AXLETEK</t>
  </si>
  <si>
    <t>11-540 (Bearing Kit 8K Kit - 25580 Inner / 02475 Outer Bearing &amp; 2.250" Seal I.D....</t>
  </si>
  <si>
    <t>Bearing Kit 8K Kit - 25580 Inner / 02475 Outer Bearing &amp; 2.250" Seal I.D. Grease -  GENUINE AXLETEK</t>
  </si>
  <si>
    <t>11-545 (Bearing Kit 8K Kit - 25580 Inner / 02475 Outer Bearing &amp; 2.250" Seal I.D....</t>
  </si>
  <si>
    <t>Bearing Kit 8K Kit - 25580 Inner / 02475 Outer Bearing &amp; 2.250" Seal I.D. Oil - GENUINE AXLETEK</t>
  </si>
  <si>
    <t>11-550 (Bearing Kit 10K Kit - 387A Inner / 25580 Outer Bearing &amp; 2.875" Seal I.D....</t>
  </si>
  <si>
    <t>Bearing Kit 10K Kit - 387A Inner / 25580 Outer Bearing &amp; 2.875" Seal I.D. Oil - GENUINE AXLETEK</t>
  </si>
  <si>
    <t>11-555 (Bearing Kit 12K Kit - 3984 Inner / 28682 Outer Bearing &amp; 3.125" Seal I.D....</t>
  </si>
  <si>
    <t>Bearing Kit 12K Kit - 3984 Inner / 28682 Outer Bearing &amp; 3.125" Seal I.D. Oil - GENUINE AXLETEK</t>
  </si>
  <si>
    <t>Total Assembly</t>
  </si>
  <si>
    <t>Total Bearings - Kit</t>
  </si>
  <si>
    <t>Boxed Kit - Pregreased Idler</t>
  </si>
  <si>
    <t>17-310 (HUB 3.5K, 5-4.50 Pre-Greased Kit, L44649 / L68149 Bearings, 1.72" Seal, L...</t>
  </si>
  <si>
    <t>Axle Components:Boxed Kit - Pregreased Idler</t>
  </si>
  <si>
    <t>HUB 3.5K, 5-4.50 Pre-Greased Kit, L44649 / L68149 Bearings, 1.72" Seal, Lube Dust Cap &amp; Plug, Wh...</t>
  </si>
  <si>
    <t>Total Boxed Kit - Pregreased Idler</t>
  </si>
  <si>
    <t>11-101 (1.98" Lube type dust cap, rubber plug included)</t>
  </si>
  <si>
    <t>Axle Components:Caps</t>
  </si>
  <si>
    <t>11-106 (2.44" Lube type dust cap, rubber plug included)</t>
  </si>
  <si>
    <t>11-111 (2.72" Lube type dust cap, rubber plug included)</t>
  </si>
  <si>
    <t>11-116 (1.98" dust cap  )</t>
  </si>
  <si>
    <t xml:space="preserve">1.98" dust cap  </t>
  </si>
  <si>
    <t>11-121 (2.44"  dust cap)</t>
  </si>
  <si>
    <t>11-126 (2.72"  dust cap)</t>
  </si>
  <si>
    <t>11-131 (Rubber plugs for grease caps)</t>
  </si>
  <si>
    <t>11-201 (Oil cap 8K 2-2/8" treads with rubber plug and rubber o-ring  )</t>
  </si>
  <si>
    <t xml:space="preserve">Oil cap 8K 2-2/8" treads with rubber plug and rubber o-ring  </t>
  </si>
  <si>
    <t>11-203 (Oil cap O-Ring &amp; Plug Replacement for 6-8K 2.875" Cap)</t>
  </si>
  <si>
    <t>Oil cap O-Ring &amp; Plug Replacement for 6-8K 2.875" Cap</t>
  </si>
  <si>
    <t>11-206 (Oil cap for 10GD 3.5" threads w/ rubber plug and rubber o-ring)</t>
  </si>
  <si>
    <t>11-208 (Oil cap O-Ring &amp; Plug Replacement  for  3.50" Cap)</t>
  </si>
  <si>
    <t>Oil cap O-Ring &amp; Plug Replacement  for  3.50" Cap</t>
  </si>
  <si>
    <t>11-209 (Oil cap for 10-16K Low Profile 4" threads w/ rubber plug and rubber o-ring)</t>
  </si>
  <si>
    <t>Oil cap for 10-16K Low Profile 4" threads w/ rubber plug and rubber o-ring</t>
  </si>
  <si>
    <t>11-211 (Oil cap for 10-16K 4" threads w/ rubber plug and rubber o-ring)</t>
  </si>
  <si>
    <t>11-215 (Oil cap O-Ring &amp; Plug Replacement for 4.00" Cap)</t>
  </si>
  <si>
    <t>Oil cap O-Ring &amp; Plug Replacement for 4.00" Cap</t>
  </si>
  <si>
    <t>Total Caps</t>
  </si>
  <si>
    <t>11-202 (Oil cap KIT for 6-8K Hub  ProAxle / DEXTER / LIPPERT, 2.875" Universal Th...</t>
  </si>
  <si>
    <t>Axle Components:Caps - Kit</t>
  </si>
  <si>
    <t>Oil cap KIT for 6-8K Hub  ProAxle / DEXTER / LIPPERT, 2.875" Universal Thread, Aluminum</t>
  </si>
  <si>
    <t>11-207 (Oil cap KIT for 10K ProAxle / DEXTER 10KGD Hub, 3.50" Universal Thread, A...</t>
  </si>
  <si>
    <t>Oil cap KIT for 10K ProAxle / DEXTER 10KGD Hub, 3.50" Universal Thread, Aluminum</t>
  </si>
  <si>
    <t>11-213 (Oil cap KIT for 10-16K ProAxle / DEXTER  Hub, 4.00" Universal Thread, Alu...</t>
  </si>
  <si>
    <t xml:space="preserve">Oil cap KIT for 10-16K ProAxle / DEXTER  Hub, 4.00" Universal Thread, Aluminum   </t>
  </si>
  <si>
    <t>11-214 (Oil cap KIT for 9-16K ALKO Hub, 3.75" Universal Thread, Aluminum)</t>
  </si>
  <si>
    <t>Oil cap KIT for 9-16K ALKO Hub, 3.75" Universal Thread, Aluminum</t>
  </si>
  <si>
    <t>11-100 (Dust Cap, Lubed 1.99 for 2-3.5K axle. Includes plug. GENUINE AXLETEK)</t>
  </si>
  <si>
    <t>Dust Cap, Lubed 1.99 for 2-3.5K axle. Includes plug. GENUINE AXLETEK</t>
  </si>
  <si>
    <t>11-105 (Dust Cap, Lubed 2.44 for 5.2-6K axle. Includes plug. GENUINE AXLETEK)</t>
  </si>
  <si>
    <t>Dust Cap, Lubed 2.44 for 5.2-6K axle. Includes plug. GENUINE AXLETEK</t>
  </si>
  <si>
    <t>11-110 (Dust Cap, Lubed 2.72 for 7-8K axle. Includes plug. GENUINE AXLETEK)</t>
  </si>
  <si>
    <t>Dust Cap, Lubed 2.72 for 7-8K axle. Includes plug. GENUINE AXLETEK</t>
  </si>
  <si>
    <t>11-115 (Dust Cap, 1.99 for 2-3.5K axle. GENUINE AXLETEK)</t>
  </si>
  <si>
    <t>Dust Cap, 1.99 for 2-3.5K axle. GENUINE AXLETEK</t>
  </si>
  <si>
    <t>11-120 (Dust Cap, 2.44 for 5.2-6K axle. GENUINE AXLETEK)</t>
  </si>
  <si>
    <t>Dust Cap, 2.44 for 5.2-6K axle. GENUINE AXLETEK</t>
  </si>
  <si>
    <t>11-125 (Dust Cap, 2.72 for 7-8K axle. GENUINE AXLETEK)</t>
  </si>
  <si>
    <t>Dust Cap, 2.72 for 7-8K axle. GENUINE AXLETEK</t>
  </si>
  <si>
    <t>11-130 (Dust Cap, replacement rubber plug.  GENUINE AXLETEK)</t>
  </si>
  <si>
    <t>Dust Cap, replacement rubber plug.  GENUINE AXLETEK</t>
  </si>
  <si>
    <t>11-200 (Oil cap 8K, 2-2/8" treads with rubber plug and rubber o-ring GENUINE AXLE...</t>
  </si>
  <si>
    <t>Oil cap 8K, 2-2/8" treads with rubber plug and rubber o-ring GENUINE AXLETEK</t>
  </si>
  <si>
    <t>11-205 (Oil cap for 10GD, 3.5" threads w/ rubber plug and rubber o-ring - GENUINE...</t>
  </si>
  <si>
    <t>Oil cap for 10GD, 3.5" threads w/ rubber plug and rubber o-ring - GENUINE AXLETEK</t>
  </si>
  <si>
    <t>11-210 (Oil cap for 10-16K, 4" threads w/ rubber plug and rubber o-ring - GENUINE...</t>
  </si>
  <si>
    <t>Oil cap for 10-16K, 4" threads w/ rubber plug and rubber o-ring - GENUINE AXLETEK</t>
  </si>
  <si>
    <t>11-225 (Oil cap KIT for 6-8K Hub  ProAxle / DEXTER / LIPPERT, 2.875" Universal Th...</t>
  </si>
  <si>
    <t>Oil cap KIT for 6-8K Hub  ProAxle / DEXTER / LIPPERT, 2.875" Universal Thread, Aluminum - GENUIN...</t>
  </si>
  <si>
    <t>11-226 (Oil cap KIT for 10K ProAxle / DEXTER 10KGD Hub, 3.50" Universal Thread, A...</t>
  </si>
  <si>
    <t>11-227 (Oil cap KIT for 10-16K ProAxle / DEXTER  Hub, 4.00" Universal Thread, Alu...</t>
  </si>
  <si>
    <t>Total Caps - Kit</t>
  </si>
  <si>
    <t>Drum WE</t>
  </si>
  <si>
    <t>WSA100-865-4L (Wheel End, Straight, 10K 865 FSA LH 5/8"-18 UNF Yellow Stds)</t>
  </si>
  <si>
    <t>Axle Components:Drum WE</t>
  </si>
  <si>
    <t>WSA100-865-4L</t>
  </si>
  <si>
    <t>Wheel End, Straight, 10K 865 FSA LH 5/8"-18 UNF Yellow Stds</t>
  </si>
  <si>
    <t>WSA100-865-4R (Wheel End, Straight, 10K 865 FSA RH 5/8"-18 UNF Yellow Stds)</t>
  </si>
  <si>
    <t>WSA100-865-4R</t>
  </si>
  <si>
    <t>Wheel End, Straight, 10K 865 FSA RH 5/8"-18 UNF Yellow Stds</t>
  </si>
  <si>
    <t>WSA120-865-4L (Wheel End, Straight, 12K 865 FSA LH 5/8"-18 UNF Yellow Stds)</t>
  </si>
  <si>
    <t>WSA120-865-4L</t>
  </si>
  <si>
    <t>Wheel End, Straight, 12K 865 FSA LH 5/8"-18 UNF Yellow Stds</t>
  </si>
  <si>
    <t>WSA120-865-4R (Wheel End, Straight, 12K 865 FSA RH 5/8"-18 UNF Yellow Stds)</t>
  </si>
  <si>
    <t>WSA120-865-4R</t>
  </si>
  <si>
    <t>Wheel End, Straight, 12K 865 FSA RH 5/8"-18 UNF Yellow Stds</t>
  </si>
  <si>
    <t>WSA35-545-1L (Wheel End, Straight, 3.5K 545 FSA LH 1/2"-20 UNF Yellow Stds)</t>
  </si>
  <si>
    <t>WSA35-545-1L</t>
  </si>
  <si>
    <t>Wheel End, Straight, 3.5K 545 FSA LH 1/2"-20 UNF Yellow Stds</t>
  </si>
  <si>
    <t>WSA35-545-1R (Wheel End, Straight, 3.5K 545 FSA RH 1/2"-20 UNF Yellow Stds)</t>
  </si>
  <si>
    <t>WSA35-545-1R</t>
  </si>
  <si>
    <t>Wheel End, Straight, 3.5K 545 FSA RH 1/2"-20 UNF Yellow Stds</t>
  </si>
  <si>
    <t>WSA35-550-1L (Wheel End, Straight, 3.5K 550 FSA LH 1/2"-20 UNF Yellow Stds)</t>
  </si>
  <si>
    <t>WSA35-550-1L</t>
  </si>
  <si>
    <t>Wheel End, Straight, 3.5K 550 FSA LH 1/2"-20 UNF Yellow Stds</t>
  </si>
  <si>
    <t>WSA35-550-1R (Wheel End, Straight, 3.5K 550 FSA RH 1/2"-20 UNF Yellow Stds)</t>
  </si>
  <si>
    <t>WSA35-550-1R</t>
  </si>
  <si>
    <t>Wheel End, Straight, 3.5K 550 FSA RH 1/2"-20 UNF Yellow Stds</t>
  </si>
  <si>
    <t>WSA35-655-1L (Wheel End, Straight, 3.5K 655 FSA LH 1/2"-20 UNF Yellow Stds)</t>
  </si>
  <si>
    <t>WSA35-655-1L</t>
  </si>
  <si>
    <t>Wheel End, Straight, 3.5K 655 FSA LH 1/2"-20 UNF Yellow Stds</t>
  </si>
  <si>
    <t>WSA35-655-1R (Wheel End, Straight, 3.5K 655 FSA RH 1/2"-20 UNF Yellow Stds)</t>
  </si>
  <si>
    <t>WSA35-655-1R</t>
  </si>
  <si>
    <t>Wheel End, Straight, 3.5K 655 FSA RH 1/2"-20 UNF Yellow Stds</t>
  </si>
  <si>
    <t>WSA60-655-1L (Wheel End, Straight, 6K 655 FSA LH 1/2"-20 UNF Yellow Stds)</t>
  </si>
  <si>
    <t>WSA60-655-1L</t>
  </si>
  <si>
    <t>Wheel End, Straight, 6K 655 FSA LH 1/2"-20 UNF Yellow Stds</t>
  </si>
  <si>
    <t>WSA60-655-1R (Wheel End, Straight, 6K 655 FSA RH 1/2"-20 UNF Yellow Stds)</t>
  </si>
  <si>
    <t>WSA60-655-1R</t>
  </si>
  <si>
    <t>Wheel End, Straight, 6K 655 FSA RH 1/2"-20 UNF Yellow Stds</t>
  </si>
  <si>
    <t>WSA70-865-1L (Wheel End, Straight, 7K 865 FSA LH 1/2"-20 UNF Yellow Stds)</t>
  </si>
  <si>
    <t>WSA70-865-1L</t>
  </si>
  <si>
    <t>Wheel End, Straight, 7K 865 FSA LH 1/2"-20 UNF Yellow Stds</t>
  </si>
  <si>
    <t>WSA70-865-1R</t>
  </si>
  <si>
    <t>WSA70-865-3L (Wheel End, Straight, 7K 865 FSA LH 9/16"-18 UNF Yellow Stds)</t>
  </si>
  <si>
    <t>WSA70-865-3L</t>
  </si>
  <si>
    <t>Wheel End, Straight, 7K 865 FSA LH 9/16"-18 UNF Yellow Stds</t>
  </si>
  <si>
    <t>WSA70-865-3R (Wheel End, Straight, 7K 865 FSA RH 9/16"-18 UNF Yellow Stds)</t>
  </si>
  <si>
    <t>WSA70-865-3R</t>
  </si>
  <si>
    <t>Wheel End, Straight, 7K 865 FSA RH 9/16"-18 UNF Yellow Stds</t>
  </si>
  <si>
    <t>WSA80-865-1L (Wheel End, Straight, 8K 865 FSA LH 9/16"-18 UNF Yellow Stds)</t>
  </si>
  <si>
    <t>WSA80-865-1L</t>
  </si>
  <si>
    <t>Wheel End, Straight, 8K 865 FSA LH 9/16"-18 UNF Yellow Stds</t>
  </si>
  <si>
    <t>WSA80-865-1R (Wheel End, Straight, 8K 865 FSA RH 9/16"-18 UNF Yellow Stds)</t>
  </si>
  <si>
    <t>WSA80-865-1R</t>
  </si>
  <si>
    <t>Wheel End, Straight, 8K 865 FSA RH 9/16"-18 UNF Yellow Stds</t>
  </si>
  <si>
    <t>WSA80-865-4L (Wheel End, Straight, 8K 865 FSA LH 5/8"-18 UNF Black Stds)</t>
  </si>
  <si>
    <t>WSA80-865-4L</t>
  </si>
  <si>
    <t>Wheel End, Straight, 8K 865 FSA LH 5/8"-18 UNF Black Stds</t>
  </si>
  <si>
    <t>WSA80-865-4R (Wheel End, Straight, 8K 865 FSA RH 5/8"-18 UNF Black Stds)</t>
  </si>
  <si>
    <t>WSA80-865-4R</t>
  </si>
  <si>
    <t>Wheel End, Straight, 8K 865 FSA RH 5/8"-18 UNF Black Stds</t>
  </si>
  <si>
    <t>WSA80-865L-3L (Wheel End, Straight, 8K LowPro 865 FSA LH 9/16"-18 UNF Yellow Stds)</t>
  </si>
  <si>
    <t>WSA80-865L-3L</t>
  </si>
  <si>
    <t>Wheel End, Straight, 8K LowPro 865 FSA LH 9/16"-18 UNF Yellow Stds</t>
  </si>
  <si>
    <t>WSA80-865L-3R (Wheel End, Straight, 8K LowPro 865 FSA RH 9/16"-18 UNF Yellow Stds)</t>
  </si>
  <si>
    <t>WSA80-865L-3R</t>
  </si>
  <si>
    <t>Wheel End, Straight, 8K LowPro 865 FSA RH 9/16"-18 UNF Yellow Stds</t>
  </si>
  <si>
    <t>WSB35-545-1L (Wheel End, Straight, 3.5K 545 ELE LH 1/2"-20 UNF Yellow Stds)</t>
  </si>
  <si>
    <t>WSB35-545-1L</t>
  </si>
  <si>
    <t>Wheel End, Straight, 3.5K 545 ELE LH 1/2"-20 UNF Yellow Stds</t>
  </si>
  <si>
    <t>WSB35-545-1R (Wheel End, Straight, 3.5K 545 ELC RH 1/2"-20 UNF Yellow Stds)</t>
  </si>
  <si>
    <t>WSB35-545-1R</t>
  </si>
  <si>
    <t>Wheel End, Straight, 3.5K 545 ELC RH 1/2"-20 UNF Yellow Stds</t>
  </si>
  <si>
    <t>Total Drum WE</t>
  </si>
  <si>
    <t>Drum WED</t>
  </si>
  <si>
    <t>WDA35-545X-1L (Wheel End, Drop, 3.5K 545 FSA LH 1/2"-20 UNF Yellow Stds)</t>
  </si>
  <si>
    <t>Axle Components:Drum WED</t>
  </si>
  <si>
    <t>WDA35-545X-1L</t>
  </si>
  <si>
    <t>Wheel End, Drop, 3.5K 545 FSA LH 1/2"-20 UNF Yellow Stds</t>
  </si>
  <si>
    <t>WDA35-545X-1R (Wheel End, Drop, 3.5K 545 FSA RH 1/2"-20 UNF Yellow Stds)</t>
  </si>
  <si>
    <t>WDA35-545X-1R</t>
  </si>
  <si>
    <t>Wheel End, Drop, 3.5K 545 FSA RH 1/2"-20 UNF Yellow Stds</t>
  </si>
  <si>
    <t>WDA35-550X-1L (Wheel End, Drop, 3.5K 550 FSA LH 1/2"-20 UNF Yellow Stds)</t>
  </si>
  <si>
    <t>WDA35-550X-1L</t>
  </si>
  <si>
    <t>Wheel End, Drop, 3.5K 550 FSA LH 1/2"-20 UNF Yellow Stds</t>
  </si>
  <si>
    <t>WDA35-550X-1R (Wheel End, Drop, 3.5K 550 FSA RH 1/2"-20 UNF Yellow Stds)</t>
  </si>
  <si>
    <t>WDA35-550X-1R</t>
  </si>
  <si>
    <t>Wheel End, Drop, 3.5K 550 FSA RH 1/2"-20 UNF Yellow Stds</t>
  </si>
  <si>
    <t>WDA35-655X-1L (Wheel End, Drop, 3.5K 655 FSA LH 1/2"-20 UNF Yellow Stds)</t>
  </si>
  <si>
    <t>WDA35-655X-1L</t>
  </si>
  <si>
    <t>Wheel End, Drop, 3.5K 655 FSA LH 1/2"-20 UNF Yellow Stds</t>
  </si>
  <si>
    <t>WDA35-655X-1R (Wheel End, Drop, 3.5K 655 FSA RH 1/2"-20 UNF Yellow Stds)</t>
  </si>
  <si>
    <t>WDA35-655X-1R</t>
  </si>
  <si>
    <t>Wheel End, Drop, 3.5K 655 FSA RH 1/2"-20 UNF Yellow Stds</t>
  </si>
  <si>
    <t>WDA60-655X-1L (Wheel End, Drop, 6K 655 12X2 FSA LH 1/2"-20 UNF Yellow Stds)</t>
  </si>
  <si>
    <t>WDA60-655X-1L</t>
  </si>
  <si>
    <t>Wheel End, Drop, 6K 655 12X2 FSA LH 1/2"-20 UNF Yellow Stds</t>
  </si>
  <si>
    <t>WDA60-655X-1R (Wheel End, Drop, 6K 655 12X2 FSA RH 1/2"-20 UNF Yellow Stds)</t>
  </si>
  <si>
    <t>WDA60-655X-1R</t>
  </si>
  <si>
    <t>Wheel End, Drop, 6K 655 12X2 FSA RH 1/2"-20 UNF Yellow Stds</t>
  </si>
  <si>
    <t>WDA70-865X-1L (Wheel End, Drop, 7K 865 FSA LH 1/2"-20 UNF Yellow Stds)</t>
  </si>
  <si>
    <t>WDA70-865X-1L</t>
  </si>
  <si>
    <t>Wheel End, Drop, 7K 865 FSA LH 1/2"-20 UNF Yellow Stds</t>
  </si>
  <si>
    <t>WDA70-865X-1R (Wheel End, Drop, 7K 865 FSA RH 1/2"-20 UNF Yellow Stds)</t>
  </si>
  <si>
    <t>WDA70-865X-1R</t>
  </si>
  <si>
    <t>Wheel End, Drop, 7K 865 FSA RH 1/2"-20 UNF Yellow Stds</t>
  </si>
  <si>
    <t>WDA70-865X-3L (Wheel End, Drop, 7K 865 FSA LH 9/16"-18 UNF Yellow Stds)</t>
  </si>
  <si>
    <t>WDA70-865X-3L</t>
  </si>
  <si>
    <t>Wheel End, Drop, 7K 865 FSA LH 9/16"-18 UNF Yellow Stds</t>
  </si>
  <si>
    <t>WDA70-865X-3R (Wheel End, Drop, 7K 865 FSA RH 9/16"-18 UNF Yellow Stds)</t>
  </si>
  <si>
    <t>WDA70-865X-3R</t>
  </si>
  <si>
    <t>Wheel End, Drop, 7K 865 FSA RH 9/16"-18 UNF Yellow Stds</t>
  </si>
  <si>
    <t>Total Drum WED</t>
  </si>
  <si>
    <t>Hardware Kit - Axle</t>
  </si>
  <si>
    <t>11-300 (Castle Nut Kit, 1-1/4"-14 for 2,000-8,000 lb axle (6-Castellation) includ...</t>
  </si>
  <si>
    <t>Axle Components:Hardware Kit - Axle</t>
  </si>
  <si>
    <t>Castle Nut Kit, 1-1/4"-14 for 2,000-8,000 lb axle (6-Castellation) includes washer and cotter pi...</t>
  </si>
  <si>
    <t>11-305 (Castle Nut DX Kit, 1-1/4"-14 for 2,000-8,000 lb axle (6-Castellation) inc...</t>
  </si>
  <si>
    <t>Castle Nut DX Kit, 1-1/4"-14 for 2,000-8,000 lb axle (6-Castellation) includes "D" washer and Tang</t>
  </si>
  <si>
    <t>11-307 (Castle Nut DX2 Kit, 1"-14 for 2,000-8,000 lb axle.  Jam Nut, "D" washer &amp;...</t>
  </si>
  <si>
    <t>Castle Nut DX2 Kit, 1"-14 for 2,000-8,000 lb axle.  Jam Nut, "D" washer &amp;  Retainer.  For Dexter...</t>
  </si>
  <si>
    <t>11-310 (Spindle Lug Kit 10K, 6-slot castle spindle nut with 1-1/2"-12, washer and...</t>
  </si>
  <si>
    <t>Spindle Lug Kit 10K, 6-slot castle spindle nut with 1-1/2"-12, washer and cotter pin - GENUINE A...</t>
  </si>
  <si>
    <t>11-315 (Spindle Lug Kit 12K,  6-slot castle spindle nut with 1-3/4"-12, washer an...</t>
  </si>
  <si>
    <t>Spindle Lug Kit 12K,  6-slot castle spindle nut with 1-3/4"-12, washer and cotter pin - GENUINE ...</t>
  </si>
  <si>
    <t>Total Hardware Kit - Axle</t>
  </si>
  <si>
    <t>11-011 (Hub 10K GD, 4.75" Pilot, uses 387A / 25580 bearings, 10-51 seal &amp; 4" Oil ...</t>
  </si>
  <si>
    <t>Axle Components:Hub</t>
  </si>
  <si>
    <t>Hub 10K GD, 4.75" Pilot, uses 387A / 25580 bearings, 10-51 seal &amp; 4" Oil Cap. 008-430DX (After 4...</t>
  </si>
  <si>
    <t>17-110 (HUB 3.5K, 5-4.50 Pre-Greased Kit, L44649 / L68149 Bearings, 1.72" Seal, L...</t>
  </si>
  <si>
    <t>17-115 (HUB 3.5K, 5-5.0 Pre-Greased Kit, L44649 / L68149 Bearings, 1.72" Seal, Lu...</t>
  </si>
  <si>
    <t>HUB 3.5K, 5-5.0 Pre-Greased Kit, L44649 / L68149 Bearings, 1.72" Seal, Lube Dust Cap &amp; Plug, Whe...</t>
  </si>
  <si>
    <t>17-130 (HUB 3.5K, 6-5.0 Pre-Greased Kit, L44649 / L68149 Bearings, 1.72" Seal, Lu...</t>
  </si>
  <si>
    <t>HUB 3.5K, 6-5.0 Pre-Greased Kit, L44649 / L68149 Bearings, 1.72" Seal, Lube Dust Cap &amp; Plug, Whe...</t>
  </si>
  <si>
    <t>17-135 (HUB 6K, 6-5.50 Pre-Greased Kit,  15123 / 25580 Bearings, 2.25 Seal, Lube ...</t>
  </si>
  <si>
    <t>HUB 6K, 6-5.50 Pre-Greased Kit,  15123 / 25580 Bearings, 2.25 Seal, Lube Dust Cap &amp; Plug, Wheel ...</t>
  </si>
  <si>
    <t>17-140 (HUB 7K 8-6.50 Pre-Greased Kit, 14125A / 25580 Bearings, 2.25 Seal, Lube D...</t>
  </si>
  <si>
    <t>HUB 7K 8-6.50 Pre-Greased Kit, 14125A / 25580 Bearings, 2.25 Seal, Lube Dust Cap &amp; Plug, Wheel N...</t>
  </si>
  <si>
    <t>17-145 (HUB 7K 8-6.50 Pre-Greased Kit, 14125A / 25580 Bearings, 2.25 Seal, Lube D...</t>
  </si>
  <si>
    <t>17-150 (HUB 2K, 5-4.50 Pre-Greased Kit, BTR 5-1/2" Flange, L44649  Bearings, 1.50...</t>
  </si>
  <si>
    <t>HUB 2K, 5-4.50 Pre-Greased Kit, BTR 5-1/2" Flange, L44649  Bearings, 1.50" Seal, Lube Dust Cap &amp;...</t>
  </si>
  <si>
    <t>H-545-09 (Hub 3.5K 5 on 4.5" Pre-Greased (BULK) , L44649 / L68149 bearing 1.72 Seal)</t>
  </si>
  <si>
    <t>Hub 3.5K 5 on 4.5" Pre-Greased (BULK) , L44649 / L68149 bearing 1.72 Seal</t>
  </si>
  <si>
    <t>H-545-97 (Hub 3.5K 5 on 4.5" Pre-Greased (BULK) , L44649 / L68149 bearing 1.72 Se...</t>
  </si>
  <si>
    <t>Hub 3.5K 5 on 4.5" Pre-Greased (BULK) , L44649 / L68149 bearing 1.72 Seal - GALVANIZED  Hub 3.5K...</t>
  </si>
  <si>
    <t>H-550-09 (Hub 3.5K 5 on 5.50" Pre-Greased (BULK) , L44649 / L68149 bearing 1.72 S...</t>
  </si>
  <si>
    <t>H-550-09</t>
  </si>
  <si>
    <t>Hub 3.5K 5 on 5.50" Pre-Greased (BULK) , L44649 / L68149 bearing 1.72 Seal</t>
  </si>
  <si>
    <t>H-655-09 (Hub 6.0K 6 on 5.5" Pre-Greased (BULK) 15123 / 25580 Bearing  2.25 seal)</t>
  </si>
  <si>
    <t>H-655-09</t>
  </si>
  <si>
    <t>Hub 6.0K 6 on 5.5" Pre-Greased (BULK) 15123 / 25580 Bearing  2.25 seal</t>
  </si>
  <si>
    <t>Total Hub</t>
  </si>
  <si>
    <t>Hub / Drum</t>
  </si>
  <si>
    <t>11-007 (Hub &amp; Drum, 8K 8 on 6.5",  5/8" studs,  Grease, uses 02475 / 25580 bearin...</t>
  </si>
  <si>
    <t>Axle Components:Hub / Drum</t>
  </si>
  <si>
    <t>Hub &amp; Drum, 8K 8 on 6.5",  5/8" studs,  Grease, uses 02475 / 25580 bearing &amp;  2.25 Seal, GENUINE...</t>
  </si>
  <si>
    <t>11-008 (Hub &amp; Drum, 8K 8 on 6.5",  9/16" studs, Oil bath, uses 02475 / 25580 bear...</t>
  </si>
  <si>
    <t>Hub &amp; Drum, 8K 8 on 6.5",  9/16" studs, Oil bath, uses 02475 / 25580 bearing &amp;  2.25 Seal, Black...</t>
  </si>
  <si>
    <t>11-009 (Hub &amp; Drum, 8K 8 on 6.5",  5/8" studs, Oil bath, uses 02475 / 25580 beari...</t>
  </si>
  <si>
    <t>Hub &amp; Drum, 8K 8 on 6.5",  5/8" studs, Oil bath, uses 02475 / 25580 bearing &amp;  2.25 Seal, Black ...</t>
  </si>
  <si>
    <t>11-010 (Hub &amp; Drum Assembly 10K GD, 4.75" Pilot, uses 387A / 25580 bearings, 10-5...</t>
  </si>
  <si>
    <t>Hub &amp; Drum Assembly 10K GD, 4.75" Pilot, uses 387A / 25580 bearings, 10-51 seal &amp; 3.5" Oil Cap. ...</t>
  </si>
  <si>
    <t>11-012 (Hub &amp; Drum Assembly 12K, uses 3984 / 28682 bearings, 10-56 seal, &amp; 4" Oil...</t>
  </si>
  <si>
    <t>Hub &amp; Drum Assembly 12K, uses 3984 / 28682 bearings, 10-56 seal, &amp; 4" Oil Cap. 8-214DX, GENUINE ...</t>
  </si>
  <si>
    <t>11-013 (Hub 12K, uses 3984 / 28682 bearings, 10-56 seal, &amp; 4" Oil Cap. 8-214DX, G...</t>
  </si>
  <si>
    <t>11-023 (Drum Only, 10K GD, 9-123DX (After 4/2013) GENUINE AXLETEK)</t>
  </si>
  <si>
    <t>BD3-545-19 (Hub &amp; Drum 3.5K 5 on 4.5" Pre-Greased (BULK) , L44649 / L68149 bearin...</t>
  </si>
  <si>
    <t>BD3-545-19</t>
  </si>
  <si>
    <t>Hub &amp; Drum 3.5K 5 on 4.5" Pre-Greased (BULK) , L44649 / L68149 bearing 1.72 Seal</t>
  </si>
  <si>
    <t>BD3-550-19 (Hub &amp; Drum 3.5K 5 on 5.0" Pre-Greased (BULK), L44649 / L68149 bearing...</t>
  </si>
  <si>
    <t>BD3-550-19</t>
  </si>
  <si>
    <t>Hub &amp; Drum 3.5K 5 on 5.0" Pre-Greased (BULK), L44649 / L68149 bearing 1.72 Seal</t>
  </si>
  <si>
    <t>BD3-655-19 (Hub &amp; Drum 6.0K 6 on 5.5" Pre-Greased (BULK) , 15123 / 25580 Bearing,...</t>
  </si>
  <si>
    <t>BD3-655-19</t>
  </si>
  <si>
    <t>Hub &amp; Drum 6.0K 6 on 5.5" Pre-Greased (BULK) , 15123 / 25580 Bearing, 2.25 seal</t>
  </si>
  <si>
    <t>BD3-65535-19 (Hub &amp; Drum 3.5K 6 on 5.5" Pre-Greased (BULK) , L44649 / L68149 bear...</t>
  </si>
  <si>
    <t>BD3-65535-19</t>
  </si>
  <si>
    <t>Hub &amp; Drum 3.5K 6 on 5.5" Pre-Greased (BULK) , L44649 / L68149 bearing 1.72 Seal</t>
  </si>
  <si>
    <t>BD3-865-19 (Hub &amp; Drum 7.K  8 on 6.5" Pre-Greased (BULK) , 14125A / 25580 bearing...</t>
  </si>
  <si>
    <t>BD3-865-19</t>
  </si>
  <si>
    <t>Hub &amp; Drum 7.K  8 on 6.5" Pre-Greased (BULK) , 14125A / 25580 bearing 1/2" Studs  2.25 Seal</t>
  </si>
  <si>
    <t>BD3-865-39 (Hub &amp; Drum 7K  8 on 6.5" Pre-Greased (BULK) , 14125A / 25580 bearing ...</t>
  </si>
  <si>
    <t>BD3-865-39</t>
  </si>
  <si>
    <t>Hub &amp; Drum 7K  8 on 6.5" Pre-Greased (BULK) , 14125A / 25580 bearing 9/16" Studs 2.25 Seal</t>
  </si>
  <si>
    <t>Total Hub / Drum</t>
  </si>
  <si>
    <t>Idler WE</t>
  </si>
  <si>
    <t>WSH20-100-1 (Wheel End, Straight, 2.0K, 440 IDLER 1/2"-20 UNF Yellow Stds)</t>
  </si>
  <si>
    <t>Axle Components:Idler WE</t>
  </si>
  <si>
    <t>WSH20-100-1</t>
  </si>
  <si>
    <t>Wheel End, Straight, 2.0K, 440 IDLER 1/2"-20 UNF Yellow Stds</t>
  </si>
  <si>
    <t>WSH20-150-0 (Wheel End, Straight, 2.0K, 545 IDLER 1/2"-20 UNF BLACK Stds)</t>
  </si>
  <si>
    <t>WSH20-150-0</t>
  </si>
  <si>
    <t>Wheel End, Straight, 2.0K, 545 IDLER 1/2"-20 UNF BLACK Stds</t>
  </si>
  <si>
    <t>WSH22-150-0 (Wheel End, Straight, 2.2K 545 IDLER 1/2"-20 UNF BLACK Stds)</t>
  </si>
  <si>
    <t>WSH22-150-0</t>
  </si>
  <si>
    <t>Wheel End, Straight, 2.2K 545 IDLER 1/2"-20 UNF BLACK Stds</t>
  </si>
  <si>
    <t>WSH22-151-0 (Wheel End, Straight, 2.2K, 545 IDLER 1/2"-20 UNF BLACK Stds Large Fl...</t>
  </si>
  <si>
    <t>WSH22-151-0</t>
  </si>
  <si>
    <t>Wheel End, Straight, 2.2K, 545 IDLER 1/2"-20 UNF BLACK Stds Large Flange</t>
  </si>
  <si>
    <t>WSH35-545-0 (Wheel End, Straight, 3.5K 545 IDLER 1/2"-20 UNF BLACK Stds)</t>
  </si>
  <si>
    <t>WSH35-545-0</t>
  </si>
  <si>
    <t>Wheel End, Straight, 3.5K 545 IDLER 1/2"-20 UNF BLACK Stds</t>
  </si>
  <si>
    <t>WSH35-545-1 (Wheel End, Straight, 3.5K 545 IDLER 1/2"-20 UNF Yellow Stds)</t>
  </si>
  <si>
    <t>WSH35-545-1</t>
  </si>
  <si>
    <t>Wheel End, Straight, 3.5K 545 IDLER 1/2"-20 UNF Yellow Stds</t>
  </si>
  <si>
    <t>WSH35-550-0 (Wheel End, Straight, 3.5K 550 IDLER 1/2"-20 UNF)</t>
  </si>
  <si>
    <t>WSH35-550-0</t>
  </si>
  <si>
    <t>Wheel End, Straight, 3.5K 550 IDLER 1/2"-20 UNF</t>
  </si>
  <si>
    <t>WSH60-655-1 (Wheel End, Straight, 6K 655 IDLER 1/2"-20 UNF)</t>
  </si>
  <si>
    <t>WSH60-655-1</t>
  </si>
  <si>
    <t>Wheel End, Straight, 6K 655 IDLER 1/2"-20 UNF</t>
  </si>
  <si>
    <t>WSH70-865-1 (Wheel End, Straight, 7K 865 IDLER 1/2"-20 UNF)</t>
  </si>
  <si>
    <t>WSH70-865-1</t>
  </si>
  <si>
    <t>Wheel End, Straight, 7K 865 IDLER 1/2"-20 UNF</t>
  </si>
  <si>
    <t>Total Idler WE</t>
  </si>
  <si>
    <t>Idler WED</t>
  </si>
  <si>
    <t>WDH35-545X-1 (Wheel End, Drop, 3.5K 545 IDLER 1/2"-20 UNF Yellow Stds)</t>
  </si>
  <si>
    <t>Axle Components:Idler WED</t>
  </si>
  <si>
    <t>WDH35-545X-1</t>
  </si>
  <si>
    <t>Wheel End, Drop, 3.5K 545 IDLER 1/2"-20 UNF Yellow Stds</t>
  </si>
  <si>
    <t>WDH35-550X-0 (Wheel End, Drop, 3.5K 550 IDLER 1/2"-20 UNF BLACK Stds)</t>
  </si>
  <si>
    <t>WDH35-550X-0</t>
  </si>
  <si>
    <t>Wheel End, Drop, 3.5K 550 IDLER 1/2"-20 UNF BLACK Stds</t>
  </si>
  <si>
    <t>WDH60-655X-0 (Wheel End, Drop, 6K 655 IDLER 1/2"-20 UNF)</t>
  </si>
  <si>
    <t>WDH60-655X-0</t>
  </si>
  <si>
    <t>Wheel End, Drop, 6K 655 IDLER 1/2"-20 UNF</t>
  </si>
  <si>
    <t>Total Idler WED</t>
  </si>
  <si>
    <t>Races</t>
  </si>
  <si>
    <t>02420 (Race, 8K Outer - 02420)</t>
  </si>
  <si>
    <t>Axle Components:Races</t>
  </si>
  <si>
    <t>Race, 8K Outer - 02420</t>
  </si>
  <si>
    <t>14276 (Race, 7K Outer - 14276)</t>
  </si>
  <si>
    <t>Race, 7K Outer - 14276</t>
  </si>
  <si>
    <t>15245 (Race, 6K Outer - 15245)</t>
  </si>
  <si>
    <t>Race, 6K Outer - 15245</t>
  </si>
  <si>
    <t>25520 (Race, 6-8K Inner, 9-10K GD Outer - 25520)</t>
  </si>
  <si>
    <t>Race, 6-8K Inner, 9-10K GD Outer - 25520</t>
  </si>
  <si>
    <t>28622 (Race, 12K Outer -28622)</t>
  </si>
  <si>
    <t>Race, 12K Outer -28622</t>
  </si>
  <si>
    <t>382A (Race, 9-10KGD Inner 10K Outer on DX  hubs - 382A)</t>
  </si>
  <si>
    <t>Race, 9-10KGD Inner 10K Outer on DX  hubs - 382A</t>
  </si>
  <si>
    <t>3920 (Race, 12K Inner - 3920)</t>
  </si>
  <si>
    <t>Race, 12K Inner - 3920</t>
  </si>
  <si>
    <t>394A (Race, 10K HD Inner - 394A)</t>
  </si>
  <si>
    <t>Race, 10K HD Inner - 394A</t>
  </si>
  <si>
    <t>L44610  (Race,  3.5K Outer -  L44610)</t>
  </si>
  <si>
    <t>Race,  3.5K Outer -  L44610</t>
  </si>
  <si>
    <t>L68111  (Race, 3.5K Inner - L68111)</t>
  </si>
  <si>
    <t>Race, 3.5K Inner - L68111</t>
  </si>
  <si>
    <t>LM67010  (Race, 5.2K Outer - LM67010)</t>
  </si>
  <si>
    <t>Race, 5.2K Outer - LM67010</t>
  </si>
  <si>
    <t>Total Races</t>
  </si>
  <si>
    <t>12-837 (Grease seal, I.D. 2.125" O.D. 3.37" Thickness 0.31"  10-10)</t>
  </si>
  <si>
    <t>Axle Components:Seals</t>
  </si>
  <si>
    <t>12-863 (Oil seal, 2.250*3.371*0.475 10-63 NBR CARBON CASE CARBON SPRING)</t>
  </si>
  <si>
    <t>Total Seals</t>
  </si>
  <si>
    <t>11-850 (Grease Seal Kit 2K 1.25” I.D. GENUINE AXLETEK)</t>
  </si>
  <si>
    <t>Axle Components:Seals - Kit</t>
  </si>
  <si>
    <t>Grease Seal Kit 2K 1.25” I.D. GENUINE AXLETEK</t>
  </si>
  <si>
    <t>11-855 (Grease Seal Kit 2K 1.50” I.D. GENUINE AXLETEK)</t>
  </si>
  <si>
    <t>Grease Seal Kit 2K 1.50” I.D. GENUINE AXLETEK</t>
  </si>
  <si>
    <t>11-860 (Grease Seal Kit 3.5K 1.719” I.D. GENUINE AXLETEK)</t>
  </si>
  <si>
    <t>Grease Seal Kit 3.5K 1.719” I.D. GENUINE AXLETEK</t>
  </si>
  <si>
    <t>11-865 (Grease Seal Kit 5.2-8K 2.25” I.D. GENUINE AXLETEK)</t>
  </si>
  <si>
    <t>Grease Seal Kit 5.2-8K 2.25” I.D. GENUINE AXLETEK</t>
  </si>
  <si>
    <t>11-870 (Grease Seal Kit 5-8K 2.125” I.D. GENUINE AXLETEK)</t>
  </si>
  <si>
    <t>Grease Seal Kit 5-8K 2.125” I.D. GENUINE AXLETEK</t>
  </si>
  <si>
    <t>11-875 (Oil Bath Seal Kit 7-8K 2.25” I.D. 10-63 GENUINE AXLETEK)</t>
  </si>
  <si>
    <t>Oil Bath Seal Kit 7-8K 2.25” I.D. 10-63 GENUINE AXLETEK</t>
  </si>
  <si>
    <t>11-880 (Oil Bath Seal Kit 10K 2.875” I.D. GENUINE AXLETEK)</t>
  </si>
  <si>
    <t>Oil Bath Seal Kit 10K 2.875” I.D. GENUINE AXLETEK</t>
  </si>
  <si>
    <t>11-885 (Oil Bath Seal Kit RED 10K 2.875” I.D. 10-51 GENUINE AXLETEK)</t>
  </si>
  <si>
    <t>Oil Bath Seal Kit RED 10K 2.875” I.D. 10-51 GENUINE AXLETEK</t>
  </si>
  <si>
    <t>11-890 (Oil Bath Seal Kit 12K 3.125 I.D. 10-56 GENUINE AXLETEK)</t>
  </si>
  <si>
    <t>Oil Bath Seal Kit 12K 3.125 I.D. 10-56 GENUINE AXLETEK</t>
  </si>
  <si>
    <t>Total Seals - Kit</t>
  </si>
  <si>
    <t>11-400 (Wheel Nut 2-7K 1/2"-20, 60° Coned, 13/16" O.D. PK/6 - GENUINE AXLETEK)</t>
  </si>
  <si>
    <t>Axle Components:Wheel Nut - Kit</t>
  </si>
  <si>
    <t>Wheel Nut 2-7K 1/2"-20, 60° Coned, 13/16" O.D. PK/6 - GENUINE AXLETEK</t>
  </si>
  <si>
    <t>11-405 (Wheel Nut 7 &amp; 8K 9/16"-18, 60° Coned, 7/8" O.D. PK/4 - GENUINE AXLETEK)</t>
  </si>
  <si>
    <t>Wheel Nut 7 &amp; 8K 9/16"-18, 60° Coned, 7/8" O.D. PK/4 - GENUINE AXLETEK</t>
  </si>
  <si>
    <t>11-410 (Wheel Nut Flange Swivel 9/16"-18, 1-1/16" O.D. PK/4 - GENUINE AXLETEK)</t>
  </si>
  <si>
    <t>Wheel Nut Flange Swivel 9/16"-18, 1-1/16" O.D. PK/4 - GENUINE AXLETEK</t>
  </si>
  <si>
    <t>11-415 (Wheel Nut 5/8"-18, 90° Coned, 1-1/16" O.D. PK/4 - GENUINE AXLETEK)</t>
  </si>
  <si>
    <t>Wheel Nut 5/8"-18, 90° Coned, 1-1/16" O.D. PK/4 - GENUINE AXLETEK</t>
  </si>
  <si>
    <t>11-420 (Wheel Nut Flange 5/8"-18, 1-1/8" O.D.  PK/8 - GENUINE AXLETEK)</t>
  </si>
  <si>
    <t>Wheel Nut Flange 5/8"-18, 1-1/8" O.D.  PK/8 - GENUINE AXLETEK</t>
  </si>
  <si>
    <t>11-425 (Wheel Nut Flange Swivel 5/8"-18, 1-1/8" O.D. PK/4 - GENUINE AXLETEK)</t>
  </si>
  <si>
    <t>Wheel Nut Flange Swivel 5/8"-18, 1-1/8" O.D. PK/4 - GENUINE AXLETEK</t>
  </si>
  <si>
    <t>11-600 (Stud Press-in 1/2"-20 x 1.95" long, .26 Spline Length, .545 knurl, Yellow...</t>
  </si>
  <si>
    <t>11-605 (Stud Press-in 1/2"-20 x 1.99" long, .39 Spline Length, .610 knurl, Yellow...</t>
  </si>
  <si>
    <t>11-610 (Stud Press-in 9/16"-18, 2.30 Stud Length, .31 Spline Length, .689 knurl, ...</t>
  </si>
  <si>
    <t>Stud Press-in 9/16"-18, 2.30 Stud Length, .31 Spline Length, .689 knurl, Yellow Zinc - GENUINE A...</t>
  </si>
  <si>
    <t>11-615 (Stud Press-in 5/8"-18, 3.16 Stud Length, .31 Spline Length, .690 knurl, Y...</t>
  </si>
  <si>
    <t>Stud Press-in 5/8"-18, 3.16 Stud Length, .31 Spline Length, .690 knurl, Yellow Zinc - GENUINE AX...</t>
  </si>
  <si>
    <t>11-625 (Stud Press-in 5/8"-18, 2.75 Stud Length, .31 Spline Length, .690 knurl, B...</t>
  </si>
  <si>
    <t>11-628 (Stud Press-in 9/16"-18, 2.30 Stud Length, .68 Spline Length, .690 knurl, ...</t>
  </si>
  <si>
    <t>Total Wheel Nut - Kit</t>
  </si>
  <si>
    <t>11-025 (Bolt, 1/2"-13 x 1-1/2" Hex, Drum Mounting bolt for 10K &amp; 12K Hubs)</t>
  </si>
  <si>
    <t>Bolt, 1/2"-13 x 1-1/2" Hex, Drum Mounting bolt for 10K &amp; 12K Hubs</t>
  </si>
  <si>
    <t>11-028 (Drum Only, 12K, 9-28DX  GENUINE AXLETEK)</t>
  </si>
  <si>
    <t>Drum Only, 12K, 9-28DX  GENUINE AXLETEK</t>
  </si>
  <si>
    <t>11-301 (Castle Nut Kit, 1-1/4"-14 for 2,000-8,000 lb axle (6-Castellation) includ...</t>
  </si>
  <si>
    <t>11-311 (Spindle Lug Kit 10K, 6-slot castle spindle nut with 1-1/2"-12, washer and...</t>
  </si>
  <si>
    <t>Spindle Lug Kit 10K, 6-slot castle spindle nut with 1-1/2"-12, washer and cotter pin - BULK</t>
  </si>
  <si>
    <t>11-316 (Spindle Lug Kit 12K,  6-slot castle spindle nut with 1-3/4"-12, washer an...</t>
  </si>
  <si>
    <t>Spindle Lug Kit 12K,  6-slot castle spindle nut with 1-3/4"-12, washer and cotter pin - BULK</t>
  </si>
  <si>
    <t>11-350 (Washer, Tang)</t>
  </si>
  <si>
    <t>11-351 (Washer, "D" Type)</t>
  </si>
  <si>
    <t>Washer, "D" Type</t>
  </si>
  <si>
    <t>11-352 (Washer, Round 1")</t>
  </si>
  <si>
    <t>11-353 (Nut, Spindle 1"-14, 6 Castellation)</t>
  </si>
  <si>
    <t>11-355 (Nut, Spindle Jam 1" -14)</t>
  </si>
  <si>
    <t>11-356 (Retainer, for Jam Spindle Nut)</t>
  </si>
  <si>
    <t>11-401 (Wheel Nut 1/2"-20 - RH 60° Cone - 13/16" O.D.)</t>
  </si>
  <si>
    <t>11-406 (Wheel Nut 9/16"-18 - RH 60° Cone - 7/8" O.D.)</t>
  </si>
  <si>
    <t>11-411 (Wheel Nut Swivel Flange, 9/16"-18 - 1*1/16" O.D.)</t>
  </si>
  <si>
    <t>11-416 (Wheel Nut 5/8"-18 - RH 90° Cone - 1-1/16" O.D.)</t>
  </si>
  <si>
    <t>11-426 (Wheel Nut Swivel Flange, 5/8"-18 Swivel 1-1/8" O.D.)</t>
  </si>
  <si>
    <t>11-602 (Stud Press-in 1/2"-20 x 1.95" long, .26 Spline Length, .545 knurl, Yellow...</t>
  </si>
  <si>
    <t>11-607 (Stud Press-in 1/2"-20 x 1.99" long, .39 Spline Length, .610 knurl, Yellow...</t>
  </si>
  <si>
    <t>11-612 (Stud Press-in 9/16"-18, 2.30 Stud Length, .31 Spline Length, .689 knurl, ...</t>
  </si>
  <si>
    <t>11-617 (Stud Press-in 5/8"-18, 3.16 Stud Length, .31 Spline Length, .690 knurl, Y...</t>
  </si>
  <si>
    <t>11-622 (Stud Press-in 9/16"-18, 2.30 Stud Length, .68 Spline Length, .690 knurl, ...</t>
  </si>
  <si>
    <t>11-627 (Stud Press-in 5/8"-18, 2.75 Stud Length, .31 Spline Length, .690 knurl, B...</t>
  </si>
  <si>
    <t>12-000 (Wire Connector 314)</t>
  </si>
  <si>
    <t>Wire Connector 314</t>
  </si>
  <si>
    <t>12-001 (Nut, 3/8"-24 Kep Lock. For 5.2-7K Brake Assemblies 6-193)</t>
  </si>
  <si>
    <t>12-002 (Bolt, 1/2" - 20 x 1-1/2" Hex, brake mounting bolt. For 8K Brake Assemblies.)</t>
  </si>
  <si>
    <t>12-003 (Nut, 1/2"-20 Hex Serrated Flange.  For 8K Brake Assemblies.)</t>
  </si>
  <si>
    <t>Nut, 1/2"-20 Hex Serrated Flange.  For 8K Brake Assemblies.</t>
  </si>
  <si>
    <t>12-005 (Bolt, 7/16" - 20 x 1-1/2" Hex, brake mounting bolt. For 10-16K Brake Asse...</t>
  </si>
  <si>
    <t>12-006 (Nut, 7/16"-20 Hex Serrated Flange.  For 3.5K &amp; 10-16K Brake Assemblies)</t>
  </si>
  <si>
    <t>Nut, 7/16"-20 Hex Serrated Flange.  For 3.5K &amp; 10-16K Brake Assemblies</t>
  </si>
  <si>
    <t>12-008 (Bolt, 3/8"-24 x 1" for 12" Backing Plates)</t>
  </si>
  <si>
    <t>12-008</t>
  </si>
  <si>
    <t>Bolt, 3/8"-24 x 1" for 12" Backing Plates</t>
  </si>
  <si>
    <t>12-026 (Brake Electric 10" x 2-1/4" for 3,500-lb axles LH (Driver))</t>
  </si>
  <si>
    <t>12-027 (Brake Electric 10" x 2-1/4" for 3,500-lb axles RH (Passanger))</t>
  </si>
  <si>
    <t>12-180 (Brake Electric 12" x 2" for 6-7,000 lb axles LH (Driver))</t>
  </si>
  <si>
    <t>12-181 (Brake Electric 12" x 2" for 6-7,000 lb axles RH (Passanger))</t>
  </si>
  <si>
    <t>12-312 (Brake Electric 10" x 2-1/4" for 3,500-lb axles, LH, HYD/US, GENUINE AXLETEK)</t>
  </si>
  <si>
    <t>12-312</t>
  </si>
  <si>
    <t>Brake Electric 10" x 2-1/4" for 3,500-lb axles, LH, HYD/US, GENUINE AXLETEK</t>
  </si>
  <si>
    <t>12-313 (Brake Electric 10" x 2-1/4" for 3,500-lb axles, RH, HYD/US, GENUINE AXLETEK)</t>
  </si>
  <si>
    <t>12-313</t>
  </si>
  <si>
    <t>Brake Electric 10" x 2-1/4" for 3,500-lb axles, RH, HYD/US, GENUINE AXLETEK</t>
  </si>
  <si>
    <t>12-342 (Brake Electric 12" x 2" for 6-7,000 lb axles, LH, HFB, GENUINE AXLETEK)</t>
  </si>
  <si>
    <t>12-342</t>
  </si>
  <si>
    <t>Brake Electric 12" x 2" for 6-7,000 lb axles, LH, HFB, GENUINE AXLETEK</t>
  </si>
  <si>
    <t>12-343 (Brake Electric 12" x 2" for 6-7,000 lb axles, RH, HFB, GENUINE AXLETEK)</t>
  </si>
  <si>
    <t>12-343</t>
  </si>
  <si>
    <t>Brake Electric 12" x 2" for 6-7,000 lb axles, RH, HFB, GENUINE AXLETEK</t>
  </si>
  <si>
    <t>12-344 (Brake Electric 10" x 2-1/4" for 3,500-lb axles, LH, HFB/US, GENUINE AXLETEK)</t>
  </si>
  <si>
    <t>12-344</t>
  </si>
  <si>
    <t>Brake Electric 10" x 2-1/4" for 3,500-lb axles, LH, HFB/US, GENUINE AXLETEK</t>
  </si>
  <si>
    <t>12-345 (Brake Electric 10" x 2-1/4" for 3,500-lb axles, RH, HFB/US, GENUINE AXLETEK)</t>
  </si>
  <si>
    <t>12-345</t>
  </si>
  <si>
    <t>Brake Electric 10" x 2-1/4" for 3,500-lb axles, RH, HFB/US, GENUINE AXLETEK</t>
  </si>
  <si>
    <t>12-434 (Brake Electric 12-1/4 x 3-3/8" for 8,000-lb axles, LH, 4 holes, FSA, GENU...</t>
  </si>
  <si>
    <t>12-435 (Brake Electric 12-1/4 x 3-3/8" for 8,000-lb axles, RH, 4 holes, FSA, GENU...</t>
  </si>
  <si>
    <t>12-442 (Brake Electric 12-1/4 x 5" for 12K-lb axles, LH, 7 holes, FSA, GENUINE AX...</t>
  </si>
  <si>
    <t>12-443 (Brake Electric 12-1/4 x 5" for 12K-lb axles, RH, 7 holes, FSA, GENUINE AX...</t>
  </si>
  <si>
    <t>12-450 (Brake Electric 12-1/4 x 3-3/8" for 10K-lb axles, LH, 7 holes, FSA, GENUIN...</t>
  </si>
  <si>
    <t>12-451 (Brake Electric 12-1/4 x 3-3/8" for 10K-lb axles, RH, 7 holes, FSA, GENUIN...</t>
  </si>
  <si>
    <t>12-464 (Brake Electric 12" x 2" for 6-7,000 lb axles, LH, FSA, GENUINE AXLETEK)</t>
  </si>
  <si>
    <t>12-465 (Brake Electric 12" x 2" for 6-7,000 lb axles, RH, FSA, GENUINE AXLETEK)</t>
  </si>
  <si>
    <t>12-468 (Brake Electric 10" x 2-1/4" for 3,500-lb axles, LH, FSA, GENUINE AXLETEK)</t>
  </si>
  <si>
    <t>12-469 (Brake Electric 10" x 2-1/4" for 3,500-lb axles, RH, FSA, GENUINE AXLETEK)</t>
  </si>
  <si>
    <t>12-795 (Brake Assembly Box Kit LH, 10" x 2-1/4" 3,500 lbs. FSA. Includes 4 ea 7/1...</t>
  </si>
  <si>
    <t>Brake Assembly Box Kit LH, 10" x 2-1/4" 3,500 lbs. FSA. Includes 4 ea 7/16"-20 Flange nuts &amp; wir...</t>
  </si>
  <si>
    <t>12-796 (Brake Assembly Box Kit RH, 10" x 2-1/4" 3,500 lbs. FSA. Includes 4ea 7/16...</t>
  </si>
  <si>
    <t>Brake Assembly Box Kit RH, 10" x 2-1/4" 3,500 lbs. FSA. Includes 4ea 7/16"-20 Flange nuts &amp; wire...</t>
  </si>
  <si>
    <t>12-803 (Brake Assembly Box Kit LH, 12" x 2" 6-7,000 lbs. FSA. Includes 5ea 3/8"-2...</t>
  </si>
  <si>
    <t>Brake Assembly Box Kit LH, 12" x 2" 6-7,000 lbs. FSA. Includes 5ea 3/8"-24 nuts &amp; wire connector...</t>
  </si>
  <si>
    <t>12-804 (Brake Assembly Box Kit RH, 12" x 2" 6-7,000 lbs. FSA. Includes 5ea 3/8"-2...</t>
  </si>
  <si>
    <t>Brake Assembly Box Kit RH, 12" x 2" 6-7,000 lbs. FSA. Includes 5ea 3/8"-24 nuts &amp; wire connector...</t>
  </si>
  <si>
    <t>12-819 (Grease seal, I.D. 1.72" O.D. 2.56" Thickness 0.50"  10-19)</t>
  </si>
  <si>
    <t>12-830 (Brake Assembly Box Kit LH, 12" x 3-3/8" 8,000 lbs. FSA.  Includes 4ea 1/2...</t>
  </si>
  <si>
    <t>Brake Assembly Box Kit LH, 12" x 3-3/8" 8,000 lbs. FSA.  Includes 4ea 1/2" bolt and nut, GENUINE...</t>
  </si>
  <si>
    <t>12-831 (Brake Assembly Box Kit RH, 12" x 3-3/8" 8,000 lbs. FSA.  Includes 4ea 1/2...</t>
  </si>
  <si>
    <t>Brake Assembly Box Kit RH, 12" x 3-3/8" 8,000 lbs. FSA.  Includes 4ea 1/2" bolt and nut, GENUINE...</t>
  </si>
  <si>
    <t>12-832 (Brake Assembly Box Kit LH, 12-1/4" x 3-3/8" 10,000 lbs. FSA, Includes 7ea...</t>
  </si>
  <si>
    <t>Brake Assembly Box Kit LH, 12-1/4" x 3-3/8" 10,000 lbs. FSA, Includes 7ea 7/16" bolt and nut, GE...</t>
  </si>
  <si>
    <t>12-833 (Brake Assembly Box Kit RH, 12-1/4" x 3-3/8" 10,000 lbs. FSA, Includes 7ea...</t>
  </si>
  <si>
    <t>Brake Assembly Box Kit RH, 12-1/4" x 3-3/8" 10,000 lbs. FSA, Includes 7ea 7/16" bolt and nut, GE...</t>
  </si>
  <si>
    <t>12-834 (Brake Assembly Box Kit LH, 12-1/4" x 5" 12,000 lbs.  Includes 7ea 7/16" b...</t>
  </si>
  <si>
    <t>Brake Assembly Box Kit LH, 12-1/4" x 5" 12,000 lbs.  Includes 7ea 7/16" bolt and nut, GENUINE AX...</t>
  </si>
  <si>
    <t>17-175 (HUB 2K, 4-4.00 Pre-Greased Kit, BTR, L44649  Bearings, 1.50" Seal, Lube D...</t>
  </si>
  <si>
    <t>HUB 2K, 4-4.00 Pre-Greased Kit, BTR, L44649  Bearings, 1.50" Seal, Lube Dust Cap &amp; Plug, Wheel N...</t>
  </si>
  <si>
    <t>19-120 (HUB &amp; DRUM 3.5K, 6-5.0 Pre-Greased Kit, L44649 / L68149 Bearings, 1.72" S...</t>
  </si>
  <si>
    <t>HUB &amp; DRUM 3.5K, 6-5.0 Pre-Greased Kit, L44649 / L68149 Bearings, 1.72" Seal, Lube Dust Cap &amp; Pl...</t>
  </si>
  <si>
    <t>19-125 (HUB &amp; DRUM 6K, 6-5.50 Pre-Greased Kit,  15123 / 25580 Bearings, 2.25 Seal...</t>
  </si>
  <si>
    <t>HUB &amp; DRUM 6K, 6-5.50 Pre-Greased Kit,  15123 / 25580 Bearings, 2.25 Seal, Lube Dust Cap &amp; Plug,...</t>
  </si>
  <si>
    <t>19-130 (HUB &amp; DRUM 7K 8-6.50, 1/2" Studs Pre-Greased Kit, 14125A / 25580 Bearings...</t>
  </si>
  <si>
    <t>HUB &amp; DRUM 7K 8-6.50, 1/2" Studs Pre-Greased Kit, 14125A / 25580 Bearings, 2.25 Seal, Lube Dust ...</t>
  </si>
  <si>
    <t>19-135 (HUB &amp; DRUM 7K 8-6.50, 9/16" Studs Pre-Greased Kit, 14125A / 25580 Bearing...</t>
  </si>
  <si>
    <t>HUB &amp; DRUM 7K 8-6.50, 9/16" Studs Pre-Greased Kit, 14125A / 25580 Bearings, 2.25 Seal, Lube Dust...</t>
  </si>
  <si>
    <t>21-100 (U-Bolt Kit, 5-1/2" Long for 3,500 lb 2-3/8" Axle, 1/2-20 APUBR1 - GENUINE...</t>
  </si>
  <si>
    <t>21-100B (U-Bolt Kit (Bulk), 5-1/2" Long for 3,500 lb 2-3/8" Axle, 1/2-20)</t>
  </si>
  <si>
    <t>21-100B</t>
  </si>
  <si>
    <t>U-Bolt Kit (Bulk), 5-1/2" Long for 3,500 lb 2-3/8" Axle, 1/2-20</t>
  </si>
  <si>
    <t>21-101 (U-bolts Kit, 7" Long for 6-7,000 lb 3" Axle, width 1/2-20 APUBR8 - GENUIN...</t>
  </si>
  <si>
    <t>21-101B (U-bolts Kit (Bulk), 7" Long for 6-7,000 lb 3" Axle, width 1/2-20)</t>
  </si>
  <si>
    <t>21-101B</t>
  </si>
  <si>
    <t>U-bolts Kit (Bulk), 7" Long for 6-7,000 lb 3" Axle, width 1/2-20</t>
  </si>
  <si>
    <t>21-102 (U-bolts Kit, 7-1/4" Long 6-7,000 lb for 3" Axle, width 9/16-18 APUBR9 - G...</t>
  </si>
  <si>
    <t>21-102B (U-bolts Kit (Buik), 7-1/4" Long 6-7,000 lb for 3" Axle, width 9/16-18)</t>
  </si>
  <si>
    <t>21-102B</t>
  </si>
  <si>
    <t>U-bolts Kit (Buik), 7-1/4" Long 6-7,000 lb for 3" Axle, width 9/16-18</t>
  </si>
  <si>
    <t>21-104 (U-bolts Kit, 8" Long for 8,000 lb 3.5" Axle, width 9/16-18 APUBR35 - GENU...</t>
  </si>
  <si>
    <t>21-105 (U-bolts Kit, 9" Long for 10K GD lb 5" Axle, width 5/8-11 APUBR5 - GENUINE...</t>
  </si>
  <si>
    <t>21-106 (U-bolts Kit, 9-5/8" Long for 12,000 lb 5" Axle, width 3/4-10 APUBR7 - GEN...</t>
  </si>
  <si>
    <t>21-200 (Single Axle Hanger Kit  for 1.75" Double Eye Springs (2-7K Axle) APS1  - ...</t>
  </si>
  <si>
    <t>21-201 (Single Axle Hanger Kit  for 1.75" Double Eye Springs (2-7K Axle) APS4 - G...</t>
  </si>
  <si>
    <t>21-202 (Hanger Kit, Tandem for 1.75" Double Eye Springs (3.5-7K Axle) 2ea - 3.25"...</t>
  </si>
  <si>
    <t>Hanger Kit, Tandem for 1.75" Double Eye Springs (3.5-7K Axle) 2ea - 3.25" hangers, E1 Equalizer....</t>
  </si>
  <si>
    <t>21-203 (Hanger Kit, Tandem for 1.75" Double Eye Springs (3.5-7K Axle) 6 ea - 3.25...</t>
  </si>
  <si>
    <t>Hanger Kit, Tandem for 1.75" Double Eye Springs (3.5-7K Axle) 6 ea - 3.25" hangers, E1 Equalizer...</t>
  </si>
  <si>
    <t>21-204 (Hanger Kit, Tandem for 2.00" Slipper Springs 4" Hangers E4541 (5.2-8K lb ...</t>
  </si>
  <si>
    <t>Hanger Kit, Tandem for 2.00" Slipper Springs 4" Hangers E4541 (5.2-8K lb Axles) APT6SE-HD - GENU...</t>
  </si>
  <si>
    <t>21-205 (Hanger Kit, add-on kit APT6SE (5.2-8K Axle) APT6SE-ADD - GENUINE AXLETEK)</t>
  </si>
  <si>
    <t>21-206 (Hanger Kit, Tandem for 1.75" Double Eye Springs (3.5-7K Axle) 6 ea - 2.5"...</t>
  </si>
  <si>
    <t>Hanger Kit, Tandem for 1.75" Double Eye Springs (3.5-7K Axle) 6 ea - 2.5" hangers, E1 Equalizer....</t>
  </si>
  <si>
    <t>21-209 (Hanger Kit, Tandem for 1.75" Double Eye Springs (3.5-7K Axle) APT5SE 13-1...</t>
  </si>
  <si>
    <t>21-210 (Single Axle Hanger Kit  for 1.75" Double Eye Springs (2-7K Axle) APS3 - G...</t>
  </si>
  <si>
    <t>21-250 (Hanger for 1.75" springs, 1.25" Center Height 1.30" W x 3.00" Long)</t>
  </si>
  <si>
    <t>21-310 (Hanger Kit, Tandem Add-on, (10KGD Axle) use with HAP-158 for 42 1/4" axle...</t>
  </si>
  <si>
    <t>Hanger Kit, Tandem Add-on, (10KGD Axle) use with HAP-158 for 42 1/4" axle spacing HAP-258-03 - G...</t>
  </si>
  <si>
    <t>21-315 (Hanger Kit, Single for 3.00" Slipper Springs (12K Axle) 72-44 3/4" Spring...</t>
  </si>
  <si>
    <t>Hanger Kit, Single for 3.00" Slipper Springs (12K Axle) 72-44 3/4" Spring  HAP-103 - GENUINE AXL...</t>
  </si>
  <si>
    <t>40-047 (Jack, Female mating pipe, 3” O.D., 5/8” pin hole size for 8K round tube a...</t>
  </si>
  <si>
    <t>Jack, Female mating pipe, 3” O.D., 5/8” pin hole size for 8K round tube and square tube pipe mou...</t>
  </si>
  <si>
    <t>40-048 (Jack, 2.75” weldment with U shape channel, fitting 5/8 pin, U shape chann...</t>
  </si>
  <si>
    <t>Jack, 2.75” weldment with U shape channel, fitting 5/8 pin, U shape channel fitting 2.5” jack tu...</t>
  </si>
  <si>
    <t>40-200 (Jack, A-frame 2,000 lb, top wind, black)</t>
  </si>
  <si>
    <t>Jack, A-frame 2,000 lb, top wind, black</t>
  </si>
  <si>
    <t>40-201 (Jack, A-frame 5,000 lb, top wind, black)</t>
  </si>
  <si>
    <t>Jack, A-frame 5,000 lb, top wind, black</t>
  </si>
  <si>
    <t>40-300 (Jack, Swivel Mount, Weld-on bracket , 2000# cap., 10" lift, top wind, black)</t>
  </si>
  <si>
    <t>40-321 (Jack, Pipe Mount Swivel, Weld-on, Top Wind, 2000# cap. 10" lift,  black)</t>
  </si>
  <si>
    <t>40-322 (Jack, Pipe Mount Swivel, Weld-on, Side Wind, 2000# cap. 10" lift,  black)</t>
  </si>
  <si>
    <t>40-323 (Jack, Pipe Mount Swivel, Weld-on, Top Wind, 5000# cap. 10" lift,  black)</t>
  </si>
  <si>
    <t>40-325 (Jack, Pipe Mount Swivel, Weld-on, Top Wind, 5000# cap. 15" lift,  black)</t>
  </si>
  <si>
    <t>40-340 (Jack, Pipe Mount Swivel, Weld-on Top Wind, 7000# cap. 15" lift,  black)</t>
  </si>
  <si>
    <t>80-102 (Strap Ratchet, 2" x 27'Tie-Down Strap with J-Hooks. Zinc Long/Wide Metal ...</t>
  </si>
  <si>
    <t>Strap Ratchet, 2" x 27'Tie-Down Strap with J-Hooks. Zinc Long/Wide Metal Handle Ratchet.  W.L.L....</t>
  </si>
  <si>
    <t>80-103 (Strap Winch, 4" x 30'  with Flat Hook WLL: 5,400 lbs. Red Web)</t>
  </si>
  <si>
    <t>Strap Winch, 4" x 30'  with Flat Hook WLL: 5,400 lbs. Red Web</t>
  </si>
  <si>
    <t>80-104 (Winch Strap 4" Storable sliding truck tie down)</t>
  </si>
  <si>
    <t>80-105 (Winch Track 6' Steel Sliding)</t>
  </si>
  <si>
    <t>Winch Track 6' Steel Sliding</t>
  </si>
  <si>
    <t>80-106 (Winch Bar Painted)</t>
  </si>
  <si>
    <t>80-150 (Chain, Transport Assemblie w/ Heat-treated alloy steel clevis hooks 5/16-...</t>
  </si>
  <si>
    <t>Chain, Transport Assemblie w/ Heat-treated alloy steel clevis hooks 5/16-in. x 20-ft. WLL: 4,700...</t>
  </si>
  <si>
    <t>80-151 (Load Binder Lever, 5/16-in, Heavy-Duty. Use with 5/16 G70 or 3/8 G70 chai...</t>
  </si>
  <si>
    <t>Load Binder Lever, 5/16-in, Heavy-Duty. Use with 5/16 G70 or 3/8 G70 chain. WLL: 5,400 lbs./2,44...</t>
  </si>
  <si>
    <t>21-103B (U-Bolt Kit (Bulk), 4-1/4" Long for 2,000 lb 1-3/4" Axle, 3/8-24)</t>
  </si>
  <si>
    <t>21-103B</t>
  </si>
  <si>
    <t>U-Bolt Kit (Bulk), 4-1/4" Long for 2,000 lb 1-3/4" Axle, 3/8-24</t>
  </si>
  <si>
    <t>Total Axle Components</t>
  </si>
  <si>
    <t>Axles</t>
  </si>
  <si>
    <t>Beam</t>
  </si>
  <si>
    <t>B35S84FZC8974 (Beam, 3.5K Lubed, Cambered 89HF 74SC  BS35-0270)</t>
  </si>
  <si>
    <t>Axles:Beam</t>
  </si>
  <si>
    <t>B35S84FZC8974</t>
  </si>
  <si>
    <t>Beam, 3.5K Lubed, Cambered 89HF 74SC  BS35-0270</t>
  </si>
  <si>
    <t>Total Beam</t>
  </si>
  <si>
    <t>D35505E2ZC9576</t>
  </si>
  <si>
    <t>Axles:Brake</t>
  </si>
  <si>
    <t>D35505E2ZC9576-SW4B (Axle Drop, 3.5K 550 FSA 10x2.25,  Lube Cambered 95HF 76SC SW4B)</t>
  </si>
  <si>
    <t>D35505E2ZC9576-SW4B</t>
  </si>
  <si>
    <t>Axle Drop, 3.5K 550 FSA 10x2.25,  Lube Cambered 95HF 76SC SW4B</t>
  </si>
  <si>
    <t>D35505E2ZC9578 (Axle Drop, 3.5K 550 FSA 10x2.25,  Lube Cambered 95HF 78SC)</t>
  </si>
  <si>
    <t>D35505E2ZC9578</t>
  </si>
  <si>
    <t>Axle Drop, 3.5K 550 FSA 10x2.25,  Lube Cambered 95HF 78SC</t>
  </si>
  <si>
    <t>D35505E2ZC9578-SW4B (Axle Drop, 3.5K 550 FSA 10x2.25,  Lube Cambered 95HF 78SC SW4B)</t>
  </si>
  <si>
    <t>D35505E2ZC9578-SW4B</t>
  </si>
  <si>
    <t>Axle Drop, 3.5K 550 FSA 10x2.25,  Lube Cambered 95HF 78SC SW4B</t>
  </si>
  <si>
    <t>D35505E2ZC9580 (Axle Drop, 3.5K 550 FSA 10x2.25,  Lube Cambered 95HF 80SC)</t>
  </si>
  <si>
    <t>D35505E2ZC9580</t>
  </si>
  <si>
    <t>Axle Drop, 3.5K 550 FSA 10x2.25,  Lube Cambered 95HF 80SC</t>
  </si>
  <si>
    <t>D35505E2ZC9580-SW4B (Axle Drop, 3.5K 550 FSA 10x2.25,  Lube Cambered 95HF 80SC SW4B)</t>
  </si>
  <si>
    <t>D35505E2ZC9580-SW4B</t>
  </si>
  <si>
    <t>Axle Drop, 3.5K 550 FSA 10x2.25,  Lube Cambered 95HF 80SC SW4B</t>
  </si>
  <si>
    <t>D35505E2ZC9582 (Axle Drop, 3.5K 550 FSA 10x2.25,  Lube Cambered 95HF 82SC)</t>
  </si>
  <si>
    <t>D35505E2ZC9582</t>
  </si>
  <si>
    <t>Axle Drop, 3.5K 550 FSA 10x2.25,  Lube Cambered 95HF 82SC</t>
  </si>
  <si>
    <t>D35505E2ZC9582-SW4B (Axle Drop, 3.5K 550 FSA 10x2.25,  Lube Cambered 95HF 82SC SW4B)</t>
  </si>
  <si>
    <t>D35505E2ZC9582-SW4B</t>
  </si>
  <si>
    <t>Axle Drop, 3.5K 550 FSA 10x2.25,  Lube Cambered 95HF 82SC SW4B</t>
  </si>
  <si>
    <t>D35545E2ZC (Axle Drop, 3.5K 545 FSA 10x2.25,  Lube Cambered 00HF 00SC)</t>
  </si>
  <si>
    <t>D35545E2ZC</t>
  </si>
  <si>
    <t>Axle Drop, 3.5K 545 FSA 10x2.25,  Lube Cambered 00HF 00SC</t>
  </si>
  <si>
    <t>D35545E2ZC-SW4B (Axle Drop, 3.5K 545 FSA 10x2.25,  Lube Cambered 00HF 00SC - SW4B)</t>
  </si>
  <si>
    <t>D35545E2ZC-SW4B</t>
  </si>
  <si>
    <t>Axle Drop, 3.5K 545 FSA 10x2.25,  Lube Cambered 00HF 00SC - SW4B</t>
  </si>
  <si>
    <t>D35545E2ZC7358 (Axle Drop, 3.5K 545 FSA 10x2.25,  Lube Cambered 73HF 58SC)</t>
  </si>
  <si>
    <t>D35545E2ZC7358</t>
  </si>
  <si>
    <t>Axle Drop, 3.5K 545 FSA 10x2.25,  Lube Cambered 73HF 58SC</t>
  </si>
  <si>
    <t>D35545E2ZC7358-SW4B (Axle Drop, 3.5K 545 FSA 10x2.25,  Lube Cambered 73HF 58SC SW4B)</t>
  </si>
  <si>
    <t>D35545E2ZC7358-SW4B</t>
  </si>
  <si>
    <t>Axle Drop, 3.5K 545 FSA 10x2.25,  Lube Cambered 73HF 58SC SW4B</t>
  </si>
  <si>
    <t>D35545E2ZC8570 (Axle Drop, 3.5K 545 FSA 10x2.25,  Lube Cambered, 85HF 70SC)</t>
  </si>
  <si>
    <t>D35545E2ZC8570</t>
  </si>
  <si>
    <t>Axle Drop, 3.5K 545 FSA 10x2.25,  Lube Cambered, 85HF 70SC</t>
  </si>
  <si>
    <t>D35545E2ZC8570-SW4B (Axle Drop, 3.5K 545 FSA 10x2.25,  Lube Cambered, 85HF 70SC -...</t>
  </si>
  <si>
    <t>D35545E2ZC8570-SW4B</t>
  </si>
  <si>
    <t>Axle Drop, 3.5K 545 FSA 10x2.25,  Lube Cambered, 85HF 70SC - SW4B</t>
  </si>
  <si>
    <t>D35545E2ZC9576 (Axle Drop, 3.5K 545 FSA 10x2.25,  Lube Cambered 95HF 76SC)</t>
  </si>
  <si>
    <t>D35545E2ZC9576</t>
  </si>
  <si>
    <t>Axle Drop, 3.5K 545 FSA 10x2.25,  Lube Cambered 95HF 76SC</t>
  </si>
  <si>
    <t>D35545E2ZC9576-SW4B (Axle Drop, 3.5K 545 FSA 10x2.25,  Lube Cambered 95HF 76SC SW4B)</t>
  </si>
  <si>
    <t>D35545E2ZC9576-SW4B</t>
  </si>
  <si>
    <t>Axle Drop, 3.5K 545 FSA 10x2.25,  Lube Cambered 95HF 76SC SW4B</t>
  </si>
  <si>
    <t>D35545E2ZC9578 (Axle Drop, 3.5K 545 FSA 10x2.25,  Lube Cambered 95HF 78SC)</t>
  </si>
  <si>
    <t>D35545E2ZC9578</t>
  </si>
  <si>
    <t>Axle Drop, 3.5K 545 FSA 10x2.25,  Lube Cambered 95HF 78SC</t>
  </si>
  <si>
    <t>D35545E2ZC9578-SW4B (Axle Drop, 3.5K 545 FSA 10x2.25,  Lube Cambered 95HF 78SC SW4B)</t>
  </si>
  <si>
    <t>D35545E2ZC9578-SW4B</t>
  </si>
  <si>
    <t>Axle Drop, 3.5K 545 FSA 10x2.25,  Lube Cambered 95HF 78SC SW4B</t>
  </si>
  <si>
    <t>D35545E2ZC9580 (Axle Drop, 3.5K 545 FSA 10x2.25,  Lube Cambered 95HF 80SC)</t>
  </si>
  <si>
    <t>D35545E2ZC9580</t>
  </si>
  <si>
    <t>Axle Drop, 3.5K 545 FSA 10x2.25,  Lube Cambered 95HF 80SC</t>
  </si>
  <si>
    <t>D35545E2ZC9580-SW4B (Axle Drop, 3.5K 545 FSA 10x2.25,  Lube Cambered 95HF 80SC SW4B)</t>
  </si>
  <si>
    <t>D35545E2ZC9580-SW4B</t>
  </si>
  <si>
    <t>Axle Drop, 3.5K 545 FSA 10x2.25,  Lube Cambered 95HF 80SC SW4B</t>
  </si>
  <si>
    <t>D35545E2ZC9582 (Axle Drop, 3.5K 545 FSA 10x2.25,  Lube Cambered 95HF 82SC)</t>
  </si>
  <si>
    <t>D35545E2ZC9582</t>
  </si>
  <si>
    <t>Axle Drop, 3.5K 545 FSA 10x2.25,  Lube Cambered 95HF 82SC</t>
  </si>
  <si>
    <t>D35545E2ZC9582-SW4B (Axle Drop, 3.5K 545 FSA 10x2.25,  Lube Cambered 95HF 82SC SW4B)</t>
  </si>
  <si>
    <t>D35545E2ZC9582-SW4B</t>
  </si>
  <si>
    <t>Axle Drop, 3.5K 545 FSA 10x2.25,  Lube Cambered 95HF 82SC SW4B</t>
  </si>
  <si>
    <t>D35550E2ZC (Axle Drop, 3.5K 550 FSA 10x2.25,  Lube Cambered 00HF 00SC)</t>
  </si>
  <si>
    <t>D35550E2ZC</t>
  </si>
  <si>
    <t>Axle Drop, 3.5K 550 FSA 10x2.25,  Lube Cambered 00HF 00SC</t>
  </si>
  <si>
    <t>D35550E2ZC-SW4B (Axle Drop, 3.5K 550 FSA 10x2.25,  Lube Cambered 00HF 00SC -SW4B)</t>
  </si>
  <si>
    <t>D35550E2ZC-SW4B</t>
  </si>
  <si>
    <t>Axle Drop, 3.5K 550 FSA 10x2.25,  Lube Cambered 00HF 00SC -SW4B</t>
  </si>
  <si>
    <t>D35550E2ZC7358 (Axle Drop, 3.5K 550 FSA 10x2.25,  Lube Cambered 73HF 58SC)</t>
  </si>
  <si>
    <t>D35550E2ZC7358</t>
  </si>
  <si>
    <t>Axle Drop, 3.5K 550 FSA 10x2.25,  Lube Cambered 73HF 58SC</t>
  </si>
  <si>
    <t>D35550E2ZC7358-SW4B (Axle Drop, 3.5K 550 FSA 10x2.25,  Lube Cambered 73HF 58SC SW4B)</t>
  </si>
  <si>
    <t>D35550E2ZC7358-SW4B</t>
  </si>
  <si>
    <t>Axle Drop, 3.5K 550 FSA 10x2.25,  Lube Cambered 73HF 58SC SW4B</t>
  </si>
  <si>
    <t>D35550E2ZC8570 (Axle Drop, 3.5K 550 FSA 10x2.25,  Lube Cambered, 85HF 70SC)</t>
  </si>
  <si>
    <t>D35550E2ZC8570</t>
  </si>
  <si>
    <t>Axle Drop, 3.5K 550 FSA 10x2.25,  Lube Cambered, 85HF 70SC</t>
  </si>
  <si>
    <t>D35550E2ZC8570-SW4B (Axle Drop, 3.5K 550 FSA 10x2.25,  Lube Cambered, 85HF 70SC -...</t>
  </si>
  <si>
    <t>D35550E2ZC8570-SW4B</t>
  </si>
  <si>
    <t>Axle Drop, 3.5K 550 FSA 10x2.25,  Lube Cambered, 85HF 70SC - SW4B</t>
  </si>
  <si>
    <t>D52655E2ZC (Axle Drop, 5.2K 655 FSA 12x2, Lube Cambered 00HF 00SC NS)</t>
  </si>
  <si>
    <t>D52655E2ZC</t>
  </si>
  <si>
    <t>Axle Drop, 5.2K 655 FSA 12x2, Lube Cambered 00HF 00SC NS</t>
  </si>
  <si>
    <t>D52655E2ZC - E5226 (Axle Drop, 5.2K 655 FSA 12x2, Lube Cambered 00HF 00SC - E5226)</t>
  </si>
  <si>
    <t>D52655E2ZC - E5226</t>
  </si>
  <si>
    <t>Axle Drop, 5.2K 655 FSA 12x2, Lube Cambered 00HF 00SC - E5226</t>
  </si>
  <si>
    <t>D52655E2ZC - SW5 (Axle Drop, 5.2K 655 FSA 12x2, Lube Cambered 00HF 00SC - SW5)</t>
  </si>
  <si>
    <t>D52655E2ZC - SW5</t>
  </si>
  <si>
    <t>Axle Drop, 5.2K 655 FSA 12x2, Lube Cambered 00HF 00SC - SW5</t>
  </si>
  <si>
    <t>D52655E2ZC7358 (Axle Drop, 5.2K 655 FSA 12x2, Lube Cambered 73HF 58SC NS)</t>
  </si>
  <si>
    <t>D52655E2ZC7358</t>
  </si>
  <si>
    <t>Axle Drop, 5.2K 655 FSA 12x2, Lube Cambered 73HF 58SC NS</t>
  </si>
  <si>
    <t>D52655E2ZC7358 - E5226 (Axle Drop, 5.2K 655 FSA 12x2, Lube Cambered 73HF 58SC-  E...</t>
  </si>
  <si>
    <t>D52655E2ZC7358 - E5226</t>
  </si>
  <si>
    <t>Axle Drop, 5.2K 655 FSA 12x2, Lube Cambered 73HF 58SC-  E5226</t>
  </si>
  <si>
    <t>D52655E2ZC7358 - SW5 (Axle Drop, 5.2K 655 FSA 12x2, Lube Cambered 73HF 58SC - SW5)</t>
  </si>
  <si>
    <t>D52655E2ZC7358 - SW5</t>
  </si>
  <si>
    <t>Axle Drop, 5.2K 655 FSA 12x2, Lube Cambered 73HF 58SC - SW5</t>
  </si>
  <si>
    <t>D52655E2ZC7558 (Axle Drop, 5.2K 655 FSA 12x2, Lube Cambered 75HF 58SC NS)</t>
  </si>
  <si>
    <t>D52655E2ZC7558</t>
  </si>
  <si>
    <t>Axle Drop, 5.2K 655 FSA 12x2, Lube Cambered 75HF 58SC NS</t>
  </si>
  <si>
    <t>D52655E2ZC7558 - E5226 (Axle Drop, 5.2K 655 FSA 12x2, Lube Cambered 75HF 58SC - E...</t>
  </si>
  <si>
    <t>D52655E2ZC7558 - E5226</t>
  </si>
  <si>
    <t>Axle Drop, 5.2K 655 FSA 12x2, Lube Cambered 75HF 58SC - E5226</t>
  </si>
  <si>
    <t>D52655E2ZC7558 - SW5 (Axle Drop, 5.2K 655 FSA 12x2, Lube Cambered 75HF 58SC - SW5)</t>
  </si>
  <si>
    <t>D52655E2ZC7558 - SW5</t>
  </si>
  <si>
    <t>Axle Drop, 5.2K 655 FSA 12x2, Lube Cambered 75HF 58SC - SW5</t>
  </si>
  <si>
    <t>D52655E2ZC8670 (Axle Drop, 5.2K 655 FSA 12x2, Lube Cambered 86HF 70SC NS)</t>
  </si>
  <si>
    <t>D52655E2ZC8670</t>
  </si>
  <si>
    <t>Axle Drop, 5.2K 655 FSA 12x2, Lube Cambered 86HF 70SC NS</t>
  </si>
  <si>
    <t>D52655E2ZC8670 - E5226 (Axle Drop, 5.2K 655 FSA 12x2, Lube Cambered 86HF 70SC - E...</t>
  </si>
  <si>
    <t>D52655E2ZC8670 - E5226</t>
  </si>
  <si>
    <t>Axle Drop, 5.2K 655 FSA 12x2, Lube Cambered 86HF 70SC - E5226</t>
  </si>
  <si>
    <t>D52655E2ZC8670 - SW5 (Axle Drop, 5.2K 655 FSA 12x2, Lube Cambered 86HF 70SC - SW5)</t>
  </si>
  <si>
    <t>D52655E2ZC8670 - SW5</t>
  </si>
  <si>
    <t>Axle Drop, 5.2K 655 FSA 12x2, Lube Cambered 86HF 70SC - SW5</t>
  </si>
  <si>
    <t>D52655E2ZC8974 (Axle Drop, 5.2K 655 FSA 12x2, Lube Cambered 89HF 74SC NS)</t>
  </si>
  <si>
    <t>D52655E2ZC8974</t>
  </si>
  <si>
    <t>Axle Drop, 5.2K 655 FSA 12x2, Lube Cambered 89HF 74SC NS</t>
  </si>
  <si>
    <t>D52655E2ZC8974 - E5226 (Axle Drop, 5.2K 655 FSA 12x2, Lube Cambered 89HF 74SC - E...</t>
  </si>
  <si>
    <t>D52655E2ZC8974 - E5226</t>
  </si>
  <si>
    <t>Axle Drop, 5.2K 655 FSA 12x2, Lube Cambered 89HF 74SC - E5226</t>
  </si>
  <si>
    <t>D52655E2ZC8974 - SW5 (Axle Drop, 5.2K 655 FSA 12x2, Lube Cambered 89HF 74SC - SW5)</t>
  </si>
  <si>
    <t>D52655E2ZC8974 - SW5</t>
  </si>
  <si>
    <t>Axle Drop, 5.2K 655 FSA 12x2, Lube Cambered 89HF 74SC - SW5</t>
  </si>
  <si>
    <t>D52655E2ZC9370 (Axle Drop, 5.2K 655 FSA 12x2, Lube Cambered 93HF 70SC NS)</t>
  </si>
  <si>
    <t>D52655E2ZC9370</t>
  </si>
  <si>
    <t>Axle Drop, 5.2K 655 FSA 12x2, Lube Cambered 93HF 70SC NS</t>
  </si>
  <si>
    <t>D52655E2ZC9370 - E5226 (Axle Drop, 5.2K 655 FSA 12x2, Lube Cambered 93HF 70SC -E5...</t>
  </si>
  <si>
    <t>D52655E2ZC9370 - E5226</t>
  </si>
  <si>
    <t>Axle Drop, 5.2K 655 FSA 12x2, Lube Cambered 93HF 70SC -E5226</t>
  </si>
  <si>
    <t>D52655E2ZC9370 - SW5 (Axle Drop, 5.2K 655 FSA 12x2, Lube Cambered 93HF 70SC - SW5)</t>
  </si>
  <si>
    <t>D52655E2ZC9370 - SW5</t>
  </si>
  <si>
    <t>Axle Drop, 5.2K 655 FSA 12x2, Lube Cambered 93HF 70SC - SW5</t>
  </si>
  <si>
    <t>D52655E2ZC9576 (Axle Drop, 5.2K 655 FSA 12x2, Lube Cambered 95HF 76SC NS)</t>
  </si>
  <si>
    <t>D52655E2ZC9576</t>
  </si>
  <si>
    <t>Axle Drop, 5.2K 655 FSA 12x2, Lube Cambered 95HF 76SC NS</t>
  </si>
  <si>
    <t>D52655E2ZC9576 - E5226 (Axle Drop, 5.2K 655 FSA 12x2, Lube Cambered 95HF 76SC - E...</t>
  </si>
  <si>
    <t>D52655E2ZC9576 - E5226</t>
  </si>
  <si>
    <t>Axle Drop, 5.2K 655 FSA 12x2, Lube Cambered 95HF 76SC - E5226</t>
  </si>
  <si>
    <t>D52655E2ZC9576 - SW5 (Axle Drop, 5.2K 655 FSA 12x2, Lube Cambered 95HF 76SC - SW5)</t>
  </si>
  <si>
    <t>D52655E2ZC9576 - SW5</t>
  </si>
  <si>
    <t>Axle Drop, 5.2K 655 FSA 12x2, Lube Cambered 95HF 76SC - SW5</t>
  </si>
  <si>
    <t>D52655E2ZC9578 (Axle Drop, 5.2K 655 FSA 12x2, Lube Cambered 95HF 78SC NS)</t>
  </si>
  <si>
    <t>D52655E2ZC9578</t>
  </si>
  <si>
    <t>Axle Drop, 5.2K 655 FSA 12x2, Lube Cambered 95HF 78SC NS</t>
  </si>
  <si>
    <t>D52655E2ZC9578 - E5226 (Axle Drop, 5.2K 655 FSA 12x2, Lube Cambered 95HF 78SC -E5...</t>
  </si>
  <si>
    <t>D52655E2ZC9578 - E5226</t>
  </si>
  <si>
    <t>Axle Drop, 5.2K 655 FSA 12x2, Lube Cambered 95HF 78SC -E5226</t>
  </si>
  <si>
    <t>D52655E2ZC9578 - SW5 (Axle Drop, 5.2K 655 FSA 12x2, Lube Cambered 95HF 78SC - SW5)</t>
  </si>
  <si>
    <t>D52655E2ZC9578 - SW5</t>
  </si>
  <si>
    <t>Axle Drop, 5.2K 655 FSA 12x2, Lube Cambered 95HF 78SC - SW5</t>
  </si>
  <si>
    <t>D52655E2ZC9580 (Axle Drop, 5.2K 655 FSA 12x2, Lube Cambered 95HF 80SC NS)</t>
  </si>
  <si>
    <t>D52655E2ZC9580</t>
  </si>
  <si>
    <t>Axle Drop, 5.2K 655 FSA 12x2, Lube Cambered 95HF 80SC NS</t>
  </si>
  <si>
    <t>D52655E2ZC9580 - E5226 (Axle Drop, 5.2K 655 FSA 12x2, Lube Cambered 95HF 80SC -E5...</t>
  </si>
  <si>
    <t>D52655E2ZC9580 - E5226</t>
  </si>
  <si>
    <t>Axle Drop, 5.2K 655 FSA 12x2, Lube Cambered 95HF 80SC -E5226</t>
  </si>
  <si>
    <t>D52655E2ZC9580 - SW5 (Axle Drop, 5.2K 655 FSA 12x2, Lube Cambered 95HF 80SC - SW5)</t>
  </si>
  <si>
    <t>D52655E2ZC9580 - SW5</t>
  </si>
  <si>
    <t>Axle Drop, 5.2K 655 FSA 12x2, Lube Cambered 95HF 80SC - SW5</t>
  </si>
  <si>
    <t>D60655E2ZC9578 (Axle Drop, 6K 655 FSA 12x2, Lube Cambered, 95HF 78SC, NS)</t>
  </si>
  <si>
    <t>D60655E2ZC9578</t>
  </si>
  <si>
    <t>Axle Drop, 6K 655 FSA 12x2, Lube Cambered, 95HF 78SC, NS</t>
  </si>
  <si>
    <t>D60655E2ZC9578 - E5226 (Axle Drop, 6K 655 FSA 12x2, Lube Cambered, 95HF 78SC - E5...</t>
  </si>
  <si>
    <t>D60655E2ZC9578 - E5226</t>
  </si>
  <si>
    <t>Axle Drop, 6K 655 FSA 12x2, Lube Cambered, 95HF 78SC - E5226</t>
  </si>
  <si>
    <t>D60655E2ZC9578 - SW5 (Axle Drop, 6K 655 FSA 12x2, Lube Cambered, 95HF 78SC - SW5)</t>
  </si>
  <si>
    <t>D60655E2ZC9578 - SW5</t>
  </si>
  <si>
    <t>Axle Drop, 6K 655 FSA 12x2, Lube Cambered, 95HF 78SC - SW5</t>
  </si>
  <si>
    <t>D60655E2ZC9680 (Axle Drop, 6K 655 FSA 12x2, Lube Cambered, 96HF 80SC NS)</t>
  </si>
  <si>
    <t>D60655E2ZC9680</t>
  </si>
  <si>
    <t>Axle Drop, 6K 655 FSA 12x2, Lube Cambered, 96HF 80SC NS</t>
  </si>
  <si>
    <t>D60655E2ZC9680 - E5226 (Axle Drop, 6K 655 FSA 12x2, Lube Cambered, 96HF 80SC - E5...</t>
  </si>
  <si>
    <t>D60655E2ZC9680 - E5226</t>
  </si>
  <si>
    <t>Axle Drop, 6K 655 FSA 12x2, Lube Cambered, 96HF 80SC - E5226</t>
  </si>
  <si>
    <t>D60655E2ZC9680 - SW5 (Axle Drop, 6K 655 FSA 12x2, Lube Cambered, 96HF 80SC SW5)</t>
  </si>
  <si>
    <t>D60655E2ZC9680 - SW5</t>
  </si>
  <si>
    <t>Axle Drop, 6K 655 FSA 12x2, Lube Cambered, 96HF 80SC SW5</t>
  </si>
  <si>
    <t>D70865E2ZC (Axle Drop, 7K 865 FSA 12x2, Lube Cambered 00HF 00SC NS)</t>
  </si>
  <si>
    <t>D70865E2ZC</t>
  </si>
  <si>
    <t>Axle Drop, 7K 865 FSA 12x2, Lube Cambered 00HF 00SC NS</t>
  </si>
  <si>
    <t>D70865E2ZC - E5115 (Axle Drop, 7K 865 FSA 12x2, Lube Cambered 00HF 00SC - E5115)</t>
  </si>
  <si>
    <t>D70865E2ZC - E5115</t>
  </si>
  <si>
    <t>Axle Drop, 7K 865 FSA 12x2, Lube Cambered 00HF 00SC - E5115</t>
  </si>
  <si>
    <t>D70865E2ZC - E5226 (Axle Drop, 7K 865 FSA 12x2, Lube Cambered 00HF 00SC - E5226)</t>
  </si>
  <si>
    <t>D70865E2ZC - E5226</t>
  </si>
  <si>
    <t>Axle Drop, 7K 865 FSA 12x2, Lube Cambered 00HF 00SC - E5226</t>
  </si>
  <si>
    <t>D70865E2ZC - SW6 (Axle Drop, 7K 865 FSA 12x2, Lube Cambered 00HF 00SC - SW6)</t>
  </si>
  <si>
    <t>D70865E2ZC - SW6</t>
  </si>
  <si>
    <t>Axle Drop, 7K 865 FSA 12x2, Lube Cambered 00HF 00SC - SW6</t>
  </si>
  <si>
    <t>D70865E2ZC8570 (Axle Drop, 7K 865 FSA 12x2, Lube Cambered 85HF 70SC NS)</t>
  </si>
  <si>
    <t>D70865E2ZC8570</t>
  </si>
  <si>
    <t>Axle Drop, 7K 865 FSA 12x2, Lube Cambered 85HF 70SC NS</t>
  </si>
  <si>
    <t>D70865E2ZC8570 - E5115 (Axle Drop, 7K 865 FSA 12x2, Lube Cambered 85HF 70SC - E5115)</t>
  </si>
  <si>
    <t>D70865E2ZC8570 - E5115</t>
  </si>
  <si>
    <t>Axle Drop, 7K 865 FSA 12x2, Lube Cambered 85HF 70SC - E5115</t>
  </si>
  <si>
    <t>D70865E2ZC8570 - E5226 (Axle Drop, 7K 865 FSA 12x2, Lube Cambered 85HF 70SC - E5226)</t>
  </si>
  <si>
    <t>D70865E2ZC8570 - E5226</t>
  </si>
  <si>
    <t>Axle Drop, 7K 865 FSA 12x2, Lube Cambered 85HF 70SC - E5226</t>
  </si>
  <si>
    <t>D70865E2ZC8570 - SW6 (Axle Drop, 7K 865 FSA 12x2, Lube Cambered 85HF 70SC - SW6)</t>
  </si>
  <si>
    <t>D70865E2ZC8570 - SW6</t>
  </si>
  <si>
    <t>Axle Drop, 7K 865 FSA 12x2, Lube Cambered 85HF 70SC - SW6</t>
  </si>
  <si>
    <t>D70865E2ZC8670 (Axle Drop, 7K 865 FSA 12x2, Lube Cambered 86HF 70SC NS)</t>
  </si>
  <si>
    <t>D70865E2ZC8670</t>
  </si>
  <si>
    <t>Axle Drop, 7K 865 FSA 12x2, Lube Cambered 86HF 70SC NS</t>
  </si>
  <si>
    <t>D70865E2ZC8670 - E5115 (Axle Drop, 7K 865 FSA 12x2, Lube Cambered 86HF 70SC - E5115)</t>
  </si>
  <si>
    <t>D70865E2ZC8670 - E5115</t>
  </si>
  <si>
    <t>Axle Drop, 7K 865 FSA 12x2, Lube Cambered 86HF 70SC - E5115</t>
  </si>
  <si>
    <t>D70865E2ZC8670 - E5226 (Axle Drop, 7K 865 FSA 12x2, Lube Cambered 86HF 70SC - E5226)</t>
  </si>
  <si>
    <t>D70865E2ZC8670 - E5226</t>
  </si>
  <si>
    <t>Axle Drop, 7K 865 FSA 12x2, Lube Cambered 86HF 70SC - E5226</t>
  </si>
  <si>
    <t>D70865E2ZC8670 - SW6 (Axle Drop, 7K 865 FSA 12x2, Lube Cambered 86HF 70SC -SW6)</t>
  </si>
  <si>
    <t>D70865E2ZC8670 - SW6</t>
  </si>
  <si>
    <t>Axle Drop, 7K 865 FSA 12x2, Lube Cambered 86HF 70SC -SW6</t>
  </si>
  <si>
    <t>D70865E2ZC9578 (Axle Drop, 7K 865 FSA 12x2, Lube Cambered 95HF 78SC NS)</t>
  </si>
  <si>
    <t>D70865E2ZC9578</t>
  </si>
  <si>
    <t>Axle Drop, 7K 865 FSA 12x2, Lube Cambered 95HF 78SC NS</t>
  </si>
  <si>
    <t>D70865E2ZC9578 - E5115 (Axle Drop, 7K 865 FSA 12x2, Lube Cambered 95HF 78SC - E5115)</t>
  </si>
  <si>
    <t>D70865E2ZC9578 - E5115</t>
  </si>
  <si>
    <t>Axle Drop, 7K 865 FSA 12x2, Lube Cambered 95HF 78SC - E5115</t>
  </si>
  <si>
    <t>D70865E2ZC9578 - E5226 (Axle Drop, 7K 865 FSA 12x2, Lube Cambered 95HF 78SC - E5226)</t>
  </si>
  <si>
    <t>D70865E2ZC9578 - E5226</t>
  </si>
  <si>
    <t>Axle Drop, 7K 865 FSA 12x2, Lube Cambered 95HF 78SC - E5226</t>
  </si>
  <si>
    <t>D70865E2ZC9578 - SW6 (Axle Drop, 7K 865 FSA 12x2, Lube Cambered 95HF 78SC -SW6)</t>
  </si>
  <si>
    <t>D70865E2ZC9578 - SW6</t>
  </si>
  <si>
    <t>Axle Drop, 7K 865 FSA 12x2, Lube Cambered 95HF 78SC -SW6</t>
  </si>
  <si>
    <t>D70865E2ZC9580 (Axle Drop, 7K 865 FSA 12x2, Lube Cambered 95HF 80SC NS)</t>
  </si>
  <si>
    <t>D70865E2ZC9580</t>
  </si>
  <si>
    <t>Axle Drop, 7K 865 FSA 12x2, Lube Cambered 95HF 80SC NS</t>
  </si>
  <si>
    <t>D70865E2ZC9580 - E5115 (Axle Drop, 7K 865 FSA 12x2, Lube Cambered 95HF 80SC - E5115)</t>
  </si>
  <si>
    <t>D70865E2ZC9580 - E5115</t>
  </si>
  <si>
    <t>Axle Drop, 7K 865 FSA 12x2, Lube Cambered 95HF 80SC - E5115</t>
  </si>
  <si>
    <t>D70865E2ZC9580 - E5226 (Axle Drop, 7K 865 FSA 12x2, Lube Cambered 95HF 80SC - E5226)</t>
  </si>
  <si>
    <t>D70865E2ZC9580 - E5226</t>
  </si>
  <si>
    <t>Axle Drop, 7K 865 FSA 12x2, Lube Cambered 95HF 80SC - E5226</t>
  </si>
  <si>
    <t>D70865E2ZC9580 - SW6 (Axle Drop, 7K 865 FSA 12x2, Lube Cambered 95HF 80SC -SW6)</t>
  </si>
  <si>
    <t>D70865E2ZC9580 - SW6</t>
  </si>
  <si>
    <t>Axle Drop, 7K 865 FSA 12x2, Lube Cambered 95HF 80SC -SW6</t>
  </si>
  <si>
    <t>S10G865E5XJ0000-7280 (Axle Straight, 10K 865 FSA, 00HF 00SC, .250 wall, Adj Pad -...</t>
  </si>
  <si>
    <t>S10G865E5XJ0000-7280</t>
  </si>
  <si>
    <t>Axle Straight, 10K 865 FSA, 00HF 00SC, .250 wall, Adj Pad - 7280</t>
  </si>
  <si>
    <t>S10G865E5XJ7446 (Axle Straight, 10K 865 FSA, 74HF 46SC, .250 wall, Adj Pad, NS)</t>
  </si>
  <si>
    <t>S10G865E5XJ7446</t>
  </si>
  <si>
    <t>Axle Straight, 10K 865 FSA, 74HF 46SC, .250 wall, Adj Pad, NS</t>
  </si>
  <si>
    <t>S10G865E5XJ7446-7280 (Axle Straight, 10K 865 FSA, 74HF 46SC, .250 wall, Adj Pad -...</t>
  </si>
  <si>
    <t>S10G865E5XJ7446-7280</t>
  </si>
  <si>
    <t>Axle Straight, 10K 865 FSA, 74HF 46SC, .250 wall, Adj Pad - 7280</t>
  </si>
  <si>
    <t>S10G865E5XJ7447 (Axle Straight, 10K 865 FSA, 74HF 47SC, .250 wall, Adj Pad, NS)</t>
  </si>
  <si>
    <t>S10G865E5XJ7447</t>
  </si>
  <si>
    <t>Axle Straight, 10K 865 FSA, 74HF 47SC, .250 wall, Adj Pad, NS</t>
  </si>
  <si>
    <t>S10G865E5XJ7447-7280 (Axle Straight, 10K 865 FSA, 74HF 47SC, .250 wall, Adj Pad -...</t>
  </si>
  <si>
    <t>S10G865E5XJ7447-7280</t>
  </si>
  <si>
    <t>Axle Straight, 10K 865 FSA, 74HF 47SC, .250 wall, Adj Pad - 7280</t>
  </si>
  <si>
    <t>S10K-Kit-7446-80-02 (Axle KIT Straight, 10K 865 FSA, 74HF 46SC, .250 wall, Adj Pa...</t>
  </si>
  <si>
    <t>S10K-Kit-7446-80-02</t>
  </si>
  <si>
    <t>Axle KIT Straight, 10K 865 FSA, 74HF 46SC, .250 wall, Adj Pad, 72-80 &amp; 258-02 Suspension</t>
  </si>
  <si>
    <t>S10K-Kit-7446-80-03 (Axle KIT Straight, 10K 865 FSA, 74HF 46SC, .250 wall, Adj Pa...</t>
  </si>
  <si>
    <t>S10K-Kit-7446-80-03</t>
  </si>
  <si>
    <t>Axle KIT Straight, 10K 865 FSA, 74HF 46SC, .250 wall, Adj Pad, 72-80 &amp; 258-03 Suspension</t>
  </si>
  <si>
    <t>S10K-Kit-7447-80-02 (Axle KIT Straight, 10K 865 FSA, 74HF 47SC, .250 wall, Adj Pa...</t>
  </si>
  <si>
    <t>S10K-Kit-7447-80-02</t>
  </si>
  <si>
    <t>Axle KIT Straight, 10K 865 FSA, 74HF 47SC, .250 wall, Adj Pad, 72-80 &amp; 258-02 Suspension</t>
  </si>
  <si>
    <t>S10K-Kit-7447-80-03 (Axle KIT Straight, 10K 865 FSA, 74HF 47SC, .250 wall, Adj Pa...</t>
  </si>
  <si>
    <t>S10K-Kit-7447-80-03</t>
  </si>
  <si>
    <t>Axle KIT Straight, 10K 865 FSA, 74HF 47SC, .250 wall, Adj Pad, 72-80 &amp; 258-03 Suspension</t>
  </si>
  <si>
    <t>S12K-Kit-7446-80-02 (Axle KIT Straight, 12K 865 FSA, 74HF 46SC, Adj Pad, 72-44 &amp; ...</t>
  </si>
  <si>
    <t>S12K-Kit-7446-80-02</t>
  </si>
  <si>
    <t>Axle KIT Straight, 12K 865 FSA, 74HF 46SC, Adj Pad, 72-44 &amp; 203-02 Suspension</t>
  </si>
  <si>
    <t>S12K-Kit-7446-80-03 (Axle KIT Straight, 12K 865 FSA, 74HF 46SC, Adj Pad, 72-44 &amp; ...</t>
  </si>
  <si>
    <t>S12K-Kit-7446-80-03</t>
  </si>
  <si>
    <t>Axle KIT Straight, 12K 865 FSA, 74HF 46SC, Adj Pad, 72-44 &amp; 203-03 Suspension</t>
  </si>
  <si>
    <t>S12K-Kit-7447-80-02 (Axle KIT Straight, 12K 865 FSA, 74HF 47SC, Adj Pad, 72-44 &amp; ...</t>
  </si>
  <si>
    <t>S12K-Kit-7447-80-02</t>
  </si>
  <si>
    <t>Axle KIT Straight, 12K 865 FSA, 74HF 47SC, Adj Pad, 72-44 &amp; 203-02 Suspension</t>
  </si>
  <si>
    <t>S12K-Kit-7447-80-03 (Axle KIT Straight, 12K 865 FSA, 74HF 47SC, Adj Pad, 72-44 &amp; ...</t>
  </si>
  <si>
    <t>S12K-Kit-7447-80-03</t>
  </si>
  <si>
    <t>Axle KIT Straight, 12K 865 FSA, 74HF 47SC, Adj Pad, 72-44 &amp; 203-03 Suspension</t>
  </si>
  <si>
    <t>S12K865E5XJ0000-7280 (Axle Straight, 12K 865 FSA, 00HF 00SC, Adj Pad-7244)</t>
  </si>
  <si>
    <t>S12K865E5XJ0000-7280</t>
  </si>
  <si>
    <t>Axle Straight, 12K 865 FSA, 00HF 00SC, Adj Pad-7244</t>
  </si>
  <si>
    <t>S12K865E5XJ7446 (Axle Straight, 12K 865 FSA, 74HF 46SC, Adj Pad, NS)</t>
  </si>
  <si>
    <t>S12K865E5XJ7446</t>
  </si>
  <si>
    <t>Axle Straight, 12K 865 FSA, 74HF 46SC, Adj Pad, NS</t>
  </si>
  <si>
    <t>S12K865E5XJ7446-7280 (Axle Straight, 12K 865 FSA, 74HF 46SC, Adj Pad - 7244)</t>
  </si>
  <si>
    <t>S12K865E5XJ7446-7280</t>
  </si>
  <si>
    <t>Axle Straight, 12K 865 FSA, 74HF 46SC, Adj Pad - 7244</t>
  </si>
  <si>
    <t>S12K865E5XJ7447 (Axle Straight, 12K 865 FSA, 74HF 46SC, Adj Pad, NS)</t>
  </si>
  <si>
    <t>S12K865E5XJ7447</t>
  </si>
  <si>
    <t>S12K865E5XJ7447-7280 (Axle Straight, 12K 865 FSA, 74HF 47SC, Adj Pad - 7244)</t>
  </si>
  <si>
    <t>S12K865E5XJ7447-7280</t>
  </si>
  <si>
    <t>Axle Straight, 12K 865 FSA, 74HF 47SC, Adj Pad - 7244</t>
  </si>
  <si>
    <t>S35545E2ZC (Axle Straight, 3.5K 545 FSA 10x2.25,  Lube Cambered 00HF 00SC NS)</t>
  </si>
  <si>
    <t>S35545E2ZC</t>
  </si>
  <si>
    <t>Axle Straight, 3.5K 545 FSA 10x2.25,  Lube Cambered 00HF 00SC NS</t>
  </si>
  <si>
    <t>S35545E2ZC-SW4B (Axle Straight, 3.5K 545 FSA 10x2.25,  Lube Cambered 00HF 00SC SW4B)</t>
  </si>
  <si>
    <t>S35545E2ZC-SW4B</t>
  </si>
  <si>
    <t>Axle Straight, 3.5K 545 FSA 10x2.25,  Lube Cambered 00HF 00SC SW4B</t>
  </si>
  <si>
    <t>S35545E2ZC7158 (Axle Straight, 3.5K 545 FSA 10x2.25,  Lube Cambered 71HF 58SC NS)</t>
  </si>
  <si>
    <t>S35545E2ZC7158</t>
  </si>
  <si>
    <t>Axle Straight, 3.5K 545 FSA 10x2.25,  Lube Cambered 71HF 58SC NS</t>
  </si>
  <si>
    <t>S35545E2ZC7158-SW4B (Axle Straight, 3.5K 545 FSA 10x2.25,  Lube Cambered 71HF 58S...</t>
  </si>
  <si>
    <t>S35545E2ZC7158-SW4B</t>
  </si>
  <si>
    <t>Axle Straight, 3.5K 545 FSA 10x2.25,  Lube Cambered 71HF 58SC - SW4B</t>
  </si>
  <si>
    <t>S35545E2ZC7358 (Axle Straight, 3.5K 545 FSA 10x2.25,  Lube Cambered 73HF 58SC NS)</t>
  </si>
  <si>
    <t>S35545E2ZC7358</t>
  </si>
  <si>
    <t>Axle Straight, 3.5K 545 FSA 10x2.25,  Lube Cambered 73HF 58SC NS</t>
  </si>
  <si>
    <t>S35545E2ZC7358-SW4B (Axle Straight, 3.5K 545 FSA 10x2.25,  Lube Cambered 73HF 58S...</t>
  </si>
  <si>
    <t>S35545E2ZC7358-SW4B</t>
  </si>
  <si>
    <t>Axle Straight, 3.5K 545 FSA 10x2.25,  Lube Cambered 73HF 58SC - SW4B</t>
  </si>
  <si>
    <t>S35545E2ZC8570 (Axle Straight, 3.5K 545 FSA 10x2.25,  Lube Cambered 85HF 70SC NS)</t>
  </si>
  <si>
    <t>S35545E2ZC8570</t>
  </si>
  <si>
    <t>Axle Straight, 3.5K 545 FSA 10x2.25,  Lube Cambered 85HF 70SC NS</t>
  </si>
  <si>
    <t>S35545E2ZC8570-SW4B (Axle Straight, 3.5K 545 FSA 10x2.25,  Lube Cambered 85HF 70S...</t>
  </si>
  <si>
    <t>S35545E2ZC8570-SW4B</t>
  </si>
  <si>
    <t>Axle Straight, 3.5K 545 FSA 10x2.25,  Lube Cambered 85HF 70SC - SW4B</t>
  </si>
  <si>
    <t>S35545E2ZC8974 (Axle Straight, 3.5K 545 FSA 10x2.25,  Lube Cambered 89HF 74SC NS)</t>
  </si>
  <si>
    <t>S35545E2ZC8974</t>
  </si>
  <si>
    <t>Axle Straight, 3.5K 545 FSA 10x2.25,  Lube Cambered 89HF 74SC NS</t>
  </si>
  <si>
    <t>S35545E2ZC8974-SW4B (Axle Straight, 3.5K 545 FSA 10x2.25 Lube Cambered, 89HF 74SC...</t>
  </si>
  <si>
    <t>S35545E2ZC8974-SW4B</t>
  </si>
  <si>
    <t>Axle Straight, 3.5K 545 FSA 10x2.25 Lube Cambered, 89HF 74SC - SW4B</t>
  </si>
  <si>
    <t>S35545E2ZC9480 (Axle Straight, 3.5K 545 FSA 10x2.25,  Lube Cambered 94HF 80SC NS)</t>
  </si>
  <si>
    <t>S35545E2ZC9480</t>
  </si>
  <si>
    <t>Axle Straight, 3.5K 545 FSA 10x2.25,  Lube Cambered 94HF 80SC NS</t>
  </si>
  <si>
    <t>S35545E2ZC9480-SW4B (Axle Straight, 3.5K 545 FSA 10x2.25,  Lube Cambered 94HF 80S...</t>
  </si>
  <si>
    <t>S35545E2ZC9480-SW4B</t>
  </si>
  <si>
    <t>Axle Straight, 3.5K 545 FSA 10x2.25,  Lube Cambered 94HF 80SC - SW4B</t>
  </si>
  <si>
    <t>S35545E2ZC9578 (Axle Straight, 3.5K 545 FSA 10x2.25,  Lube Cambered 95HF 78SC NS)</t>
  </si>
  <si>
    <t>S35545E2ZC9578</t>
  </si>
  <si>
    <t>Axle Straight, 3.5K 545 FSA 10x2.25,  Lube Cambered 95HF 78SC NS</t>
  </si>
  <si>
    <t>S35545E2ZC9578-SW4B (Axle Straight, 3.5K 545 FSA 10x2.25,  Lube Cambered 95HF 78S...</t>
  </si>
  <si>
    <t>S35545E2ZC9578-SW4B</t>
  </si>
  <si>
    <t>Axle Straight, 3.5K 545 FSA 10x2.25,  Lube Cambered 95HF 78SC - SW4B</t>
  </si>
  <si>
    <t>S35545E2ZC9580 (Axle Straight, 3.5K 545 FSA 10x2.25,  Lube Cambered 95HF 80SC NS)</t>
  </si>
  <si>
    <t>S35545E2ZC9580</t>
  </si>
  <si>
    <t>Axle Straight, 3.5K 545 FSA 10x2.25,  Lube Cambered 95HF 80SC NS</t>
  </si>
  <si>
    <t>S35545E2ZC9580-SW4B (Axle Straight, 3.5K 545 FSA 10x2.25,  Lube Cambered 95HF 80S...</t>
  </si>
  <si>
    <t>S35545E2ZC9580-SW4B</t>
  </si>
  <si>
    <t>Axle Straight, 3.5K 545 FSA 10x2.25,  Lube Cambered 95HF 80SC - SW4B</t>
  </si>
  <si>
    <t>S35550E2ZC (Axle Straight, 3.5K 550 FSA 10x2.25,  Lube Cambered 00HF 00SC NS)</t>
  </si>
  <si>
    <t>S35550E2ZC</t>
  </si>
  <si>
    <t>Axle Straight, 3.5K 550 FSA 10x2.25,  Lube Cambered 00HF 00SC NS</t>
  </si>
  <si>
    <t>S35550E2ZC-SW4B (Axle Straight, 3.5K 550 FSA 10x2.25,  Lube Cambered 00HF 00SC SW4B)</t>
  </si>
  <si>
    <t>S35550E2ZC-SW4B</t>
  </si>
  <si>
    <t>Axle Straight, 3.5K 550 FSA 10x2.25,  Lube Cambered 00HF 00SC SW4B</t>
  </si>
  <si>
    <t>S35550E2ZC7158 (Axle Straight, 3.5K 550 FSA 10x2.25,  Lube Cambered 71HF 58SC NS)</t>
  </si>
  <si>
    <t>S35550E2ZC7158</t>
  </si>
  <si>
    <t>Axle Straight, 3.5K 550 FSA 10x2.25,  Lube Cambered 71HF 58SC NS</t>
  </si>
  <si>
    <t>S35550E2ZC7158-SW4B (Axle Straight, 3.5K 550 FSA 10x2.25,  Lube Cambered 71HF 58S...</t>
  </si>
  <si>
    <t>S35550E2ZC7158-SW4B</t>
  </si>
  <si>
    <t>Axle Straight, 3.5K 550 FSA 10x2.25,  Lube Cambered 71HF 58SC - SW4B</t>
  </si>
  <si>
    <t>S35550E2ZC7358 (Axle Straight, 3.5K 550 FSA 10x2.25,  Lube Cambered 73HF 58SC NS)</t>
  </si>
  <si>
    <t>S35550E2ZC7358</t>
  </si>
  <si>
    <t>Axle Straight, 3.5K 550 FSA 10x2.25,  Lube Cambered 73HF 58SC NS</t>
  </si>
  <si>
    <t>S35550E2ZC7358-SW4B (Axle Straight, 3.5K 550 FSA 10x2.25,  Lube Cambered 73HF 58S...</t>
  </si>
  <si>
    <t>S35550E2ZC7358-SW4B</t>
  </si>
  <si>
    <t>Axle Straight, 3.5K 550 FSA 10x2.25,  Lube Cambered 73HF 58SC - SW4B</t>
  </si>
  <si>
    <t>S35550E2ZC8570 (Axle Straight, 3.5K 550 FSA 10x2.25,  Lube Cambered 85HF 70SC NS)</t>
  </si>
  <si>
    <t>S35550E2ZC8570</t>
  </si>
  <si>
    <t>Axle Straight, 3.5K 550 FSA 10x2.25,  Lube Cambered 85HF 70SC NS</t>
  </si>
  <si>
    <t>S35550E2ZC8570-SW4B (Axle Straight, 3.5K 550 FSA 10x2.25,  Lube Cambered 85HF 70S...</t>
  </si>
  <si>
    <t>S35550E2ZC8570-SW4B</t>
  </si>
  <si>
    <t>Axle Straight, 3.5K 550 FSA 10x2.25,  Lube Cambered 85HF 70SC - SW4B</t>
  </si>
  <si>
    <t>S35550E2ZC8974 (Axle Straight, 3.5K 550 FSA 10x2.25 Lube Cambered, 89HF 74SC NS)</t>
  </si>
  <si>
    <t>S35550E2ZC8974</t>
  </si>
  <si>
    <t>Axle Straight, 3.5K 550 FSA 10x2.25 Lube Cambered, 89HF 74SC NS</t>
  </si>
  <si>
    <t>S35550E2ZC8974-SW4B (Axle Straight, 3.5K 550 FSA 10x2.25 Lube Cambered, 89HF 74SC...</t>
  </si>
  <si>
    <t>S35550E2ZC8974-SW4B</t>
  </si>
  <si>
    <t>Axle Straight, 3.5K 550 FSA 10x2.25 Lube Cambered, 89HF 74SC - SW4B</t>
  </si>
  <si>
    <t>S35550E2ZC9480 (Axle Straight, 3.5K 550 FSA 10x2.25,  Lube Cambered 94HF 80SC NS)</t>
  </si>
  <si>
    <t>S35550E2ZC9480</t>
  </si>
  <si>
    <t>Axle Straight, 3.5K 550 FSA 10x2.25,  Lube Cambered 94HF 80SC NS</t>
  </si>
  <si>
    <t>S35550E2ZC9480-SW4B (Axle Straight, 3.5K 550 FSA 10x2.25,  Lube Cambered 94HF 80S...</t>
  </si>
  <si>
    <t>S35550E2ZC9480-SW4B</t>
  </si>
  <si>
    <t>Axle Straight, 3.5K 550 FSA 10x2.25,  Lube Cambered 94HF 80SC - SW4B</t>
  </si>
  <si>
    <t>S35550E2ZC9578 (Axle Straight, 3.5K 550 FSA 10x2.25,  Lube Cambered 95HF 78SC NS)</t>
  </si>
  <si>
    <t>S35550E2ZC9578</t>
  </si>
  <si>
    <t>Axle Straight, 3.5K 550 FSA 10x2.25,  Lube Cambered 95HF 78SC NS</t>
  </si>
  <si>
    <t>S35550E2ZC9578-SW4B (Axle Straight, 3.5K 550 FSA 10x2.25,  Lube Cambered 95HF 78S...</t>
  </si>
  <si>
    <t>S35550E2ZC9578-SW4B</t>
  </si>
  <si>
    <t>Axle Straight, 3.5K 550 FSA 10x2.25,  Lube Cambered 95HF 78SC - SW4B</t>
  </si>
  <si>
    <t>S35550E2ZC9580 (Axle Straight, 3.5K 550 FSA 10x2.25,  Lube Cambered 95HF 80SC NS)</t>
  </si>
  <si>
    <t>S35550E2ZC9580</t>
  </si>
  <si>
    <t>Axle Straight, 3.5K 550 FSA 10x2.25,  Lube Cambered 95HF 80SC NS</t>
  </si>
  <si>
    <t>S35550E2ZC9580-SW4B (Axle Straight, 3.5K 550 FSA 10x2.25,  Lube Cambered 95HF 80S...</t>
  </si>
  <si>
    <t>S35550E2ZC9580-SW4B</t>
  </si>
  <si>
    <t>Axle Straight, 3.5K 550 FSA 10x2.25,  Lube Cambered 95HF 80SC - SW4B</t>
  </si>
  <si>
    <t>S52655E2ZC (Axle Straight, 5.2K 655 FSA 12x2, Lube Cambered 00HF 00SC NS)</t>
  </si>
  <si>
    <t>S52655E2ZC</t>
  </si>
  <si>
    <t>Axle Straight, 5.2K 655 FSA 12x2, Lube Cambered 00HF 00SC NS</t>
  </si>
  <si>
    <t>S52655E2ZC-E5226 (Axle Straight, 5.2K 655 FSA 12x2, Lube Cambered 00HF 00SC - E5226)</t>
  </si>
  <si>
    <t>S52655E2ZC-E5226</t>
  </si>
  <si>
    <t>Axle Straight, 5.2K 655 FSA 12x2, Lube Cambered 00HF 00SC - E5226</t>
  </si>
  <si>
    <t>S52655E2ZC-SW5 (Axle Straight, 5.2K 655 FSA 12x2, Lube Cambered 00HF 00SC - SW5)</t>
  </si>
  <si>
    <t>S52655E2ZC-SW5</t>
  </si>
  <si>
    <t>Axle Straight, 5.2K 655 FSA 12x2, Lube Cambered 00HF 00SC - SW5</t>
  </si>
  <si>
    <t>S52655E2ZC7556 (Axle Straight, 5.2K 655 FSA 12x2, Lube Cambered 75HF 56SC NS)</t>
  </si>
  <si>
    <t>S52655E2ZC7556</t>
  </si>
  <si>
    <t>Axle Straight, 5.2K 655 FSA 12x2, Lube Cambered 75HF 56SC NS</t>
  </si>
  <si>
    <t>S52655E2ZC7556-E5226 (Axle Straight, 5.2K 655 FSA 12x2, Lube Cambered 75HF 56SC -...</t>
  </si>
  <si>
    <t>S52655E2ZC7556-E5226</t>
  </si>
  <si>
    <t>Axle Straight, 5.2K 655 FSA 12x2, Lube Cambered 75HF 56SC - E5226</t>
  </si>
  <si>
    <t>S52655E2ZC7556-SW5 (Axle Straight, 5.2K 655 FSA 12x2, Lube Cambered 75HF 56SC - SW5)</t>
  </si>
  <si>
    <t>S52655E2ZC7556-SW5</t>
  </si>
  <si>
    <t>Axle Straight, 5.2K 655 FSA 12x2, Lube Cambered 75HF 56SC - SW5</t>
  </si>
  <si>
    <t>S52655E2ZC7558 (Axle Straight, 5.2K 655 FSA 12x2, Lube Cambered 75HF 58SC NS)</t>
  </si>
  <si>
    <t>S52655E2ZC7558</t>
  </si>
  <si>
    <t>Axle Straight, 5.2K 655 FSA 12x2, Lube Cambered 75HF 58SC NS</t>
  </si>
  <si>
    <t>S52655E2ZC7558-E5226 (Axle Straight, 5.2K 655 FSA 12x2, Lube Cambered 75HF 58SC -...</t>
  </si>
  <si>
    <t>S52655E2ZC7558-E5226</t>
  </si>
  <si>
    <t>Axle Straight, 5.2K 655 FSA 12x2, Lube Cambered 75HF 58SC - E5226</t>
  </si>
  <si>
    <t>S52655E2ZC7558-SW5 (Axle Straight, 5.2K 655 FSA 12x2, Lube Cambered 75HF 58SC - SW5)</t>
  </si>
  <si>
    <t>S52655E2ZC7558-SW5</t>
  </si>
  <si>
    <t>Axle Straight, 5.2K 655 FSA 12x2, Lube Cambered 75HF 58SC - SW5</t>
  </si>
  <si>
    <t>S52655E2ZC8670 (Axle Straight, 5.2K 655 FSA 12x2, Lube Cambered 86HF 70SC NS)</t>
  </si>
  <si>
    <t>S52655E2ZC8670</t>
  </si>
  <si>
    <t>Axle Straight, 5.2K 655 FSA 12x2, Lube Cambered 86HF 70SC NS</t>
  </si>
  <si>
    <t>S52655E2ZC8670-E5226 (Axle Straight, 5.2K 655 FSA 12x2, Lube Cambered 86HF 70SC -...</t>
  </si>
  <si>
    <t>S52655E2ZC8670-E5226</t>
  </si>
  <si>
    <t>Axle Straight, 5.2K 655 FSA 12x2, Lube Cambered 86HF 70SC - E5226</t>
  </si>
  <si>
    <t>S52655E2ZC8670-SW5 (Axle Straight, 5.2K 655 FSA 12x2, Lube Cambered 86HF 70SC - SW5)</t>
  </si>
  <si>
    <t>S52655E2ZC8670-SW5</t>
  </si>
  <si>
    <t>Axle Straight, 5.2K 655 FSA 12x2, Lube Cambered 86HF 70SC - SW5</t>
  </si>
  <si>
    <t>S52655E2ZC8974 (Axle Straight, 5.2K 655 FSA 12x2, Lube Cambered 89HF 74SC NS)</t>
  </si>
  <si>
    <t>S52655E2ZC8974</t>
  </si>
  <si>
    <t>Axle Straight, 5.2K 655 FSA 12x2, Lube Cambered 89HF 74SC NS</t>
  </si>
  <si>
    <t>S52655E2ZC8974-E5226 (Axle Straight, 5.2K 655 FSA 12x2, Lube Cambered 89HF 74SC -...</t>
  </si>
  <si>
    <t>S52655E2ZC8974-E5226</t>
  </si>
  <si>
    <t>Axle Straight, 5.2K 655 FSA 12x2, Lube Cambered 89HF 74SC - E5226</t>
  </si>
  <si>
    <t>S52655E2ZC8974-SW5 (Axle Straight, 5.2K 655 FSA 12x2, Lube Cambered 89HF 74SC - SW5)</t>
  </si>
  <si>
    <t>S52655E2ZC8974-SW5</t>
  </si>
  <si>
    <t>Axle Straight, 5.2K 655 FSA 12x2, Lube Cambered 89HF 74SC - SW5</t>
  </si>
  <si>
    <t>S52655E2ZC9480 (Axle Straight, 5.2K 655 FSA 12x2, Lube Cambered 94HF 80SC NS)</t>
  </si>
  <si>
    <t>S52655E2ZC9480</t>
  </si>
  <si>
    <t>Axle Straight, 5.2K 655 FSA 12x2, Lube Cambered 94HF 80SC NS</t>
  </si>
  <si>
    <t>S52655E2ZC9480-E5226 (Axle Straight, 5.2K 655 FSA 12x2, Lube Cambered 94HF 80SC -...</t>
  </si>
  <si>
    <t>S52655E2ZC9480-E5226</t>
  </si>
  <si>
    <t>Axle Straight, 5.2K 655 FSA 12x2, Lube Cambered 94HF 80SC - E5226</t>
  </si>
  <si>
    <t>S52655E2ZC9480-SW5 (Axle Straight, 5.2K 655 FSA 12x2, Lube Cambered 94HF 80SC - SW5)</t>
  </si>
  <si>
    <t>S52655E2ZC9480-SW5</t>
  </si>
  <si>
    <t>Axle Straight, 5.2K 655 FSA 12x2, Lube Cambered 94HF 80SC - SW5</t>
  </si>
  <si>
    <t>S52655E2ZC9578 (Axle Straight, 5.2K 655 FSA 12x2, Lube Cambered 95HF 78SC NS)</t>
  </si>
  <si>
    <t>S52655E2ZC9578</t>
  </si>
  <si>
    <t>Axle Straight, 5.2K 655 FSA 12x2, Lube Cambered 95HF 78SC NS</t>
  </si>
  <si>
    <t>S52655E2ZC9578-E5226 (Axle Straight, 5.2K 655 FSA 12x2, Lube Cambered 95HF 78SC -...</t>
  </si>
  <si>
    <t>S52655E2ZC9578-E5226</t>
  </si>
  <si>
    <t>Axle Straight, 5.2K 655 FSA 12x2, Lube Cambered 95HF 78SC - E5226</t>
  </si>
  <si>
    <t>S52655E2ZC9578-SW5 (Axle Straight, 5.2K 655 FSA 12x2, Lube Cambered 95HF 78SC - SW5)</t>
  </si>
  <si>
    <t>S52655E2ZC9578-SW5</t>
  </si>
  <si>
    <t>Axle Straight, 5.2K 655 FSA 12x2, Lube Cambered 95HF 78SC - SW5</t>
  </si>
  <si>
    <t>S52655E2ZC9580 (Axle Straight, 5.2K 655 FSA 12x2, Lube Cambered 95HF 80SC NS)</t>
  </si>
  <si>
    <t>S52655E2ZC9580</t>
  </si>
  <si>
    <t>Axle Straight, 5.2K 655 FSA 12x2, Lube Cambered 95HF 80SC NS</t>
  </si>
  <si>
    <t>S52655E2ZC9580-E5226 (Axle Straight, 5.2K 655 FSA 12x2, Lube Cambered 95HF 80SC -...</t>
  </si>
  <si>
    <t>S52655E2ZC9580-E5226</t>
  </si>
  <si>
    <t>Axle Straight, 5.2K 655 FSA 12x2, Lube Cambered 95HF 80SC - E5226</t>
  </si>
  <si>
    <t>S52655E2ZC9580-SW5 (Axle Straight, 5.2K 655 FSA 12x2, Lube Cambered 95HF 80SC - SW5)</t>
  </si>
  <si>
    <t>S52655E2ZC9580-SW5</t>
  </si>
  <si>
    <t>Axle Straight, 5.2K 655 FSA 12x2, Lube Cambered 95HF 80SC - SW5</t>
  </si>
  <si>
    <t>S52655E2ZC9582-SW5 (Axle Straight, 5.2K 655 FSA 12x2, Lube Cambered 95HF 82SC - SW5)</t>
  </si>
  <si>
    <t>S52655E2ZC9582-SW5</t>
  </si>
  <si>
    <t>Axle Straight, 5.2K 655 FSA 12x2, Lube Cambered 95HF 82SC - SW5</t>
  </si>
  <si>
    <t>S52655E2ZC9682 (Axle Straight, 5.2K 655 FSA 12x2, Lube Cambered 95HF 82SC NS)</t>
  </si>
  <si>
    <t>S52655E2ZC9682</t>
  </si>
  <si>
    <t>Axle Straight, 5.2K 655 FSA 12x2, Lube Cambered 95HF 82SC NS</t>
  </si>
  <si>
    <t>S52655E2ZC9682-E5226 (Axle Straight, 5.2K 655 FSA 12x2, Lube Cambered 95HF 82SC -...</t>
  </si>
  <si>
    <t>S52655E2ZC9682-E5226</t>
  </si>
  <si>
    <t>Axle Straight, 5.2K 655 FSA 12x2, Lube Cambered 95HF 82SC - E5226</t>
  </si>
  <si>
    <t>S60655E2ZC (Axle Straight, 6K 655 FSA 12x2, Lube Cambered 00HF 00SC NS)</t>
  </si>
  <si>
    <t>S60655E2ZC</t>
  </si>
  <si>
    <t>Axle Straight, 6K 655 FSA 12x2, Lube Cambered 00HF 00SC NS</t>
  </si>
  <si>
    <t>S60655E2ZC-E5226 (Axle Straight, 6K 655 FSA 12x2, Lube Cambered 00HF 00SC - E5226)</t>
  </si>
  <si>
    <t>S60655E2ZC-E5226</t>
  </si>
  <si>
    <t>Axle Straight, 6K 655 FSA 12x2, Lube Cambered 00HF 00SC - E5226</t>
  </si>
  <si>
    <t>S60655E2ZC-SW5 (Axle Straight, 6K 655 FSA 12x2, Lube Cambered 00HF 00SC - SW5)</t>
  </si>
  <si>
    <t>S60655E2ZC-SW5</t>
  </si>
  <si>
    <t>Axle Straight, 6K 655 FSA 12x2, Lube Cambered 00HF 00SC - SW5</t>
  </si>
  <si>
    <t>S60655E2ZC7558 (Axle Straight, 6K 655 FSA 12x2, Lube Cambered 75HF 58SC NS)</t>
  </si>
  <si>
    <t>S60655E2ZC7558</t>
  </si>
  <si>
    <t>Axle Straight, 6K 655 FSA 12x2, Lube Cambered 75HF 58SC NS</t>
  </si>
  <si>
    <t>S60655E2ZC7558-E5226 (Axle Straight, 6K 655 FSA 12x2, Lube Cambered 75HF 58SC - E...</t>
  </si>
  <si>
    <t>S60655E2ZC7558-E5226</t>
  </si>
  <si>
    <t>Axle Straight, 6K 655 FSA 12x2, Lube Cambered 75HF 58SC - E5226</t>
  </si>
  <si>
    <t>S60655E2ZC7558-SW5 (Axle Straight, 6K 655 FSA 12x2, Lube Cambered 75HF 58SC - SW5)</t>
  </si>
  <si>
    <t>S60655E2ZC7558-SW5</t>
  </si>
  <si>
    <t>Axle Straight, 6K 655 FSA 12x2, Lube Cambered 75HF 58SC - SW5</t>
  </si>
  <si>
    <t>S60655E2ZC8974 (Axle Straight, 6K 655 FSA 12x2, Lube Cambered 89HF 74SC NS)</t>
  </si>
  <si>
    <t>S60655E2ZC8974</t>
  </si>
  <si>
    <t>Axle Straight, 6K 655 FSA 12x2, Lube Cambered 89HF 74SC NS</t>
  </si>
  <si>
    <t>S60655E2ZC8974-E5226 (Axle Straight, 6K 655 FSA 12x2, Lube Cambered 89HF 74SC - E...</t>
  </si>
  <si>
    <t>S60655E2ZC8974-E5226</t>
  </si>
  <si>
    <t>Axle Straight, 6K 655 FSA 12x2, Lube Cambered 89HF 74SC - E5226</t>
  </si>
  <si>
    <t>S60655E2ZC8974-SW5 (Axle Straight, 6K 655 FSA 12x2, Lube Cambered 89HF 74SC - SW5)</t>
  </si>
  <si>
    <t>S60655E2ZC8974-SW5</t>
  </si>
  <si>
    <t>Axle Straight, 6K 655 FSA 12x2, Lube Cambered 89HF 74SC - SW5</t>
  </si>
  <si>
    <t>S60655E2ZC9580 (Axle Straight, 6K 655 FSA 12x2, Lube Cambered 95HF 80SC NS)</t>
  </si>
  <si>
    <t>S60655E2ZC9580</t>
  </si>
  <si>
    <t>Axle Straight, 6K 655 FSA 12x2, Lube Cambered 95HF 80SC NS</t>
  </si>
  <si>
    <t>S60655E2ZC9580-E5226 (Axle Straight, 6K 655 FSA 12x2, Lube Cambered 95HF 80SC - E...</t>
  </si>
  <si>
    <t>S60655E2ZC9580-E5226</t>
  </si>
  <si>
    <t>Axle Straight, 6K 655 FSA 12x2, Lube Cambered 95HF 80SC - E5226</t>
  </si>
  <si>
    <t>S60655E2ZC9580-SW5 (Axle Straight, 6K 655 FSA 12x2, Lube Cambered 95HF 80SC - SW5)</t>
  </si>
  <si>
    <t>S60655E2ZC9580-SW5</t>
  </si>
  <si>
    <t>Axle Straight, 6K 655 FSA 12x2, Lube Cambered 95HF 80SC - SW5</t>
  </si>
  <si>
    <t>S60L865EGN (Axle Straight, 8K HI 865-916" FSA 12x2, Lube 9/16" 00HF 00SC NS)</t>
  </si>
  <si>
    <t>S60L865EGN</t>
  </si>
  <si>
    <t>Axle Straight, 8K HI 865-916" FSA 12x2, Lube 9/16" 00HF 00SC NS</t>
  </si>
  <si>
    <t>S60L865EGN-E5226 (Axle Straight, 8K HI 865-916" FSA 12x2, Lube 9/16" 00HF 00SC - ...</t>
  </si>
  <si>
    <t>S60L865EGN-E5226</t>
  </si>
  <si>
    <t>Axle Straight, 8K HI 865-916" FSA 12x2, Lube 9/16" 00HF 00SC - E5226</t>
  </si>
  <si>
    <t>S70865E2ZC (Axle Straight, 7K 865 FSA 12x2, Lube Cambered 00HF 00SC NS)</t>
  </si>
  <si>
    <t>S70865E2ZC</t>
  </si>
  <si>
    <t>Axle Straight, 7K 865 FSA 12x2, Lube Cambered 00HF 00SC NS</t>
  </si>
  <si>
    <t>S70865E2ZC-E5115 (Axle Straight, 7K 865 FSA 12x2, Lube Cambered 00HF 00SC - E5115)</t>
  </si>
  <si>
    <t>S70865E2ZC-E5115</t>
  </si>
  <si>
    <t>Axle Straight, 7K 865 FSA 12x2, Lube Cambered 00HF 00SC - E5115</t>
  </si>
  <si>
    <t>S70865E2ZC-E5226 (Axle Straight, 7K 865 FSA 12x2, Lube Cambered 00HF 00SC - E5226)</t>
  </si>
  <si>
    <t>S70865E2ZC-E5226</t>
  </si>
  <si>
    <t>Axle Straight, 7K 865 FSA 12x2, Lube Cambered 00HF 00SC - E5226</t>
  </si>
  <si>
    <t>S70865E2ZC-SW6 (Axle Straight, 7K 865 FSA 12x2, Lube Cambered 00HF 00SC - SW6)</t>
  </si>
  <si>
    <t>S70865E2ZC-SW6</t>
  </si>
  <si>
    <t>Axle Straight, 7K 865 FSA 12x2, Lube Cambered 00HF 00SC - SW6</t>
  </si>
  <si>
    <t>S70865E2ZC7358 (Axle Straight, 7K 865 FSA 12x2, Lube Cambered 73HF 58SC NS)</t>
  </si>
  <si>
    <t>S70865E2ZC7358</t>
  </si>
  <si>
    <t>Axle Straight, 7K 865 FSA 12x2, Lube Cambered 73HF 58SC NS</t>
  </si>
  <si>
    <t>S70865E2ZC7358-E5115 (Axle Straight, 7K 865 FSA 12x2, Lube Cambered 73HF 58SC - E...</t>
  </si>
  <si>
    <t>S70865E2ZC7358-E5115</t>
  </si>
  <si>
    <t>Axle Straight, 7K 865 FSA 12x2, Lube Cambered 73HF 58SC - E5115</t>
  </si>
  <si>
    <t>S70865E2ZC7358-E5226 (Axle Straight, 7K 865 FSA 12x2, Lube Cambered 73HF 58SC - E...</t>
  </si>
  <si>
    <t>S70865E2ZC7358-E5226</t>
  </si>
  <si>
    <t>Axle Straight, 7K 865 FSA 12x2, Lube Cambered 73HF 58SC - E5226</t>
  </si>
  <si>
    <t>S70865E2ZC7358-SW6 (Axle Straight, 7K 865 FSA 12x2, Lube Cambered 73HF 58SC - SW6)</t>
  </si>
  <si>
    <t>S70865E2ZC7358-SW6</t>
  </si>
  <si>
    <t>Axle Straight, 7K 865 FSA 12x2, Lube Cambered 73HF 58SC - SW6</t>
  </si>
  <si>
    <t>S70865E2ZC7558 (Axle Straight, 7K 865 FSA 12x2, Lube Cambered 75HF 58SC NS)</t>
  </si>
  <si>
    <t>S70865E2ZC7558</t>
  </si>
  <si>
    <t>Axle Straight, 7K 865 FSA 12x2, Lube Cambered 75HF 58SC NS</t>
  </si>
  <si>
    <t>S70865E2ZC7558-E5115 (Axle Straight, 7K 865 FSA 12x2, Lube Cambered 75HF 58SC - E...</t>
  </si>
  <si>
    <t>S70865E2ZC7558-E5115</t>
  </si>
  <si>
    <t>Axle Straight, 7K 865 FSA 12x2, Lube Cambered 75HF 58SC - E5115</t>
  </si>
  <si>
    <t>S70865E2ZC7558-E5226 (Axle Straight, 7K 865 FSA 12x2, Lube Cambered 75HF 58SC - E...</t>
  </si>
  <si>
    <t>S70865E2ZC7558-E5226</t>
  </si>
  <si>
    <t>Axle Straight, 7K 865 FSA 12x2, Lube Cambered 75HF 58SC - E5226</t>
  </si>
  <si>
    <t>S70865E2ZC7558-SW6 (Axle Straight, 7K 865 FSA 12x2, Lube Cambered 75HF 58SC - SW6)</t>
  </si>
  <si>
    <t>S70865E2ZC7558-SW6</t>
  </si>
  <si>
    <t>Axle Straight, 7K 865 FSA 12x2, Lube Cambered 75HF 58SC - SW6</t>
  </si>
  <si>
    <t>S70865E2ZC8063 (Axle Straight, 7K 865 FSA 12x2, Lube Cambered 80HF 63SC NS)</t>
  </si>
  <si>
    <t>S70865E2ZC8063</t>
  </si>
  <si>
    <t>Axle Straight, 7K 865 FSA 12x2, Lube Cambered 80HF 63SC NS</t>
  </si>
  <si>
    <t>S70865E2ZC8063-E5115 (Axle Straight, 7K 865 FSA 12x2, Lube Cambered 80HF 63SC - E...</t>
  </si>
  <si>
    <t>S70865E2ZC8063-E5115</t>
  </si>
  <si>
    <t>Axle Straight, 7K 865 FSA 12x2, Lube Cambered 80HF 63SC - E5115</t>
  </si>
  <si>
    <t>S70865E2ZC8063-E5226 (Axle Straight, 7K 865 FSA 12x2, Lube Cambered 80HF 63SC - E...</t>
  </si>
  <si>
    <t>S70865E2ZC8063-E5226</t>
  </si>
  <si>
    <t>Axle Straight, 7K 865 FSA 12x2, Lube Cambered 80HF 63SC - E5226</t>
  </si>
  <si>
    <t>S70865E2ZC8063-SW6 (Axle Straight, 7K 865 FSA 12x2, Lube Cambered 80HF 63SC - SW6)</t>
  </si>
  <si>
    <t>S70865E2ZC8063-SW6</t>
  </si>
  <si>
    <t>Axle Straight, 7K 865 FSA 12x2, Lube Cambered 80HF 63SC - SW6</t>
  </si>
  <si>
    <t>S70865E2ZC8164 (Axle Straight, 7K 865 FSA 12x2, Lube Cambered 81HF 64SC NS)</t>
  </si>
  <si>
    <t>S70865E2ZC8164</t>
  </si>
  <si>
    <t>Axle Straight, 7K 865 FSA 12x2, Lube Cambered 81HF 64SC NS</t>
  </si>
  <si>
    <t>S70865E2ZC8164-E5115 (Axle Straight, 7K 865 FSA 12x2, Lube Cambered 81HF 64SC - E...</t>
  </si>
  <si>
    <t>S70865E2ZC8164-E5115</t>
  </si>
  <si>
    <t>Axle Straight, 7K 865 FSA 12x2, Lube Cambered 81HF 64SC - E5115</t>
  </si>
  <si>
    <t>S70865E2ZC8164-E5226 (Axle Straight, 7K 865 FSA 12x2, Lube Cambered 81HF 64SC - E...</t>
  </si>
  <si>
    <t>S70865E2ZC8164-E5226</t>
  </si>
  <si>
    <t>Axle Straight, 7K 865 FSA 12x2, Lube Cambered 81HF 64SC - E5226</t>
  </si>
  <si>
    <t>S70865E2ZC8164-SW6 (Axle Straight, 7K 865 FSA 12x2, Lube Cambered 81HF 64SC - SW6)</t>
  </si>
  <si>
    <t>S70865E2ZC8164-SW6</t>
  </si>
  <si>
    <t>Axle Straight, 7K 865 FSA 12x2, Lube Cambered 81HF 64SC - SW6</t>
  </si>
  <si>
    <t>S70865E2ZC8570 (Axle Straight, 7K 865 FSA 12x2, Lube Cambered 85HF 70SC NS)</t>
  </si>
  <si>
    <t>S70865E2ZC8570</t>
  </si>
  <si>
    <t>Axle Straight, 7K 865 FSA 12x2, Lube Cambered 85HF 70SC NS</t>
  </si>
  <si>
    <t>S70865E2ZC8570-E5115 (Axle Straight, 7K 865 FSA 12x2, Lube Cambered 85HF 70SC - E...</t>
  </si>
  <si>
    <t>S70865E2ZC8570-E5115</t>
  </si>
  <si>
    <t>Axle Straight, 7K 865 FSA 12x2, Lube Cambered 85HF 70SC - E5115</t>
  </si>
  <si>
    <t>S70865E2ZC8570-E5226 (Axle Straight, 7K 865 FSA 12x2, Lube Cambered 85HF 70SC - E...</t>
  </si>
  <si>
    <t>S70865E2ZC8570-E5226</t>
  </si>
  <si>
    <t>Axle Straight, 7K 865 FSA 12x2, Lube Cambered 85HF 70SC - E5226</t>
  </si>
  <si>
    <t>S70865E2ZC8570-SW6 (Axle Straight, 7K 865 FSA 12x2, Lube Cambered 85HF 70SC - SW6)</t>
  </si>
  <si>
    <t>S70865E2ZC8570-SW6</t>
  </si>
  <si>
    <t>Axle Straight, 7K 865 FSA 12x2, Lube Cambered 85HF 70SC - SW6</t>
  </si>
  <si>
    <t>S70865E2ZC8574 (Axle Straight, 7K 865 FSA 12x2, Lube Cambered 85HF 74SC NS)</t>
  </si>
  <si>
    <t>S70865E2ZC8574</t>
  </si>
  <si>
    <t>Axle Straight, 7K 865 FSA 12x2, Lube Cambered 85HF 74SC NS</t>
  </si>
  <si>
    <t>S70865E2ZC8574-E5115 (Axle Straight, 7K 865 FSA 12x2, Lube Cambered 89HF 74SC - E...</t>
  </si>
  <si>
    <t>S70865E2ZC8574-E5115</t>
  </si>
  <si>
    <t>Axle Straight, 7K 865 FSA 12x2, Lube Cambered 89HF 74SC - E5115</t>
  </si>
  <si>
    <t>S70865E2ZC8574-E5226 (Axle Straight, 7K 865 FSA 12x2, Lube Cambered 89HF 74SC - E...</t>
  </si>
  <si>
    <t>S70865E2ZC8574-E5226</t>
  </si>
  <si>
    <t>Axle Straight, 7K 865 FSA 12x2, Lube Cambered 89HF 74SC - E5226</t>
  </si>
  <si>
    <t>S70865E2ZC8574-SW6 (Axle Straight, 7K 865 FSA 12x2, Lube Cambered 89HF 74SC - SW6)</t>
  </si>
  <si>
    <t>S70865E2ZC8574-SW6</t>
  </si>
  <si>
    <t>Axle Straight, 7K 865 FSA 12x2, Lube Cambered 89HF 74SC - SW6</t>
  </si>
  <si>
    <t>S70865E2ZC9176 (Axle Straight, 7K 865 FSA 12x2, Lube Cambered 91HF 76SC NS)</t>
  </si>
  <si>
    <t>S70865E2ZC9176</t>
  </si>
  <si>
    <t>Axle Straight, 7K 865 FSA 12x2, Lube Cambered 91HF 76SC NS</t>
  </si>
  <si>
    <t>S70865E2ZC9176-E5115 (Axle Straight, 7K 865 FSA 12x2, Lube Cambered 91HF 76SC - E...</t>
  </si>
  <si>
    <t>S70865E2ZC9176-E5115</t>
  </si>
  <si>
    <t>Axle Straight, 7K 865 FSA 12x2, Lube Cambered 91HF 76SC - E5115</t>
  </si>
  <si>
    <t>S70865E2ZC9176-E5226 (Axle Straight, 7K 865 FSA 12x2, Lube Cambered 91HF 76SC - E...</t>
  </si>
  <si>
    <t>S70865E2ZC9176-E5226</t>
  </si>
  <si>
    <t>Axle Straight, 7K 865 FSA 12x2, Lube Cambered 91HF 76SC - E5226</t>
  </si>
  <si>
    <t>S70865E2ZC9176-SW6 (Axle Straight, 7K 865 FSA 12x2, Lube Cambered 91HF 76SC - SW6)</t>
  </si>
  <si>
    <t>S70865E2ZC9176-SW6</t>
  </si>
  <si>
    <t>Axle Straight, 7K 865 FSA 12x2, Lube Cambered 91HF 76SC - SW6</t>
  </si>
  <si>
    <t>S70865E2ZC9478 (Axle Straight, 7K 865 FSA 12x2, Lube Cambered 94HF 78SC NS)</t>
  </si>
  <si>
    <t>S70865E2ZC9478</t>
  </si>
  <si>
    <t>Axle Straight, 7K 865 FSA 12x2, Lube Cambered 94HF 78SC NS</t>
  </si>
  <si>
    <t>S70865E2ZC9478-E5115 (Axle Straight, 7K 865 FSA 12x2, Lube Cambered 94HF 78SC - E...</t>
  </si>
  <si>
    <t>S70865E2ZC9478-E5115</t>
  </si>
  <si>
    <t>Axle Straight, 7K 865 FSA 12x2, Lube Cambered 94HF 78SC - E5115</t>
  </si>
  <si>
    <t>S70865E2ZC9478-E5226 (Axle Straight, 7K 865 FSA 12x2, Lube Cambered 94HF 78SC - E...</t>
  </si>
  <si>
    <t>S70865E2ZC9478-E5226</t>
  </si>
  <si>
    <t>Axle Straight, 7K 865 FSA 12x2, Lube Cambered 94HF 78SC - E5226</t>
  </si>
  <si>
    <t>S70865E2ZC9478-SW6 (Axle Straight, 7K 865 FSA 12x2, Lube Cambered 94HF 78SC - SW6)</t>
  </si>
  <si>
    <t>S70865E2ZC9478-SW6</t>
  </si>
  <si>
    <t>Axle Straight, 7K 865 FSA 12x2, Lube Cambered 94HF 78SC - SW6</t>
  </si>
  <si>
    <t>S70865E2ZC9578 (Axle Straight, 7K 865 FSA 12x2, Lube Cambered 95HF 78SC NS)</t>
  </si>
  <si>
    <t>S70865E2ZC9578</t>
  </si>
  <si>
    <t>Axle Straight, 7K 865 FSA 12x2, Lube Cambered 95HF 78SC NS</t>
  </si>
  <si>
    <t>S70865E2ZC9578-E5115 (Axle Straight, 7K 865 FSA 12x2, Lube Cambered 95HF 78SC - E...</t>
  </si>
  <si>
    <t>S70865E2ZC9578-E5115</t>
  </si>
  <si>
    <t>Axle Straight, 7K 865 FSA 12x2, Lube Cambered 95HF 78SC - E5115</t>
  </si>
  <si>
    <t>S70865E2ZC9578-E5226 (Axle Straight, 7K 865 FSA 12x2, Lube Cambered 95HF 78SC - E...</t>
  </si>
  <si>
    <t>S70865E2ZC9578-E5226</t>
  </si>
  <si>
    <t>Axle Straight, 7K 865 FSA 12x2, Lube Cambered 95HF 78SC - E5226</t>
  </si>
  <si>
    <t>S70865E2ZC9578-SW6 (Axle Straight, 7K 865 FSA 12x2, Lube Cambered 95HF 78SC - SW6)</t>
  </si>
  <si>
    <t>S70865E2ZC9578-SW6</t>
  </si>
  <si>
    <t>Axle Straight, 7K 865 FSA 12x2, Lube Cambered 95HF 78SC - SW6</t>
  </si>
  <si>
    <t>S70865E2ZC9580 (Axle Straight, 7K 865 FSA 12x2, Lube Cambered 95HF 80SC NS)</t>
  </si>
  <si>
    <t>S70865E2ZC9580</t>
  </si>
  <si>
    <t>Axle Straight, 7K 865 FSA 12x2, Lube Cambered 95HF 80SC NS</t>
  </si>
  <si>
    <t>S70865E2ZC9580-E5115 (Axle Straight, 7K 865 FSA 12x2, Lube Cambered 95HF 80SC - E...</t>
  </si>
  <si>
    <t>S70865E2ZC9580-E5115</t>
  </si>
  <si>
    <t>Axle Straight, 7K 865 FSA 12x2, Lube Cambered 95HF 80SC - E5115</t>
  </si>
  <si>
    <t>S70865E2ZC9580-E5226 (Axle Straight, 7K 865 FSA 12x2, Lube Cambered 95HF 80SC - E...</t>
  </si>
  <si>
    <t>S70865E2ZC9580-E5226</t>
  </si>
  <si>
    <t>Axle Straight, 7K 865 FSA 12x2, Lube Cambered 95HF 80SC - E5226</t>
  </si>
  <si>
    <t>S70865E2ZC9580-SW6 (Axle Straight, 7K 865 FSA 12x2, Lube Cambered 95HF 80SC - SW6)</t>
  </si>
  <si>
    <t>S70865E2ZC9580-SW6</t>
  </si>
  <si>
    <t>Axle Straight, 7K 865 FSA 12x2, Lube Cambered 95HF 80SC - SW6</t>
  </si>
  <si>
    <t>S70865E2ZC9680 (Axle Straight, 7K 865 FSA 12x2, Lube Cambered 96HF 80SC NS)</t>
  </si>
  <si>
    <t>S70865E2ZC9680</t>
  </si>
  <si>
    <t>Axle Straight, 7K 865 FSA 12x2, Lube Cambered 96HF 80SC NS</t>
  </si>
  <si>
    <t>S70865E2ZC9680-E5115 (Axle Straight, 7K 865 FSA 12x2, Lube Cambered 96HF 80SC - E...</t>
  </si>
  <si>
    <t>S70865E2ZC9680-E5115</t>
  </si>
  <si>
    <t>Axle Straight, 7K 865 FSA 12x2, Lube Cambered 96HF 80SC - E5115</t>
  </si>
  <si>
    <t>S70865E2ZC9680-E5226 (Axle Straight, 7K 865 FSA 12x2, Lube Cambered 96HF 80SC - E...</t>
  </si>
  <si>
    <t>S70865E2ZC9680-E5226</t>
  </si>
  <si>
    <t>Axle Straight, 7K 865 FSA 12x2, Lube Cambered 96HF 80SC - E5226</t>
  </si>
  <si>
    <t>S70865E2ZC9680-SW6 (Axle Straight, 7K 865 FSA 12x2, Lube Cambered 96HF 80SC - SW6)</t>
  </si>
  <si>
    <t>S70865E2ZC9680-SW6</t>
  </si>
  <si>
    <t>Axle Straight, 7K 865 FSA 12x2, Lube Cambered 96HF 80SC - SW6</t>
  </si>
  <si>
    <t>S70866E2ZC (Axle Straight, 7K 865-9/16" FSA 12x2, Lube Cambered 00HF 00SC NS)</t>
  </si>
  <si>
    <t>S70866E2ZC</t>
  </si>
  <si>
    <t>Axle Straight, 7K 865-9/16" FSA 12x2, Lube Cambered 00HF 00SC NS</t>
  </si>
  <si>
    <t>S70866E2ZC-E5115 (Axle Straight, 7K 865-9/16" FSA 12x2, Lube Cambered 00HF 00SC -...</t>
  </si>
  <si>
    <t>S70866E2ZC-E5115</t>
  </si>
  <si>
    <t>Axle Straight, 7K 865-9/16" FSA 12x2, Lube Cambered 00HF 00SC - E5115</t>
  </si>
  <si>
    <t>S70866E2ZC-SW6 (Axle Straight, 7K 865-9/16" FSA 12x2, Lube Cambered 00HF 00SC - SW6)</t>
  </si>
  <si>
    <t>S70866E2ZC-SW6</t>
  </si>
  <si>
    <t>Axle Straight, 7K 865-9/16" FSA 12x2, Lube Cambered 00HF 00SC - SW6</t>
  </si>
  <si>
    <t>S70866E2ZC7358 (Axle Straight, 7K 865-9/16" FSA 12x2, Lube Cambered 73HF 58SC NS)</t>
  </si>
  <si>
    <t>S70866E2ZC7358</t>
  </si>
  <si>
    <t>Axle Straight, 7K 865-9/16" FSA 12x2, Lube Cambered 73HF 58SC NS</t>
  </si>
  <si>
    <t>S70866E2ZC7358-E5115 (Axle Straight, 7K 865-9/16" FSA 12x2, Lube Cambered 73HF 58...</t>
  </si>
  <si>
    <t>S70866E2ZC7358-E5115</t>
  </si>
  <si>
    <t>Axle Straight, 7K 865-9/16" FSA 12x2, Lube Cambered 73HF 58SC - E5115</t>
  </si>
  <si>
    <t>S70866E2ZC7358-SW6 (Axle Straight, 7K 865-9/16" FSA 12x2, Lube Cambered 73HF 58SC...</t>
  </si>
  <si>
    <t>S70866E2ZC7358-SW6</t>
  </si>
  <si>
    <t>Axle Straight, 7K 865-9/16" FSA 12x2, Lube Cambered 73HF 58SC - SW6</t>
  </si>
  <si>
    <t>S70866E2ZC8063 (Axle Straight, 7K 865-9/16" FSA 12x2, Lube Cambered 80HF 63SC NS)</t>
  </si>
  <si>
    <t>S70866E2ZC8063</t>
  </si>
  <si>
    <t>Axle Straight, 7K 865-9/16" FSA 12x2, Lube Cambered 80HF 63SC NS</t>
  </si>
  <si>
    <t>S70866E2ZC8063-E5115 (Axle Straight, 7K 865-9/16" FSA 12x2, Lube Cambered 80HF 63...</t>
  </si>
  <si>
    <t>S70866E2ZC8063-E5115</t>
  </si>
  <si>
    <t>Axle Straight, 7K 865-9/16" FSA 12x2, Lube Cambered 80HF 63SC - E5115</t>
  </si>
  <si>
    <t>S70866E2ZC8063-SW6 (Axle Straight, 7K 865-9/16" FSA 12x2, Lube Cambered 80HF 63SC...</t>
  </si>
  <si>
    <t>S70866E2ZC8063-SW6</t>
  </si>
  <si>
    <t>Axle Straight, 7K 865-9/16" FSA 12x2, Lube Cambered 80HF 63SC - SW6</t>
  </si>
  <si>
    <t>S70866E2ZC8164 (Axle Straight, 7K 865-9/16" FSA 12x2, Lube Cambered 81HF 64SC NS)</t>
  </si>
  <si>
    <t>S70866E2ZC8164</t>
  </si>
  <si>
    <t>Axle Straight, 7K 865-9/16" FSA 12x2, Lube Cambered 81HF 64SC NS</t>
  </si>
  <si>
    <t>S70866E2ZC8164-E5115 (Axle Straight, 7K 865-9/16" FSA 12x2, Lube Cambered 81HF 64...</t>
  </si>
  <si>
    <t>S70866E2ZC8164-E5115</t>
  </si>
  <si>
    <t>Axle Straight, 7K 865-9/16" FSA 12x2, Lube Cambered 81HF 64SC - E5115</t>
  </si>
  <si>
    <t>S70866E2ZC8164-SW6 (Axle Straight, 7K 865-9/16" FSA 12x2, Lube Cambered 81HF 64SC...</t>
  </si>
  <si>
    <t>S70866E2ZC8164-SW6</t>
  </si>
  <si>
    <t>Axle Straight, 7K 865-9/16" FSA 12x2, Lube Cambered 81HF 64SC - SW6</t>
  </si>
  <si>
    <t>S70866E2ZC8570 (Axle Straight, 7K 865-9/16" FSA 12x2, Lube Cambered 85HF 70SC NS)</t>
  </si>
  <si>
    <t>S70866E2ZC8570</t>
  </si>
  <si>
    <t>Axle Straight, 7K 865-9/16" FSA 12x2, Lube Cambered 85HF 70SC NS</t>
  </si>
  <si>
    <t>S70866E2ZC8570-E5115 (Axle Straight, 7K 865-9/16" FSA 12x2, Lube Cambered 85HF 70...</t>
  </si>
  <si>
    <t>S70866E2ZC8570-E5115</t>
  </si>
  <si>
    <t>Axle Straight, 7K 865-9/16" FSA 12x2, Lube Cambered 85HF 70SC - E5115</t>
  </si>
  <si>
    <t>S70866E2ZC8570-SW6 (Axle Straight, 7K 865-9/16" FSA 12x2, Lube Cambered 85HF 70SC...</t>
  </si>
  <si>
    <t>S70866E2ZC8570-SW6</t>
  </si>
  <si>
    <t>Axle Straight, 7K 865-9/16" FSA 12x2, Lube Cambered 85HF 70SC - SW6</t>
  </si>
  <si>
    <t>S70866E2ZC8574 (Axle Straight, 7K 865-9/16" FSA 12x2, Lube Cambered 89HF 74SC NS)</t>
  </si>
  <si>
    <t>S70866E2ZC8574</t>
  </si>
  <si>
    <t>Axle Straight, 7K 865-9/16" FSA 12x2, Lube Cambered 89HF 74SC NS</t>
  </si>
  <si>
    <t>S70866E2ZC8574-E5115 (Axle Straight, 7K 865-9/16" FSA 12x2, Lube Cambered 89HF 74...</t>
  </si>
  <si>
    <t>S70866E2ZC8574-E5115</t>
  </si>
  <si>
    <t>Axle Straight, 7K 865-9/16" FSA 12x2, Lube Cambered 89HF 74SC - E5115</t>
  </si>
  <si>
    <t>S70866E2ZC8574-SW6 (Axle Straight, 7K 865-9/16" FSA 12x2, Lube Cambered 89HF 74SC...</t>
  </si>
  <si>
    <t>S70866E2ZC8574-SW6</t>
  </si>
  <si>
    <t>Axle Straight, 7K 865-9/16" FSA 12x2, Lube Cambered 89HF 74SC - SW6</t>
  </si>
  <si>
    <t>S70866E2ZC9176 (Axle Straight, 7K 865-9/16" FSA 12x2, Lube Cambered 91HF 76SC NS)</t>
  </si>
  <si>
    <t>S70866E2ZC9176</t>
  </si>
  <si>
    <t>Axle Straight, 7K 865-9/16" FSA 12x2, Lube Cambered 91HF 76SC NS</t>
  </si>
  <si>
    <t>S70866E2ZC9176-E5115 (Axle Straight, 7K 865-9/16" FSA 12x2, Lube Cambered 91HF 76...</t>
  </si>
  <si>
    <t>S70866E2ZC9176-E5115</t>
  </si>
  <si>
    <t>Axle Straight, 7K 865-9/16" FSA 12x2, Lube Cambered 91HF 76SC - E5115</t>
  </si>
  <si>
    <t>S70866E2ZC9176-SW6 (Axle Straight, 7K 865-9/16" FSA 12x2, Lube Cambered 91HF 76SC...</t>
  </si>
  <si>
    <t>S70866E2ZC9176-SW6</t>
  </si>
  <si>
    <t>Axle Straight, 7K 865-9/16" FSA 12x2, Lube Cambered 91HF 76SC - SW6</t>
  </si>
  <si>
    <t>S70866E2ZC9478 (Axle Straight, 7K 865-9/16" FSA 12x2, Lube Cambered 94HF 78SC NS)</t>
  </si>
  <si>
    <t>S70866E2ZC9478</t>
  </si>
  <si>
    <t>Axle Straight, 7K 865-9/16" FSA 12x2, Lube Cambered 94HF 78SC NS</t>
  </si>
  <si>
    <t>S70866E2ZC9478-E5115 (Axle Straight, 7K 865-9/16" FSA 12x2, Lube Cambered 94HF 78...</t>
  </si>
  <si>
    <t>S70866E2ZC9478-E5115</t>
  </si>
  <si>
    <t>Axle Straight, 7K 865-9/16" FSA 12x2, Lube Cambered 94HF 78SC - E5115</t>
  </si>
  <si>
    <t>S70866E2ZC9478-SW6 (Axle Straight, 7K 865-9/16" FSA 12x2, Lube Cambered 94HF 78SC...</t>
  </si>
  <si>
    <t>S70866E2ZC9478-SW6</t>
  </si>
  <si>
    <t>Axle Straight, 7K 865-9/16" FSA 12x2, Lube Cambered 94HF 78SC - SW6</t>
  </si>
  <si>
    <t>S70866E2ZC9580 (Axle Straight, 7K 865-9/16" FSA 12x2, Lube Cambered 95HF 80SC NS)</t>
  </si>
  <si>
    <t>S70866E2ZC9580</t>
  </si>
  <si>
    <t>Axle Straight, 7K 865-9/16" FSA 12x2, Lube Cambered 95HF 80SC NS</t>
  </si>
  <si>
    <t>S70866E2ZC9580-E5115 (Axle Straight, 7K 865-9/16" FSA 12x2, Lube Cambered 95HF 80...</t>
  </si>
  <si>
    <t>S70866E2ZC9580-E5115</t>
  </si>
  <si>
    <t>Axle Straight, 7K 865-9/16" FSA 12x2, Lube Cambered 95HF 80SC - E5115</t>
  </si>
  <si>
    <t>S70866E2ZC9580-SW6 (Axle Straight, 7K 865-9/16" FSA 12x2, Lube Cambered 95HF 80SC...</t>
  </si>
  <si>
    <t>S70866E2ZC9580-SW6</t>
  </si>
  <si>
    <t>Axle Straight, 7K 865-9/16" FSA 12x2, Lube Cambered 95HF 80SC - SW6</t>
  </si>
  <si>
    <t>S80866EGN (Axle Straight, 8K 865-9/16" FSA 12x3.375, Lube 00HF 00SC NS)</t>
  </si>
  <si>
    <t>S80866EGN</t>
  </si>
  <si>
    <t>Axle Straight, 8K 865-9/16" FSA 12x3.375, Lube 00HF 00SC NS</t>
  </si>
  <si>
    <t>S80866EGN-E5115 (Axle Straight, 8K 865-9/16" FSA 12x3.375, Lube 00HF 00SC - E5115)</t>
  </si>
  <si>
    <t>S80866EGN-E5115</t>
  </si>
  <si>
    <t>Axle Straight, 8K 865-9/16" FSA 12x3.375, Lube 00HF 00SC - E5115</t>
  </si>
  <si>
    <t>S80866EGO (Axle Straight, 8K 865-9/16" FSA 12x3.375, Lube 00HF 00SC NS)</t>
  </si>
  <si>
    <t>S80866EGO</t>
  </si>
  <si>
    <t>S80866EGO-E5115 (Axle Straight, 8K 865-9/16" FSA 12x3.375, Lube 00HF 00SC E5115)</t>
  </si>
  <si>
    <t>S80866EGO-E5115</t>
  </si>
  <si>
    <t>Axle Straight, 8K 865-9/16" FSA 12x3.375, Lube 00HF 00SC E5115</t>
  </si>
  <si>
    <t>S80867EGN (Axle Straight, 8K 865-5/8" FSA 12x3.375, Lube 00HF 00SC NS)</t>
  </si>
  <si>
    <t>S80867EGN</t>
  </si>
  <si>
    <t>Axle Straight, 8K 865-5/8" FSA 12x3.375, Lube 00HF 00SC NS</t>
  </si>
  <si>
    <t>S80867EGN-E5115 (Axle Straight, 8K 865-5/8" FSA 12x3.375, Lube 00HF 00SC - E5115)</t>
  </si>
  <si>
    <t>S80867EGN-E5115</t>
  </si>
  <si>
    <t>Axle Straight, 8K 865-5/8" FSA 12x3.375, Lube 00HF 00SC - E5115</t>
  </si>
  <si>
    <t>S80867EGO (Axle Straight, 8K 865-5/8" FSA 12x3.375, Lube 00HF 00SC NS)</t>
  </si>
  <si>
    <t>S80867EGO</t>
  </si>
  <si>
    <t>S80867EGO-E5115 (Axle Straight, 8K 865-5/8" FSA 12x3.375, Lube 00HF 00SC - E5115)</t>
  </si>
  <si>
    <t>S80867EGO-E5115</t>
  </si>
  <si>
    <t>Total Brake</t>
  </si>
  <si>
    <t>Idler</t>
  </si>
  <si>
    <t>D35505IZC9576 (Axle Drop, 3.5K 550 IDLER Lube Cambered 95HF 76SC)</t>
  </si>
  <si>
    <t>Axles:Idler</t>
  </si>
  <si>
    <t>D35505IZC9576</t>
  </si>
  <si>
    <t>Axle Drop, 3.5K 550 IDLER Lube Cambered 95HF 76SC</t>
  </si>
  <si>
    <t>D35505IZC9576-SW4B (Axle Drop, 3.5K 550 IDLER Lube Cambered 95HF 76SC SW4B)</t>
  </si>
  <si>
    <t>D35505IZC9576-SW4B</t>
  </si>
  <si>
    <t>Axle Drop, 3.5K 550 IDLER Lube Cambered 95HF 76SC SW4B</t>
  </si>
  <si>
    <t>D35505IZC9578 (Axle Drop, 3.5K 550 IDLER Lube Cambered 95HF 78SC)</t>
  </si>
  <si>
    <t>D35505IZC9578</t>
  </si>
  <si>
    <t>Axle Drop, 3.5K 550 IDLER Lube Cambered 95HF 78SC</t>
  </si>
  <si>
    <t>D35505IZC9578-SW4B (Axle Drop, 3.5K 550 IDLER Lube Cambered 95HF 78SC SW4B)</t>
  </si>
  <si>
    <t>D35505IZC9578-SW4B</t>
  </si>
  <si>
    <t>Axle Drop, 3.5K 550 IDLER Lube Cambered 95HF 78SC SW4B</t>
  </si>
  <si>
    <t>D35505IZC9580 (Axle Drop, 3.5K 550 IDLER Lube Cambered 95HF 80SC)</t>
  </si>
  <si>
    <t>D35505IZC9580</t>
  </si>
  <si>
    <t>Axle Drop, 3.5K 550 IDLER Lube Cambered 95HF 80SC</t>
  </si>
  <si>
    <t>D35505IZC9580-SW4B (Axle Drop, 3.5K 550 IDLER Lube Cambered 95HF 80SC SW4B)</t>
  </si>
  <si>
    <t>D35505IZC9580-SW4B</t>
  </si>
  <si>
    <t>Axle Drop, 3.5K 550 IDLER Lube Cambered 95HF 80SC SW4B</t>
  </si>
  <si>
    <t>D35505IZC9582 (Axle Drop, 3.5K 550 IDLER Lube Cambered 95HF 82SC)</t>
  </si>
  <si>
    <t>D35505IZC9582</t>
  </si>
  <si>
    <t>Axle Drop, 3.5K 550 IDLER Lube Cambered 95HF 82SC</t>
  </si>
  <si>
    <t>D35505IZC9582-SW4B (Axle Drop, 3.5K 550 IDLER Lube Cambered 95HF 82SC SW4B)</t>
  </si>
  <si>
    <t>D35505IZC9582-SW4B</t>
  </si>
  <si>
    <t>Axle Drop, 3.5K 550 IDLER Lube Cambered 95HF 82SC SW4B</t>
  </si>
  <si>
    <t>D35545IZC (Axle Drop, 3.5K 545 IDLER Lube Cambered 00HF 00SC)</t>
  </si>
  <si>
    <t>D35545IZC</t>
  </si>
  <si>
    <t>Axle Drop, 3.5K 545 IDLER Lube Cambered 00HF 00SC</t>
  </si>
  <si>
    <t>D35545IZC-SW4B (Axle Drop, 3.5K 545 IDLER Lube Cambered 00HF 00SC - SW4B)</t>
  </si>
  <si>
    <t>D35545IZC-SW4B</t>
  </si>
  <si>
    <t>Axle Drop, 3.5K 545 IDLER Lube Cambered 00HF 00SC - SW4B</t>
  </si>
  <si>
    <t>D35545IZC6146 (Axle Drop, 3.5K 545 IDLER Lube Cambered 61HF 46SC)</t>
  </si>
  <si>
    <t>D35545IZC6146</t>
  </si>
  <si>
    <t>Axle Drop, 3.5K 545 IDLER Lube Cambered 61HF 46SC</t>
  </si>
  <si>
    <t>D35545IZC6146-SW4B (Axle Drop, 3.5K 545 IDLER Lube Cambered 61HF 46SC - SW4B)</t>
  </si>
  <si>
    <t>D35545IZC6146-SW4B</t>
  </si>
  <si>
    <t>Axle Drop, 3.5K 545 IDLER Lube Cambered 61HF 46SC - SW4B</t>
  </si>
  <si>
    <t>D35545IZC7358 (Axle Drop, 3.5K 545 IDLER Lube Cambered 73HF 58SC)</t>
  </si>
  <si>
    <t>D35545IZC7358</t>
  </si>
  <si>
    <t>Axle Drop, 3.5K 545 IDLER Lube Cambered 73HF 58SC</t>
  </si>
  <si>
    <t>D35545IZC7358-SW4B (Axle Drop, 3.5K 545 IDLER Lube Cambered 73HF 58SC SW4B)</t>
  </si>
  <si>
    <t>D35545IZC7358-SW4B</t>
  </si>
  <si>
    <t>Axle Drop, 3.5K 545 IDLER Lube Cambered 73HF 58SC SW4B</t>
  </si>
  <si>
    <t>D35545IZC8570 (Axle Drop, 3.5K 545 IDLER Lube Cambered, 85HF 70SC)</t>
  </si>
  <si>
    <t>D35545IZC8570</t>
  </si>
  <si>
    <t>Axle Drop, 3.5K 545 IDLER Lube Cambered, 85HF 70SC</t>
  </si>
  <si>
    <t>D35545IZC8570-SW4B (Axle Drop, 3.5K 545 IDLER Lube Cambered, 85HF 70SC - SW4B)</t>
  </si>
  <si>
    <t>D35545IZC8570-SW4B</t>
  </si>
  <si>
    <t>Axle Drop, 3.5K 545 IDLER Lube Cambered, 85HF 70SC - SW4B</t>
  </si>
  <si>
    <t>D35545IZC9576 (Axle Drop, 3.5K 545 IDLER Lube Cambered 95HF 76SC)</t>
  </si>
  <si>
    <t>D35545IZC9576</t>
  </si>
  <si>
    <t>Axle Drop, 3.5K 545 IDLER Lube Cambered 95HF 76SC</t>
  </si>
  <si>
    <t>D35545IZC9576-SW4B (Axle Drop, 3.5K 545 IDLER Lube Cambered 95HF 76SC SW4B)</t>
  </si>
  <si>
    <t>D35545IZC9576-SW4B</t>
  </si>
  <si>
    <t>Axle Drop, 3.5K 545 IDLER Lube Cambered 95HF 76SC SW4B</t>
  </si>
  <si>
    <t>D35545IZC9578 (Axle Drop, 3.5K 545 IDLER Lube Cambered 95HF 78SC)</t>
  </si>
  <si>
    <t>D35545IZC9578</t>
  </si>
  <si>
    <t>Axle Drop, 3.5K 545 IDLER Lube Cambered 95HF 78SC</t>
  </si>
  <si>
    <t>D35545IZC9578-SW4B (Axle Drop, 3.5K 545 IDLER Lube Cambered 95HF 78SC SW4B)</t>
  </si>
  <si>
    <t>D35545IZC9578-SW4B</t>
  </si>
  <si>
    <t>Axle Drop, 3.5K 545 IDLER Lube Cambered 95HF 78SC SW4B</t>
  </si>
  <si>
    <t>D35545IZC9580 (Axle Drop, 3.5K 545 IDLER Lube Cambered 95HF 80SC)</t>
  </si>
  <si>
    <t>D35545IZC9580</t>
  </si>
  <si>
    <t>Axle Drop, 3.5K 545 IDLER Lube Cambered 95HF 80SC</t>
  </si>
  <si>
    <t>D35545IZC9580-SW4B (Axle Drop, 3.5K 545 IDLER Lube Cambered 95HF 80SC SW4B)</t>
  </si>
  <si>
    <t>D35545IZC9580-SW4B</t>
  </si>
  <si>
    <t>Axle Drop, 3.5K 545 IDLER Lube Cambered 95HF 80SC SW4B</t>
  </si>
  <si>
    <t>D35545IZC9582 (Axle Drop, 3.5K 545 IDLER Lube Cambered 95HF 82SC)</t>
  </si>
  <si>
    <t>D35545IZC9582</t>
  </si>
  <si>
    <t>Axle Drop, 3.5K 545 IDLER Lube Cambered 95HF 82SC</t>
  </si>
  <si>
    <t>D35545IZC9582-SW4B (Axle Drop, 3.5K 545 IDLER Lube Cambered 95HF 82SC SW4B)</t>
  </si>
  <si>
    <t>D35545IZC9582-SW4B</t>
  </si>
  <si>
    <t>Axle Drop, 3.5K 545 IDLER Lube Cambered 95HF 82SC SW4B</t>
  </si>
  <si>
    <t>D35550IZC (Axle Drop, 3.5K 550 IDLER Lube Cambered 00HF 00SC)</t>
  </si>
  <si>
    <t>D35550IZC</t>
  </si>
  <si>
    <t>Axle Drop, 3.5K 550 IDLER Lube Cambered 00HF 00SC</t>
  </si>
  <si>
    <t>D35550IZC-SW4B (Axle Drop, 3.5K 550 IDLER Lube Cambered 00HF 00SC - SW4B)</t>
  </si>
  <si>
    <t>D35550IZC-SW4B</t>
  </si>
  <si>
    <t>Axle Drop, 3.5K 550 IDLER Lube Cambered 00HF 00SC - SW4B</t>
  </si>
  <si>
    <t>D35550IZC6146 (Axle Drop, 3.5K 550 IDLER Lube Cambered 61HF 46SC)</t>
  </si>
  <si>
    <t>D35550IZC6146</t>
  </si>
  <si>
    <t>Axle Drop, 3.5K 550 IDLER Lube Cambered 61HF 46SC</t>
  </si>
  <si>
    <t>D35550IZC6146-SW4B (Axle Drop, 3.5K 550 IDLER Lube Cambered 61HF 46SC - SW4B)</t>
  </si>
  <si>
    <t>D35550IZC6146-SW4B</t>
  </si>
  <si>
    <t>Axle Drop, 3.5K 550 IDLER Lube Cambered 61HF 46SC - SW4B</t>
  </si>
  <si>
    <t>D35550IZC7358 (Axle Drop, 3.5K 550 IDLER Lube Cambered 73HF 58SC)</t>
  </si>
  <si>
    <t>D35550IZC7358</t>
  </si>
  <si>
    <t>Axle Drop, 3.5K 550 IDLER Lube Cambered 73HF 58SC</t>
  </si>
  <si>
    <t>D35550IZC7358-SW4B (Axle Drop, 3.5K 550 IDLER Lube Cambered 73HF 58SC SW4B)</t>
  </si>
  <si>
    <t>D35550IZC7358-SW4B</t>
  </si>
  <si>
    <t>Axle Drop, 3.5K 550 IDLER Lube Cambered 73HF 58SC SW4B</t>
  </si>
  <si>
    <t>D35550IZC8570 (Axle Drop, 3.5K 550 IDLER Lube Cambered, 85HF 70SC)</t>
  </si>
  <si>
    <t>D35550IZC8570</t>
  </si>
  <si>
    <t>Axle Drop, 3.5K 550 IDLER Lube Cambered, 85HF 70SC</t>
  </si>
  <si>
    <t>D35550IZC8570-SW4B (Axle Drop, 3.5K 550 IDLER Lube Cambered, 85HF 70SC - SW4B)</t>
  </si>
  <si>
    <t>D35550IZC8570-SW4B</t>
  </si>
  <si>
    <t>Axle Drop, 3.5K 550 IDLER Lube Cambered, 85HF 70SC - SW4B</t>
  </si>
  <si>
    <t>D52655IZC (Axle Drop, 5.2K 655 IDLER Lube Cambered 00HF 00SC NS)</t>
  </si>
  <si>
    <t>D52655IZC</t>
  </si>
  <si>
    <t>Axle Drop, 5.2K 655 IDLER Lube Cambered 00HF 00SC NS</t>
  </si>
  <si>
    <t>D52655IZC - E5226 (Axle Drop, 5.2K 655 IDLER Lube Cambered 00HF 00SC E5226)</t>
  </si>
  <si>
    <t>D52655IZC - E5226</t>
  </si>
  <si>
    <t>Axle Drop, 5.2K 655 IDLER Lube Cambered 00HF 00SC E5226</t>
  </si>
  <si>
    <t>D52655IZC - SW5 (Axle Drop, 5.2K 655 IDLER Lube Cambered 00HF 00SC SW5)</t>
  </si>
  <si>
    <t>D52655IZC - SW5</t>
  </si>
  <si>
    <t>Axle Drop, 5.2K 655 IDLER Lube Cambered 00HF 00SC SW5</t>
  </si>
  <si>
    <t>D52655IZC8974 (Axle Drop, 5.2K 655 IDLER Lube Cambered 89HF74SC)</t>
  </si>
  <si>
    <t>D52655IZC8974</t>
  </si>
  <si>
    <t>Axle Drop, 5.2K 655 IDLER Lube Cambered 89HF74SC</t>
  </si>
  <si>
    <t>D52655IZC8974 - E5226 (Axle Drop, 5.2K 655 IDLER Lube Cambered 89HF74SC - E5226)</t>
  </si>
  <si>
    <t>D52655IZC8974 - E5226</t>
  </si>
  <si>
    <t>Axle Drop, 5.2K 655 IDLER Lube Cambered 89HF74SC - E5226</t>
  </si>
  <si>
    <t>D52655IZC8974 - SW5 (Axle Drop, 5.2K 655 IDLER Lube Cambered 89HF74SC - SW5)</t>
  </si>
  <si>
    <t>D52655IZC8974 - SW5</t>
  </si>
  <si>
    <t>Axle Drop, 5.2K 655 IDLER Lube Cambered 89HF74SC - SW5</t>
  </si>
  <si>
    <t>D52655IZC9578 (Axle Drop, 5.2K 655 IDLER Lube Cambered 95HF 78SC)</t>
  </si>
  <si>
    <t>D52655IZC9578</t>
  </si>
  <si>
    <t>Axle Drop, 5.2K 655 IDLER Lube Cambered 95HF 78SC</t>
  </si>
  <si>
    <t>D52655IZC9578 - E5226 (Axle Drop, 5.2K 655 IDLER Lube Cambered 95HF 78SC - E5226)</t>
  </si>
  <si>
    <t>D52655IZC9578 - E5226</t>
  </si>
  <si>
    <t>Axle Drop, 5.2K 655 IDLER Lube Cambered 95HF 78SC - E5226</t>
  </si>
  <si>
    <t>D52655IZC9578 - SW5 (Axle Drop, 5.2K 655 IDLER Lube Cambered 95HF 78SC - SW5)</t>
  </si>
  <si>
    <t>D52655IZC9578 - SW5</t>
  </si>
  <si>
    <t>Axle Drop, 5.2K 655 IDLER Lube Cambered 95HF 78SC - SW5</t>
  </si>
  <si>
    <t>D70865IZC (Axle Drop, 7K 865 IDLER Lube Cambered 00HF 00SC NS)</t>
  </si>
  <si>
    <t>D70865IZC</t>
  </si>
  <si>
    <t>Axle Drop, 7K 865 IDLER Lube Cambered 00HF 00SC NS</t>
  </si>
  <si>
    <t>D70865IZC - E5115 (Axle Drop, 7K 865 IDLER Lube Cambered 00HF 00SC - E5115)</t>
  </si>
  <si>
    <t>D70865IZC - E5115</t>
  </si>
  <si>
    <t>Axle Drop, 7K 865 IDLER Lube Cambered 00HF 00SC - E5115</t>
  </si>
  <si>
    <t>D70865IZC - E5226 (Axle Drop, 7K 865 IDLER Lube Cambered 00HF 00SC - E5226)</t>
  </si>
  <si>
    <t>D70865IZC - E5226</t>
  </si>
  <si>
    <t>Axle Drop, 7K 865 IDLER Lube Cambered 00HF 00SC - E5226</t>
  </si>
  <si>
    <t>D70865IZC - SW6 (Axle Drop, 7K 865 IDLER Lube Cambered 00HF 00SC - SW6)</t>
  </si>
  <si>
    <t>D70865IZC - SW6</t>
  </si>
  <si>
    <t>Axle Drop, 7K 865 IDLER Lube Cambered 00HF 00SC - SW6</t>
  </si>
  <si>
    <t>S35545IZC (Axle Straight, 3.5K 545 IDLER Lube Cambered, 00HF 00SC NS)</t>
  </si>
  <si>
    <t>S35545IZC</t>
  </si>
  <si>
    <t>Axle Straight, 3.5K 545 IDLER Lube Cambered, 00HF 00SC NS</t>
  </si>
  <si>
    <t>S35545IZC-SW4B (Axle Straight, 3.5K 545 IDLER Lube Cambered, 00HF 00SC SW4B)</t>
  </si>
  <si>
    <t>S35545IZC-SW4B</t>
  </si>
  <si>
    <t>Axle Straight, 3.5K 545 IDLER Lube Cambered, 00HF 00SC SW4B</t>
  </si>
  <si>
    <t>S35545IZC6146 (Axle Straight, 3.5K 545 IDLER Lube Cambered, 61HF 46SC NS)</t>
  </si>
  <si>
    <t>S35545IZC6146</t>
  </si>
  <si>
    <t>Axle Straight, 3.5K 545 IDLER Lube Cambered, 61HF 46SC NS</t>
  </si>
  <si>
    <t>S35545IZC6146-SW4B (Axle Straight, 3.5K 545 IDLER Lube Cambered, 61HF 46SC - SW4B)</t>
  </si>
  <si>
    <t>S35545IZC6146-SW4B</t>
  </si>
  <si>
    <t>Axle Straight, 3.5K 545 IDLER Lube Cambered, 61HF 46SC - SW4B</t>
  </si>
  <si>
    <t>S35545IZC7158 (Axle Straight, 3.5K 545 IDLER Lube Cambered, 71HF 58SC NS)</t>
  </si>
  <si>
    <t>S35545IZC7158</t>
  </si>
  <si>
    <t>Axle Straight, 3.5K 545 IDLER Lube Cambered, 71HF 58SC NS</t>
  </si>
  <si>
    <t>S35545IZC7158-SW4B (Axle Straight, 3.5K 545 IDLER Lube Cambered, 71HF 58SC - SW4B)</t>
  </si>
  <si>
    <t>S35545IZC7158-SW4B</t>
  </si>
  <si>
    <t>Axle Straight, 3.5K 545 IDLER Lube Cambered, 71HF 58SC - SW4B</t>
  </si>
  <si>
    <t>S35545IZC7358 (Axle Straight, 3.5K 545 IDLER Lube Cambered, 73HF 58SC NS)</t>
  </si>
  <si>
    <t>S35545IZC7358</t>
  </si>
  <si>
    <t>Axle Straight, 3.5K 545 IDLER Lube Cambered, 73HF 58SC NS</t>
  </si>
  <si>
    <t>S35545IZC7358-SW4B (Axle Straight, 3.5K 545 IDLER Lube Cambered, 73HF 58SC - SW4B)</t>
  </si>
  <si>
    <t>S35545IZC7358-SW4B</t>
  </si>
  <si>
    <t>Axle Straight, 3.5K 545 IDLER Lube Cambered, 73HF 58SC - SW4B</t>
  </si>
  <si>
    <t>S35545IZC8570 (Axle Straight, 3.5K 545 IDLER Lube Cambered, 85HF 70SC NS)</t>
  </si>
  <si>
    <t>S35545IZC8570</t>
  </si>
  <si>
    <t>Axle Straight, 3.5K 545 IDLER Lube Cambered, 85HF 70SC NS</t>
  </si>
  <si>
    <t>S35545IZC8570-SW4B (Axle Straight, 3.5K 545 IDLER Lube Cambered, 85HF 70SC - SW4B)</t>
  </si>
  <si>
    <t>S35545IZC8570-SW4B</t>
  </si>
  <si>
    <t>Axle Straight, 3.5K 545 IDLER Lube Cambered, 85HF 70SC - SW4B</t>
  </si>
  <si>
    <t>S35545IZC8974 (Axle Straight, 3.5K 545 IDLER Lube Cambered, 89HF 74SC NS)</t>
  </si>
  <si>
    <t>S35545IZC8974</t>
  </si>
  <si>
    <t>Axle Straight, 3.5K 545 IDLER Lube Cambered, 89HF 74SC NS</t>
  </si>
  <si>
    <t>S35545IZC8974-SW4B (Axle Straight, 3.5K 545 IDLER Lube Cambered, 89HF 74SC - SW4B)</t>
  </si>
  <si>
    <t>S35545IZC8974-SW4B</t>
  </si>
  <si>
    <t>Axle Straight, 3.5K 545 IDLER Lube Cambered, 89HF 74SC - SW4B</t>
  </si>
  <si>
    <t>S35545IZC9480 (Axle Straight, 3.5K 545 IDLER Lube Cambered, 94HF 80SC NS)</t>
  </si>
  <si>
    <t>S35545IZC9480</t>
  </si>
  <si>
    <t>Axle Straight, 3.5K 545 IDLER Lube Cambered, 94HF 80SC NS</t>
  </si>
  <si>
    <t>S35545IZC9480-SW4B (Axle Straight, 3.5K 545 IDLER Lube Cambered, 94HF 80SC - SW4B)</t>
  </si>
  <si>
    <t>S35545IZC9480-SW4B</t>
  </si>
  <si>
    <t>Axle Straight, 3.5K 545 IDLER Lube Cambered, 94HF 80SC - SW4B</t>
  </si>
  <si>
    <t>S35545IZC9580 (Axle Straight, 3.5K 545 IDLER Lube Cambered, 95HF 80SC NS)</t>
  </si>
  <si>
    <t>S35545IZC9580</t>
  </si>
  <si>
    <t>Axle Straight, 3.5K 545 IDLER Lube Cambered, 95HF 80SC NS</t>
  </si>
  <si>
    <t>S35545IZC9580-SW4B (Axle Straight, 3.5K 545 IDLER Lube Cambered, 95HF 80SC - SW4B)</t>
  </si>
  <si>
    <t>S35545IZC9580-SW4B</t>
  </si>
  <si>
    <t>Axle Straight, 3.5K 545 IDLER Lube Cambered, 95HF 80SC - SW4B</t>
  </si>
  <si>
    <t>S35550IZC (Axle Straight, 3.5K 550 IDLER Lube Cambered, 00HF 00SC NS)</t>
  </si>
  <si>
    <t>S35550IZC</t>
  </si>
  <si>
    <t>Axle Straight, 3.5K 550 IDLER Lube Cambered, 00HF 00SC NS</t>
  </si>
  <si>
    <t>S35550IZC-SW4B (Axle Straight, 3.5K 550 IDLER Lube Cambered, 00HF 00SC SW4B)</t>
  </si>
  <si>
    <t>S35550IZC-SW4B</t>
  </si>
  <si>
    <t>Axle Straight, 3.5K 550 IDLER Lube Cambered, 00HF 00SC SW4B</t>
  </si>
  <si>
    <t>S35550IZC6146 (Axle Straight, 3.5K 550 IDLER Lube Cambered, 61HF 46SC NS)</t>
  </si>
  <si>
    <t>S35550IZC6146</t>
  </si>
  <si>
    <t>Axle Straight, 3.5K 550 IDLER Lube Cambered, 61HF 46SC NS</t>
  </si>
  <si>
    <t>S35550IZC6146-SW4B (Axle Straight, 3.5K 550 IDLER Lube Cambered, 61HF 46SC - SW4B)</t>
  </si>
  <si>
    <t>S35550IZC6146-SW4B</t>
  </si>
  <si>
    <t>Axle Straight, 3.5K 550 IDLER Lube Cambered, 61HF 46SC - SW4B</t>
  </si>
  <si>
    <t>S35550IZC7158 (Axle Straight, 3.5K 550 IDLER Lube Cambered, 71HF 58SC NS)</t>
  </si>
  <si>
    <t>S35550IZC7158</t>
  </si>
  <si>
    <t>Axle Straight, 3.5K 550 IDLER Lube Cambered, 71HF 58SC NS</t>
  </si>
  <si>
    <t>S35550IZC7158-SW4B (Axle Straight, 3.5K 550 IDLER Lube Cambered, 71HF 58SC - SW4B)</t>
  </si>
  <si>
    <t>S35550IZC7158-SW4B</t>
  </si>
  <si>
    <t>Axle Straight, 3.5K 550 IDLER Lube Cambered, 71HF 58SC - SW4B</t>
  </si>
  <si>
    <t>S35550IZC7358 (Axle Straight, 3.5K 550 IDLER Lube Cambered, 73HF 58SC NS)</t>
  </si>
  <si>
    <t>S35550IZC7358</t>
  </si>
  <si>
    <t>Axle Straight, 3.5K 550 IDLER Lube Cambered, 73HF 58SC NS</t>
  </si>
  <si>
    <t>S35550IZC7358-SW4B (Axle Straight, 3.5K 550 IDLER Lube Cambered, 73HF 58SC - SW4B)</t>
  </si>
  <si>
    <t>S35550IZC7358-SW4B</t>
  </si>
  <si>
    <t>Axle Straight, 3.5K 550 IDLER Lube Cambered, 73HF 58SC - SW4B</t>
  </si>
  <si>
    <t>S35550IZC8570 (Axle Straight, 3.5K 550 IDLER Lube Cambered, 85HF 70SC NS)</t>
  </si>
  <si>
    <t>S35550IZC8570</t>
  </si>
  <si>
    <t>Axle Straight, 3.5K 550 IDLER Lube Cambered, 85HF 70SC NS</t>
  </si>
  <si>
    <t>S35550IZC8570-SW4B (Axle Straight, 3.5K 550 IDLER Lube Cambered, 85HF 70SC - SW4B)</t>
  </si>
  <si>
    <t>S35550IZC8570-SW4B</t>
  </si>
  <si>
    <t>Axle Straight, 3.5K 550 IDLER Lube Cambered, 85HF 70SC - SW4B</t>
  </si>
  <si>
    <t>S35550IZC8974 (Axle Straight, 3.5K 550 IDLER Lube Cambered, 89HF 74SC NS)</t>
  </si>
  <si>
    <t>S35550IZC8974</t>
  </si>
  <si>
    <t>Axle Straight, 3.5K 550 IDLER Lube Cambered, 89HF 74SC NS</t>
  </si>
  <si>
    <t>S35550IZC8974-SW4B (Axle Straight, 3.5K 550 IDLER Lube Cambered, 89HF 74SC - SW4B)</t>
  </si>
  <si>
    <t>S35550IZC8974-SW4B</t>
  </si>
  <si>
    <t>Axle Straight, 3.5K 550 IDLER Lube Cambered, 89HF 74SC - SW4B</t>
  </si>
  <si>
    <t>S35550IZC9480 (Axle Straight, 3.5K 550 IDLER Lube Cambered, 94HF 80SC NS)</t>
  </si>
  <si>
    <t>S35550IZC9480</t>
  </si>
  <si>
    <t>Axle Straight, 3.5K 550 IDLER Lube Cambered, 94HF 80SC NS</t>
  </si>
  <si>
    <t>S35550IZC9480-SW4B (Axle Straight, 3.5K 550 IDLER Lube Cambered, 94HF 80SC - SW4B)</t>
  </si>
  <si>
    <t>S35550IZC9480-SW4B</t>
  </si>
  <si>
    <t>Axle Straight, 3.5K 550 IDLER Lube Cambered, 94HF 80SC - SW4B</t>
  </si>
  <si>
    <t>S35550IZC9580 (Axle Straight, 3.5K 550 IDLER Lube Cambered, 95HF 80SC NS)</t>
  </si>
  <si>
    <t>S35550IZC9580</t>
  </si>
  <si>
    <t>Axle Straight, 3.5K 550 IDLER Lube Cambered, 95HF 80SC NS</t>
  </si>
  <si>
    <t>S35550IZC9580-SW4B (Axle Straight, 3.5K 550 IDLER Lube Cambered, 95HF 80SC SW4B)</t>
  </si>
  <si>
    <t>S35550IZC9580-SW4B</t>
  </si>
  <si>
    <t>Axle Straight, 3.5K 550 IDLER Lube Cambered, 95HF 80SC SW4B</t>
  </si>
  <si>
    <t>S52655IZC (Axle Straight, 5.2K 655 Idler Lube Cambered 00HF 00SC NS)</t>
  </si>
  <si>
    <t>S52655IZC</t>
  </si>
  <si>
    <t>Axle Straight, 5.2K 655 Idler Lube Cambered 00HF 00SC NS</t>
  </si>
  <si>
    <t>S52655IZC-E5226 (Axle Straight, 5.2K 655 Idler Lube Cambered 00HF 00SC - E5226)</t>
  </si>
  <si>
    <t>S52655IZC-E5226</t>
  </si>
  <si>
    <t>Axle Straight, 5.2K 655 Idler Lube Cambered 00HF 00SC - E5226</t>
  </si>
  <si>
    <t>S52655IZC-SW5 (Axle Straight, 5.2K 655 Idler Lube Cambered 00HF 00SC - SW5)</t>
  </si>
  <si>
    <t>S52655IZC-SW5</t>
  </si>
  <si>
    <t>Axle Straight, 5.2K 655 Idler Lube Cambered 00HF 00SC - SW5</t>
  </si>
  <si>
    <t>S52655IZC7558 (Axle Straight, 5.2K 655 Idler Lube Cambered 72HF 58SC NS)</t>
  </si>
  <si>
    <t>S52655IZC7558</t>
  </si>
  <si>
    <t>Axle Straight, 5.2K 655 Idler Lube Cambered 72HF 58SC NS</t>
  </si>
  <si>
    <t>S52655IZC7558-E5226 (Axle Straight, 5.2K 655 Idler Lube Cambered 72HF 58SC - E5226)</t>
  </si>
  <si>
    <t>S52655IZC7558-E5226</t>
  </si>
  <si>
    <t>Axle Straight, 5.2K 655 Idler Lube Cambered 72HF 58SC - E5226</t>
  </si>
  <si>
    <t>S52655IZC7558-SW5 (Axle Straight, 5.2K 655 Idler Lube Cambered 72HF 58SC - SW5)</t>
  </si>
  <si>
    <t>S52655IZC7558-SW5</t>
  </si>
  <si>
    <t>Axle Straight, 5.2K 655 Idler Lube Cambered 72HF 58SC - SW5</t>
  </si>
  <si>
    <t>S52655IZC8570 (Axle Straight, 5.2K 655 Idler Lube Cambered 85HF 70SC NS)</t>
  </si>
  <si>
    <t>S52655IZC8570</t>
  </si>
  <si>
    <t>Axle Straight, 5.2K 655 Idler Lube Cambered 85HF 70SC NS</t>
  </si>
  <si>
    <t>S52655IZC8570-E5226 (Axle Straight, 5.2K 655 Idler Lube Cambered 85HF 70SC - E5226)</t>
  </si>
  <si>
    <t>S52655IZC8570-E5226</t>
  </si>
  <si>
    <t>Axle Straight, 5.2K 655 Idler Lube Cambered 85HF 70SC - E5226</t>
  </si>
  <si>
    <t>S52655IZC8570-SW5 (Axle Straight, 5.2K 655 Idler Lube Cambered 85HF 70SC - SW5)</t>
  </si>
  <si>
    <t>S52655IZC8570-SW5</t>
  </si>
  <si>
    <t>Axle Straight, 5.2K 655 Idler Lube Cambered 85HF 70SC - SW5</t>
  </si>
  <si>
    <t>S52655IZC8974 (Axle Straight, 5.2K 655 Idler Lube Cambered 89HF 74SC NS)</t>
  </si>
  <si>
    <t>S52655IZC8974</t>
  </si>
  <si>
    <t>Axle Straight, 5.2K 655 Idler Lube Cambered 89HF 74SC NS</t>
  </si>
  <si>
    <t>S52655IZC8974-E5226 (Axle Straight, 5.2K 655 Idler Lube Cambered 89HF 74SC - E5226)</t>
  </si>
  <si>
    <t>S52655IZC8974-E5226</t>
  </si>
  <si>
    <t>Axle Straight, 5.2K 655 Idler Lube Cambered 89HF 74SC - E5226</t>
  </si>
  <si>
    <t>S52655IZC8974-SW5 (Axle Straight, 5.2K 655 Idler Lube Cambered 89HF 74SC - SW5)</t>
  </si>
  <si>
    <t>S52655IZC8974-SW5</t>
  </si>
  <si>
    <t>Axle Straight, 5.2K 655 Idler Lube Cambered 89HF 74SC - SW5</t>
  </si>
  <si>
    <t>S52655IZC9580 (Axle Straight, 5.2K 655 Idler Lube Cambered 95HF 80SC NS)</t>
  </si>
  <si>
    <t>S52655IZC9580</t>
  </si>
  <si>
    <t>Axle Straight, 5.2K 655 Idler Lube Cambered 95HF 80SC NS</t>
  </si>
  <si>
    <t>S52655IZC9580-E5226 (Axle Straight, 5.2K 655 Idler Lube Cambered 95HF 80SC - E5226)</t>
  </si>
  <si>
    <t>S52655IZC9580-E5226</t>
  </si>
  <si>
    <t>Axle Straight, 5.2K 655 Idler Lube Cambered 95HF 80SC - E5226</t>
  </si>
  <si>
    <t>S52655IZC9580-SW5 (Axle Straight, 5.2K 655 Idler Lube Cambered 95HF 80SC - SW5)</t>
  </si>
  <si>
    <t>S52655IZC9580-SW5</t>
  </si>
  <si>
    <t>Axle Straight, 5.2K 655 Idler Lube Cambered 95HF 80SC - SW5</t>
  </si>
  <si>
    <t>S60865IZC (Axle Straight, 6K 865 Idler Lube Cambered 00HF 00SC NS)</t>
  </si>
  <si>
    <t>S60865IZC</t>
  </si>
  <si>
    <t>Axle Straight, 6K 865 Idler Lube Cambered 00HF 00SC NS</t>
  </si>
  <si>
    <t>S60865IZC-E5226 (Axle Straight, 6K 865 Idler Lube Cambered 00HF 00SC - E5226)</t>
  </si>
  <si>
    <t>S60865IZC-E5226</t>
  </si>
  <si>
    <t>Axle Straight, 6K 865 Idler Lube Cambered 00HF 00SC - E5226</t>
  </si>
  <si>
    <t>S60865IZC-SW5 (Axle Straight, 6K 865 Idler Lube Cambered 00HF 00SC - SW5)</t>
  </si>
  <si>
    <t>S60865IZC-SW5</t>
  </si>
  <si>
    <t>Axle Straight, 6K 865 Idler Lube Cambered 00HF 00SC - SW5</t>
  </si>
  <si>
    <t>S70865IZC (Axle Straight, 7K 865 Idler Lube Cambered 00HF 00SC NS)</t>
  </si>
  <si>
    <t>S70865IZC</t>
  </si>
  <si>
    <t>Axle Straight, 7K 865 Idler Lube Cambered 00HF 00SC NS</t>
  </si>
  <si>
    <t>S70865IZC-E5115 (Axle Straight, 7K 865 Idler Lube Cambered 00HF 00SC - E5115)</t>
  </si>
  <si>
    <t>S70865IZC-E5115</t>
  </si>
  <si>
    <t>Axle Straight, 7K 865 Idler Lube Cambered 00HF 00SC - E5115</t>
  </si>
  <si>
    <t>S70865IZC-E5226 (Axle Straight, 7K 865 Idler Lube Cambered 00HF 00SC - E5226)</t>
  </si>
  <si>
    <t>S70865IZC-E5226</t>
  </si>
  <si>
    <t>Axle Straight, 7K 865 Idler Lube Cambered 00HF 00SC - E5226</t>
  </si>
  <si>
    <t>S70865IZC-SW6 (Axle Straight, 7K 865 Idler Lube Cambered 00HF 00SC - SW6)</t>
  </si>
  <si>
    <t>S70865IZC-SW6</t>
  </si>
  <si>
    <t>Axle Straight, 7K 865 Idler Lube Cambered 00HF 00SC - SW6</t>
  </si>
  <si>
    <t>S70865IZC8974 (Axle Straight, 7K 865 Idler Lube Cambered 89HF 74SC NS)</t>
  </si>
  <si>
    <t>S70865IZC8974</t>
  </si>
  <si>
    <t>Axle Straight, 7K 865 Idler Lube Cambered 89HF 74SC NS</t>
  </si>
  <si>
    <t>S70865IZC8974-E5115 (Axle Straight, 7K 865 Idler Lube Cambered 89HF 74SC - E5115)</t>
  </si>
  <si>
    <t>S70865IZC8974-E5115</t>
  </si>
  <si>
    <t>Axle Straight, 7K 865 Idler Lube Cambered 89HF 74SC - E5115</t>
  </si>
  <si>
    <t>S70865IZC8974-E5226 (Axle Straight, 7K 865 Idler Lube Cambered 89HF 74SC - E5226)</t>
  </si>
  <si>
    <t>S70865IZC8974-E5226</t>
  </si>
  <si>
    <t>Axle Straight, 7K 865 Idler Lube Cambered 89HF 74SC - E5226</t>
  </si>
  <si>
    <t>S70865IZC8974-SW6 (Axle Straight, 7K 865 Idler Lube Cambered 89HF 74SC - SW6)</t>
  </si>
  <si>
    <t>S70865IZC8974-SW6</t>
  </si>
  <si>
    <t>Axle Straight, 7K 865 Idler Lube Cambered 89HF 74SC - SW6</t>
  </si>
  <si>
    <t>S70865IZC9580 (Axle Straight, 7K 865 Idler Lube Cambered 95HF 80SC NS)</t>
  </si>
  <si>
    <t>S70865IZC9580</t>
  </si>
  <si>
    <t>Axle Straight, 7K 865 Idler Lube Cambered 95HF 80SC NS</t>
  </si>
  <si>
    <t>S70865IZC9580-E5115 (Axle Straight, 7K 865 Idler Lube Cambered 95HF 80SC - E5115)</t>
  </si>
  <si>
    <t>S70865IZC9580-E5115</t>
  </si>
  <si>
    <t>Axle Straight, 7K 865 Idler Lube Cambered 95HF 80SC - E5115</t>
  </si>
  <si>
    <t>S70865IZC9580-E5226 (Axle Straight, 7K 865 Idler Lube Cambered 95HF 80SC - E5226)</t>
  </si>
  <si>
    <t>S70865IZC9580-E5226</t>
  </si>
  <si>
    <t>Axle Straight, 7K 865 Idler Lube Cambered 95HF 80SC - E5226</t>
  </si>
  <si>
    <t>S70865IZC9580-SW6 (Axle Straight, 7K 865 Idler Lube Cambered 95HF 80SC - SW6)</t>
  </si>
  <si>
    <t>S70865IZC9580-SW6</t>
  </si>
  <si>
    <t>Axle Straight, 7K 865 Idler Lube Cambered 95HF 80SC - SW6</t>
  </si>
  <si>
    <t>Total Idler</t>
  </si>
  <si>
    <t>Total Axles</t>
  </si>
  <si>
    <t>Hardware - Brake</t>
  </si>
  <si>
    <t>10-951 (Breakaway Replacement Pin &amp; Cable.  Red Coil.)</t>
  </si>
  <si>
    <t>Brakes:Hardware - Brake</t>
  </si>
  <si>
    <t>Total Hardware - Brake</t>
  </si>
  <si>
    <t>12-835 (Brake Assembly Box Kit RH, 12-1/4" x 5" 12,000 lbs.  Includes 7ea 7/16" b...</t>
  </si>
  <si>
    <t>Brake Assembly Box Kit RH, 12-1/4" x 5" 12,000 lbs.  Includes 7ea 7/16" bolt and nut, GENUINE AX...</t>
  </si>
  <si>
    <t>12-836 (Grease seal, I.D. 2.25" O.D. 3.37" Thickness 0.375"  10-36)</t>
  </si>
  <si>
    <t>12-851 (Oil seal, 2.875*3.875*0.500 10-51 BLACK OD NBR CARBON CASE CARBON SPRING ...</t>
  </si>
  <si>
    <t>12-852 (Oil seal, 2.875*3.875*0.500 10-51 RED OD NBR CARBON CASE CARBON SPRING FO...</t>
  </si>
  <si>
    <t>12-856 (Oil seal, 3.125*4.500*0.595 10- 56 RED OD NBR CARBON CASE CARBON SPRING)</t>
  </si>
  <si>
    <t>12-860 (Grease seal, I.D. 1.50" O.D. x 1.99" Thickness x 0.25 10-60)</t>
  </si>
  <si>
    <t>12-892 (Grease seal, I.D. 1.249" O.D. 1.983" Thickness 0.25 - 12192TB)</t>
  </si>
  <si>
    <t>12FN (Nut, 1/2"-20 Hex Flange. For 3.5-7K U-Bolts)</t>
  </si>
  <si>
    <t>12FN</t>
  </si>
  <si>
    <t>Nut, 1/2"-20 Hex Flange. For 3.5-7K U-Bolts</t>
  </si>
  <si>
    <t>17-160 (HUB 1K, 5-4.50 Pre-Greased Kit, BT8 6-1/2" Flange, L44643  Bearings, 1.25...</t>
  </si>
  <si>
    <t>HUB 1K, 5-4.50 Pre-Greased Kit, BT8 6-1/2" Flange, L44643  Bearings, 1.25" Seal, Lube Dust Cap &amp;...</t>
  </si>
  <si>
    <t>17-165 (HUB 2K, 5-4.50 Pre-Greased Kit, BTR 6-1/2" Flange, L44649  Bearings, 1.50...</t>
  </si>
  <si>
    <t>HUB 2K, 5-4.50 Pre-Greased Kit, BTR 6-1/2" Flange, L44649  Bearings, 1.50" Seal, Lube Dust Cap &amp;...</t>
  </si>
  <si>
    <t>17-170 (HUB 1K, 4-4.00 Pre-Greased Kit, BT8, L44643  Bearings, 1.25" Seal, Lube D...</t>
  </si>
  <si>
    <t>HUB 1K, 4-4.00 Pre-Greased Kit, BT8, L44643  Bearings, 1.25" Seal, Lube Dust Cap &amp; Plug, Wheel N...</t>
  </si>
  <si>
    <t>17-335 (HUB 6K, 6-5.50 Pre-Greased Kit,  15123 / 25580 Bearings, 2.25 Seal, Lube ...</t>
  </si>
  <si>
    <t>17-340 (HUB 7K 8-6.50 Pre-Greased Kit, 14125A / 25580 Bearings, 2.25 Seal, Lube D...</t>
  </si>
  <si>
    <t>1814TC (Wire Connector 18-14 TAP)</t>
  </si>
  <si>
    <t>1814TC</t>
  </si>
  <si>
    <t>Wire Connector 18-14 TAP</t>
  </si>
  <si>
    <t>19-100 (HUB &amp; DRUM 3.5K, 5-4.50 Pre-Greased Kit, L44649 / L68149 Bearings, 1.72" ...</t>
  </si>
  <si>
    <t>HUB &amp; DRUM 3.5K, 5-4.50 Pre-Greased Kit, L44649 / L68149 Bearings, 1.72" Seal, Lube Dust Cap &amp; P...</t>
  </si>
  <si>
    <t>19-110 (HUB &amp; DRUM 3.5K, 5-5.0 Pre-Greased Kit, L44649 / L68149 Bearings, 1.72" S...</t>
  </si>
  <si>
    <t>HUB &amp; DRUM 3.5K, 5-5.0 Pre-Greased Kit, L44649 / L68149 Bearings, 1.72" Seal, Lube Dust Cap &amp; Pl...</t>
  </si>
  <si>
    <t>Total Brakes</t>
  </si>
  <si>
    <t>80-099 (Strap Ratchet, 2" x 16' Tie-Down Strap with J-Hooks. Zinc Long/Wide Metal...</t>
  </si>
  <si>
    <t>Strap Ratchet, 2" x 16' Tie-Down Strap with J-Hooks. Zinc Long/Wide Metal Handle Ratchet.  W.L.L...</t>
  </si>
  <si>
    <t>80-100 (Strap Ratchet, 2" x 16' Tie-Down Strap with Flat Hooks. Zinc Long/Wide Me...</t>
  </si>
  <si>
    <t>Strap Ratchet, 2" x 16' Tie-Down Strap with Flat Hooks. Zinc Long/Wide Metal Handle Ratchet.  W....</t>
  </si>
  <si>
    <t>Total Cargo Control</t>
  </si>
  <si>
    <t>60-205 (Ball Mount Adjustable Aluminum Hitch with Dual Ball, 5-1/2" Drop (2" Shan...</t>
  </si>
  <si>
    <t>60-210 (Ball Mount Adjustable Aluminum Hitch with Dual Ball, 5-1/2" Drop (2" Shan...</t>
  </si>
  <si>
    <t>60-300 (Ball Mount, Adjustable 2-Ball Mount - 2" Hitch - 5" Drop, 5-1/2" Rise - 6...</t>
  </si>
  <si>
    <t>60-300</t>
  </si>
  <si>
    <t>Ball Mount, Adjustable 2-Ball Mount - 2" Hitch - 5" Drop, 5-1/2" Rise - 6K / 10K - Black</t>
  </si>
  <si>
    <t>60-501 (Hitch Pin, 5/8" Pin and Clip for 2" Receiver - Black)</t>
  </si>
  <si>
    <t>Hitch Pin, 5/8" Pin and Clip for 2" Receiver - Black</t>
  </si>
  <si>
    <t>60-502 (Hitch Pin, 5/8" Pin and Clip for 2-1/2" or 3" Receiver - Black)</t>
  </si>
  <si>
    <t>Hitch Pin, 5/8" Pin and Clip for 2-1/2" or 3" Receiver - Black</t>
  </si>
  <si>
    <t>60-503 (Hitch Pin, 5/8" Locking Pin and Clip for 2" Receiver - Black)</t>
  </si>
  <si>
    <t>Hitch Pin, 5/8" Locking Pin and Clip for 2" Receiver - Black</t>
  </si>
  <si>
    <t>60-504 (Hitch Pin, 5/8" Locking Pin and Clip for 2-1/2" Receiver - Black)</t>
  </si>
  <si>
    <t>Hitch Pin, 5/8" Locking Pin and Clip for 2-1/2" Receiver - Black</t>
  </si>
  <si>
    <t>60-506 (Lock, Universal HD fits most 2" &amp; 2-5/16" Coupler - Black)</t>
  </si>
  <si>
    <t>Lock, Universal HD fits most 2" &amp; 2-5/16" Coupler - Black</t>
  </si>
  <si>
    <t>70-001 (Chain, Safety 3/8" x 40"  26400# capacity, 1 forged slip hook, zinc plate...</t>
  </si>
  <si>
    <t>70-005 (Chain, Safety 1/4" x 27"  5200# capacity, 1 heat treated S-hook, w/safety...</t>
  </si>
  <si>
    <t>Chain, Safety 1/4" x 27"  5200# capacity, 1 heat treated S-hook, w/safety latch, zinc plated,  G...</t>
  </si>
  <si>
    <t>70-006 (Chain, Safety 1/4" x 48"  5200# capacity, 2 heat treated S-hook, w/safety...</t>
  </si>
  <si>
    <t>Chain, Safety 1/4" x 48"  5200# capacity, 2 heat treated S-hook, w/safety latch, zinc plated,  G...</t>
  </si>
  <si>
    <t>70-007 (Chain, Safety 1/4" x 30"  12600# capacity, 1 forged slip hook, w/ safety ...</t>
  </si>
  <si>
    <t>Chain, Safety 1/4" x 30"  12600# capacity, 1 forged slip hook, w/ safety latch, zinc plated,  Gr...</t>
  </si>
  <si>
    <t>70-008 (Chain, Safety 1/4" x 36"  12,600# capacity, 1 forged slip hook, zinc plat...</t>
  </si>
  <si>
    <t>70-009 (Chain, Safety 3/8" x 35"  16200# capacity, 1 forged slip hook, zinc plate...</t>
  </si>
  <si>
    <t>70-020 (Chain, Weld-on 3/8" Safety Chain Retainer 26,000 lbs LARGE)</t>
  </si>
  <si>
    <t>Total Couplers</t>
  </si>
  <si>
    <t>Electrical</t>
  </si>
  <si>
    <t>Wire</t>
  </si>
  <si>
    <t>WIRE 14/2 MFG (Wire, UL/CSA 14 GA 600V 14/2 DUPLEX(Black/White), Braided COPPER W...</t>
  </si>
  <si>
    <t>Electrical:Wire</t>
  </si>
  <si>
    <t>WIRE 14/2 MFG</t>
  </si>
  <si>
    <t>Wire, UL/CSA 14 GA 600V 14/2 DUPLEX(Black/White), Braided COPPER WIRE</t>
  </si>
  <si>
    <t>Total Wire</t>
  </si>
  <si>
    <t>Total Electrical</t>
  </si>
  <si>
    <t>70-100 (Dump door hinge, raw steel, mill finish Left hand)</t>
  </si>
  <si>
    <t>70-101 (Spring Tube Latch Assembly, 5/8" Pin)</t>
  </si>
  <si>
    <t>70-102 (Spring Loaded Bolt Latch)</t>
  </si>
  <si>
    <t>70-200 (Yellow Zinc Plated Linch Pin - 7/16 Diameter x 1-3/4 Inch Long with Ring....</t>
  </si>
  <si>
    <t>70-221 (Tie Loop, 1/2" Steel, 2" x 3.368")</t>
  </si>
  <si>
    <t>Tie Loop, 1/2" Steel, 2" x 3.368"</t>
  </si>
  <si>
    <t>716NJDB (Drill Bit, 7/16" Nitro)</t>
  </si>
  <si>
    <t>716NJDB</t>
  </si>
  <si>
    <t>Drill Bit, 7/16" Nitro</t>
  </si>
  <si>
    <t>80-090 (Strap Ratchet, 1" x 15' Tie-Down Strap with  S-Hooks. Coated Metal Handle...</t>
  </si>
  <si>
    <t>Strap Ratchet, 1" x 15' Tie-Down Strap with  S-Hooks. Coated Metal Handle Ratchet.  W.L.L. = 1,1...</t>
  </si>
  <si>
    <t>80-095 (Strap Ratchet, 1.5" x 16' Tie-Down Strap with J- Hooks. Zinc Long/Wide Me...</t>
  </si>
  <si>
    <t>Strap Ratchet, 1.5" x 16' Tie-Down Strap with J- Hooks. Zinc Long/Wide Metal Handle Ratchet.  W....</t>
  </si>
  <si>
    <t>80-101 (Strap Ratchet, 2" x 27' Tie-Down Strap with Flat Hooks. Zinc Long/Wide Me...</t>
  </si>
  <si>
    <t>Strap Ratchet, 2" x 27' Tie-Down Strap with Flat Hooks. Zinc Long/Wide Metal Handle Ratchet.  W....</t>
  </si>
  <si>
    <t>Total Frame</t>
  </si>
  <si>
    <t>40-115 (Jack Pin, 9/16"  x 3-1/2", replacement pin for 40-321, 322, 323 &amp; 325 Jac...</t>
  </si>
  <si>
    <t>Jacks:Replacement Parts</t>
  </si>
  <si>
    <t>Jack Pin, 9/16"  x 3-1/2", replacement pin for 40-321, 322, 323 &amp; 325 Jacks - TowPro</t>
  </si>
  <si>
    <t>40-120 (Jack Pin, 5/8" x 4", replacement pin for 40-354, 356, 357 &amp; 358 Jacks - T...</t>
  </si>
  <si>
    <t>Jack Pin, 5/8" x 4", replacement pin for 40-354, 356, 357 &amp; 358 Jacks - TowPro</t>
  </si>
  <si>
    <t>40-125 (Jack Pin,  9/16"  x 2-3/4", replacement pin for 40-451, 452 &amp; 453 Jacks -...</t>
  </si>
  <si>
    <t>Jack Pin,  9/16"  x 2-3/4", replacement pin for 40-451, 452 &amp; 453 Jacks - TowPro</t>
  </si>
  <si>
    <t>Total Replacement Parts</t>
  </si>
  <si>
    <t>40-341 (Jack, Pipe Mount Swivel, Weld-on Side Wind, 7000# cap. 15" lift,  black)</t>
  </si>
  <si>
    <t>40-354 (Jack, Pipe Mount Swivel, Weld-on, Side Wind, 5000# cap. 10" lift,  black)</t>
  </si>
  <si>
    <t>40-356 (Jack, Pipe Mount Swivel, Weld-on, Side Wind, 5000# cap. 15" lift,  black)</t>
  </si>
  <si>
    <t>40-357 (Jack, Pipe Mount Swivel, Weld-on Top Wind, 7000# cap. 10" lift,  black)</t>
  </si>
  <si>
    <t>40-358 (Jack, Pipe Mount Swivel, Weld-on Side Wind, 7000# cap. 10" lift,  black)</t>
  </si>
  <si>
    <t>40-412 (Jack, Heavy Duty Square, Front Pin, 12000# support capacity, 10,000# lift...</t>
  </si>
  <si>
    <t>Jack, Heavy Duty Square, Front Pin, 12000# support capacity, 10,000# lift capacity, w / spring r...</t>
  </si>
  <si>
    <t>40-413 (Jack, Heavy Duty Square, Front Pin, 12000# support capacity, 10,000# lift...</t>
  </si>
  <si>
    <t>40-414 (Jack, Heavy Duty Square, Side Pin, 12000# support capacity, 10,000# lift ...</t>
  </si>
  <si>
    <t>Jack, Heavy Duty Square, Side Pin, 12000# support capacity, 10,000# lift capacity, w / spring re...</t>
  </si>
  <si>
    <t>40-415 (Jack, Heavy Duty Square, Side Pin, 12000# support capacity, 10,000# lift ...</t>
  </si>
  <si>
    <t>40-416 (Heavy duty square jack, top wind, 12,000# support capacity, 10000# lift c...</t>
  </si>
  <si>
    <t>Heavy duty square jack, top wind, 12,000# support capacity, 10000# lift cap.,w/spring return, ha...</t>
  </si>
  <si>
    <t>40-451 (Jack,  Drop Leg HD, Top Wind, 2.5" Square Jack, 8000# support capacity, 7...</t>
  </si>
  <si>
    <t>40-452 (Jack,  Drop Leg HD, Side Wind, 2.5" Square Jack, 8000# support capacity, ...</t>
  </si>
  <si>
    <t>40-453 (Jack, A-frame mini-drop leg jack, Top Wind, 8000# supprt cap., 8000# lift...</t>
  </si>
  <si>
    <t>Jack, A-frame mini-drop leg jack, Top Wind, 8000# supprt cap., 8000# lift capacity, 28.5" travel...</t>
  </si>
  <si>
    <t>50-001 (Pin, for Sleeve Locl Couplers. 5/16" x 2-3/4" Usable Length)</t>
  </si>
  <si>
    <t>50-201 (Coupler, A-Frame, 2" ball size, 5000#, black painted)</t>
  </si>
  <si>
    <t>50-205 (Coupler, A-Frame, 2-5/16" ball size, 14,000#, OILY)</t>
  </si>
  <si>
    <t>50-206 (Coupler, A-Frame, 2-5/16" ball size, 14,000#, BLACK)</t>
  </si>
  <si>
    <t>50-210 (Coupler, A-Frame, 2" ball size, 8000# capacity w/ wrap-around helmet, black)</t>
  </si>
  <si>
    <t>50-215 (Coupler, A-Frame, Collar Style,  2" ball, 7000# capacity)</t>
  </si>
  <si>
    <t>50-225 (Coupler, A-Frame, Colar Style,  2-5/16" ball, 12500# capacity)</t>
  </si>
  <si>
    <t>50-275 (Coupler, Adjustable, 2-5/16" ball size, 14000# capacity, black powder coa...</t>
  </si>
  <si>
    <t>Coupler, Adjustable, 2-5/16" ball size, 14000# capacity, black powder coat finish, w/ bolts and ...</t>
  </si>
  <si>
    <t>50-280 (Coupler, Adjustable, collar style, 2" ball size, 7000# capacity, black po...</t>
  </si>
  <si>
    <t>Coupler, Adjustable, collar style, 2" ball size, 7000# capacity, black powder coat finish, w/bol...</t>
  </si>
  <si>
    <t>50-281 (Coupler, Adjustable, collar style, 2-5/16" ball size, 12500# capacity, bl...</t>
  </si>
  <si>
    <t>Coupler, Adjustable, collar style, 2-5/16" ball size, 12500# capacity, black powder coat finish,...</t>
  </si>
  <si>
    <t>50-285 (Coupler, Adjustable, heavy duty cast construction, 2-5/16" ball size, 150...</t>
  </si>
  <si>
    <t>Coupler, Adjustable, heavy duty cast construction, 2-5/16" ball size, 15000# capacity, black pow...</t>
  </si>
  <si>
    <t>50-300 (Coupler, 3 position channel bracket)</t>
  </si>
  <si>
    <t>50-301 (Coupler, 5 position channel bracket)</t>
  </si>
  <si>
    <t>50-302 (Coupler, HD 5 position channel bracket 1/2")</t>
  </si>
  <si>
    <t>50-520 (Coupler, Round GN, 25000# capacity, cast cone-shaped head,  ¾” load beari...</t>
  </si>
  <si>
    <t>50-521 (Coupler, Round GN, 30000# capacity,  ¾” load bearing pin, 8” adjustment, ...</t>
  </si>
  <si>
    <t>Coupler, Round GN, 30000# capacity,  ¾” load bearing pin, 8” adjustment, head with cast cone-sha...</t>
  </si>
  <si>
    <t>50-525 (Coupler, Square GN, 4.5" square tube, 25000# capacity, cast cone-shaped h...</t>
  </si>
  <si>
    <t>Coupler, Square GN, 4.5" square tube, 25000# capacity, cast cone-shaped head, 3/4" load bearing ...</t>
  </si>
  <si>
    <t>50-526 (Coupler, Square GN, 4.5" square tube, 30000# capacity, cast cone-shaped h...</t>
  </si>
  <si>
    <t>Coupler, Square GN, 4.5" square tube, 30000# capacity, cast cone-shaped head, 3/4" load bearing ...</t>
  </si>
  <si>
    <t>50-900 (Coupler Bolt, Grade 8 bolt/nut for adjustable couplers, size=5/8", length...</t>
  </si>
  <si>
    <t>Coupler Bolt, Grade 8 bolt/nut for adjustable couplers, size=5/8", length=5.0"</t>
  </si>
  <si>
    <t>50-903 (Pin, Load Bearing Pin for Gooseneck Coupler - 3/4" x 5-1/2" Usable length)</t>
  </si>
  <si>
    <t>58LN (Nut, 5/8"-11 Hex Lock. For 8-10K U-Bolts)</t>
  </si>
  <si>
    <t>58LN</t>
  </si>
  <si>
    <t>Nut, 5/8"-11 Hex Lock. For 8-10K U-Bolts</t>
  </si>
  <si>
    <t>Total Jacks</t>
  </si>
  <si>
    <t>Packaging</t>
  </si>
  <si>
    <t>Z-11-100 (Label for 11-100 / 409TF Card "Grease Cap 1.98 Lubed")</t>
  </si>
  <si>
    <t>Z-11-100</t>
  </si>
  <si>
    <t>Label for 11-100 / 409TF Card "Grease Cap 1.98 Lubed"</t>
  </si>
  <si>
    <t>Z-11-105 (Label for 11-105 / 409TF Card. "Grease Cap 2.44" Lubed")</t>
  </si>
  <si>
    <t>Z-11-105</t>
  </si>
  <si>
    <t>Label for 11-105 / 409TF Card. "Grease Cap 2.44" Lubed"</t>
  </si>
  <si>
    <t>Z-11-110 (Label for 11-110 / 409TF Card. "Grease Cap 2.72" Lubed")</t>
  </si>
  <si>
    <t>Label for 11-110 / 409TF Card. "Grease Cap 2.72" Lubed"</t>
  </si>
  <si>
    <t>Z-11-115 (Label for 11-115 / 409TF Card. "Grease Cap 1.98")</t>
  </si>
  <si>
    <t>Label for 11-115 / 409TF Card. "Grease Cap 1.98"</t>
  </si>
  <si>
    <t>Z-11-120 (Label for 11-120 / 409TF Card. "Grease Cap 2.44")</t>
  </si>
  <si>
    <t>Label for 11-120 / 409TF Card. "Grease Cap 2.44"</t>
  </si>
  <si>
    <t>Z-11-125 (Label for 11-125 / 409TF Card. "Grease Cap 2.72")</t>
  </si>
  <si>
    <t>Label for 11-125 / 409TF Card. "Grease Cap 2.72"</t>
  </si>
  <si>
    <t>Z-11-130 (Label for 11-130 / 206TF Card. "Rubber Plugs")</t>
  </si>
  <si>
    <t>Label for 11-130 / 206TF Card. "Rubber Plugs"</t>
  </si>
  <si>
    <t>Z-11-200 (Label for 11-200 / 277TF Card. "Oil Cap 2.875")</t>
  </si>
  <si>
    <t>Label for 11-200 / 277TF Card. "Oil Cap 2.875"</t>
  </si>
  <si>
    <t>Z-11-205 (Label for 11-205)</t>
  </si>
  <si>
    <t>Label for 11-205</t>
  </si>
  <si>
    <t>Z-11-210 (Label for 11-210 / 277TF Card. "Oil Cap 4")</t>
  </si>
  <si>
    <t>Label for 11-210 / 277TF Card. "Oil Cap 4"</t>
  </si>
  <si>
    <t>Z-11-225 (Label for 11-225)</t>
  </si>
  <si>
    <t>Label for 11-225</t>
  </si>
  <si>
    <t>Z-11-226 (Label for 11-226)</t>
  </si>
  <si>
    <t>Label for 11-226</t>
  </si>
  <si>
    <t>Z-11-227 (Label for 11-227)</t>
  </si>
  <si>
    <t>Label for 11-227</t>
  </si>
  <si>
    <t>Z-11-300 (Label for 11-300 / 206TF Card. "Castle Nut Kit")</t>
  </si>
  <si>
    <t>Z-11-300</t>
  </si>
  <si>
    <t>Label for 11-300 / 206TF Card. "Castle Nut Kit"</t>
  </si>
  <si>
    <t>Z-11-305 (Label for 11-305 / 206TF Card. "Castle Nut Kit D")</t>
  </si>
  <si>
    <t>Label for 11-305 / 206TF Card. "Castle Nut Kit D"</t>
  </si>
  <si>
    <t>Z-11-307 (Label for 11-307 / 206TF Card. "Castle Nut Kit DX")</t>
  </si>
  <si>
    <t>Label for 11-307 / 206TF Card. "Castle Nut Kit DX"</t>
  </si>
  <si>
    <t>Z-11-310 (Label for 11-310)</t>
  </si>
  <si>
    <t>Label for 11-310</t>
  </si>
  <si>
    <t>Z-11-315 (Label for 11-315)</t>
  </si>
  <si>
    <t>Label for 11-315</t>
  </si>
  <si>
    <t>Z-11-400 (Label for 11-400 / 206TF Card. "Wheel Nut 1/2-20")</t>
  </si>
  <si>
    <t>Label for 11-400 / 206TF Card. "Wheel Nut 1/2-20"</t>
  </si>
  <si>
    <t>Z-11-405 (Label for 11-405 / 206TF Card. Wheel Nut 9/16-18")</t>
  </si>
  <si>
    <t>Z-11-405</t>
  </si>
  <si>
    <t>Label for 11-405 / 206TF Card. Wheel Nut 9/16-18"</t>
  </si>
  <si>
    <t>Z-11-410 (Label for 11-410 / 206TF Card. "Wheel Nut 9/16-18 Swivel")</t>
  </si>
  <si>
    <t>Z-11-410</t>
  </si>
  <si>
    <t>Label for 11-410 / 206TF Card. "Wheel Nut 9/16-18 Swivel"</t>
  </si>
  <si>
    <t>Z-11-415 (Label for 11-415 / 206TF Card. "Wheel Nut 5/8-18 Coned")</t>
  </si>
  <si>
    <t>Z-11-415</t>
  </si>
  <si>
    <t>Label for 11-415 / 206TF Card. "Wheel Nut 5/8-18 Coned"</t>
  </si>
  <si>
    <t>Z-11-420 (Label for 11-420)</t>
  </si>
  <si>
    <t>Z-11-420</t>
  </si>
  <si>
    <t>Label for 11-420</t>
  </si>
  <si>
    <t>Z-11-425 (Label for 11-425 / 206TF Card. "Wheel Nut 5/8-18 Swivel")</t>
  </si>
  <si>
    <t>Z-11-425</t>
  </si>
  <si>
    <t>Label for 11-425 / 206TF Card. "Wheel Nut 5/8-18 Swivel"</t>
  </si>
  <si>
    <t>Z-11-500 (Label for 11-500 / 206TF Card. "Bearing Kit 2K BT8")</t>
  </si>
  <si>
    <t>Label for 11-500 / 206TF Card. "Bearing Kit 2K BT8"</t>
  </si>
  <si>
    <t>Z-11-505 (Label for 11-505 / 409TF Card. "Bearing Kit 2K BTR")</t>
  </si>
  <si>
    <t>Label for 11-505 / 409TF Card. "Bearing Kit 2K BTR"</t>
  </si>
  <si>
    <t>Z-11-510 (Label for 11-510 / 409TF Card. "Bearing Kit 3.5K")</t>
  </si>
  <si>
    <t>Label for 11-510 / 409TF Card. "Bearing Kit 3.5K"</t>
  </si>
  <si>
    <t>Z-11-515 (Label for 11-515 / 409TF Card. "Bearing Kit 5.2K")</t>
  </si>
  <si>
    <t>Label for 11-515 / 409TF Card. "Bearing Kit 5.2K"</t>
  </si>
  <si>
    <t>Z-11-520 (Label for 11-520)</t>
  </si>
  <si>
    <t>Z-11-520</t>
  </si>
  <si>
    <t>Label for 11-520</t>
  </si>
  <si>
    <t>Z-11-525 (Label for 11-525 / 409TF Card. "Bearing Kit 6K")</t>
  </si>
  <si>
    <t>Label for 11-525 / 409TF Card. "Bearing Kit 6K"</t>
  </si>
  <si>
    <t>Z-11-535 (Label for 11-535 / 409TF Card. "Bearing Kit 7K")</t>
  </si>
  <si>
    <t>Label for 11-535 / 409TF Card. "Bearing Kit 7K"</t>
  </si>
  <si>
    <t>Z-11-540 (Label for 11-540)</t>
  </si>
  <si>
    <t>Label for 11-540</t>
  </si>
  <si>
    <t>Z-11-545 (Label for 11-545)</t>
  </si>
  <si>
    <t>Label for 11-545</t>
  </si>
  <si>
    <t>Z-11-550 (Label for 11-550)</t>
  </si>
  <si>
    <t>Label for 11-550</t>
  </si>
  <si>
    <t>Z-11-555 (Label for 11-555)</t>
  </si>
  <si>
    <t>Label for 11-555</t>
  </si>
  <si>
    <t>Z-11-600 (Label for 11-600 / 206TF Card. "Wheel Bolt 2K 1/2-20")</t>
  </si>
  <si>
    <t>Z-11-600</t>
  </si>
  <si>
    <t>Label for 11-600 / 206TF Card. "Wheel Bolt 2K 1/2-20"</t>
  </si>
  <si>
    <t>Z-11-605 (Label for 11-605 / 206TF Card. "Wheel Bolt 3.5-7K 1/2-20")</t>
  </si>
  <si>
    <t>Z-11-605</t>
  </si>
  <si>
    <t>Label for 11-605 / 206TF Card. "Wheel Bolt 3.5-7K 1/2-20"</t>
  </si>
  <si>
    <t>Z-11-610 (Label for 11-610 / 409TF Card. "Wheel Bolt 8K 9/16-18")</t>
  </si>
  <si>
    <t>Z-11-610</t>
  </si>
  <si>
    <t>Label for 11-610 / 409TF Card. "Wheel Bolt 8K 9/16-18"</t>
  </si>
  <si>
    <t>Z-11-615 (Label for 11-615 / 409TF Card. "Wheel Bolt 10-12K 5/8-18")</t>
  </si>
  <si>
    <t>Z-11-615</t>
  </si>
  <si>
    <t>Label for 11-615 / 409TF Card. "Wheel Bolt 10-12K 5/8-18"</t>
  </si>
  <si>
    <t>Z-11-620 (Label for 11-620)</t>
  </si>
  <si>
    <t>Z-11-620</t>
  </si>
  <si>
    <t>Label for 11-620</t>
  </si>
  <si>
    <t>Z-11-625 (Label for 11-625 / 409TF Card. "Wheel Bolt 58K 5/8-18")</t>
  </si>
  <si>
    <t>Z-11-625</t>
  </si>
  <si>
    <t>Label for 11-625 / 409TF Card. "Wheel Bolt 58K 5/8-18"</t>
  </si>
  <si>
    <t>Z-11-850 (Label for 11-850 / 206TF Card. "Seal 1.25")</t>
  </si>
  <si>
    <t>Z-11-850</t>
  </si>
  <si>
    <t>Label for 11-850 / 206TF Card. "Seal 1.25"</t>
  </si>
  <si>
    <t>Z-11-855 (Label for 11-855 / 206TF Card. "Seal 1.50")</t>
  </si>
  <si>
    <t>Z-11-855</t>
  </si>
  <si>
    <t>Label for 11-855 / 206TF Card. "Seal 1.50"</t>
  </si>
  <si>
    <t>Z-11-860 (Label for 11-860 / 206TF Card. "Seal 1.72")</t>
  </si>
  <si>
    <t>Z-11-860</t>
  </si>
  <si>
    <t>Label for 11-860 / 206TF Card. "Seal 1.72"</t>
  </si>
  <si>
    <t>Z-11-865 (Label for 11-865 / 206TF Card. "Seal 2.25")</t>
  </si>
  <si>
    <t>Z-11-865</t>
  </si>
  <si>
    <t>Label for 11-865 / 206TF Card. "Seal 2.25"</t>
  </si>
  <si>
    <t>Z-11-870 (Label for 11-870 / 206TF Card. "Seal 2.125")</t>
  </si>
  <si>
    <t>Z-11-870</t>
  </si>
  <si>
    <t>Label for 11-870 / 206TF Card. "Seal 2.125"</t>
  </si>
  <si>
    <t>Z-11-875 (Label for 11-875 / 277TF Card. "Seal Oil 2.25")</t>
  </si>
  <si>
    <t>Z-11-875</t>
  </si>
  <si>
    <t>Label for 11-875 / 277TF Card. "Seal Oil 2.25"</t>
  </si>
  <si>
    <t>Z-11-880 (Label for 11-880 / 277TF Card. "Seal Oil (Blue) 2.875")</t>
  </si>
  <si>
    <t>Z-11-880</t>
  </si>
  <si>
    <t>Label for 11-880 / 277TF Card. "Seal Oil (Blue) 2.875"</t>
  </si>
  <si>
    <t>Z-11-885 (Label for 11-885 / 277TF Card. "Seal Oil red 2.875")</t>
  </si>
  <si>
    <t>Z-11-885</t>
  </si>
  <si>
    <t>Label for 11-885 / 277TF Card. "Seal Oil red 2.875"</t>
  </si>
  <si>
    <t>Z-11-890 (Label for 11-890 / 409TF Card. "Seal Oil 3.125")</t>
  </si>
  <si>
    <t>Z-11-890</t>
  </si>
  <si>
    <t>Label for 11-890 / 409TF Card. "Seal Oil 3.125"</t>
  </si>
  <si>
    <t>Z-21-600</t>
  </si>
  <si>
    <t>Z-21-601</t>
  </si>
  <si>
    <t>Z-21-700</t>
  </si>
  <si>
    <t>Z-21-705</t>
  </si>
  <si>
    <t>Z-21-730</t>
  </si>
  <si>
    <t>Z-21-871</t>
  </si>
  <si>
    <t>Z-21-876</t>
  </si>
  <si>
    <t>Z-21-878</t>
  </si>
  <si>
    <t>Z-21-890</t>
  </si>
  <si>
    <t>Z-21-891</t>
  </si>
  <si>
    <t>Z-21-895</t>
  </si>
  <si>
    <t>Z10-950</t>
  </si>
  <si>
    <t>Z10-951</t>
  </si>
  <si>
    <t>Z40-115</t>
  </si>
  <si>
    <t>Z40-120</t>
  </si>
  <si>
    <t>Z40-125</t>
  </si>
  <si>
    <t>Z50-101</t>
  </si>
  <si>
    <t>Total Packaging</t>
  </si>
  <si>
    <t>21-603 (Bushing, Nylon 9/16" x 1-3/4" for Springs &amp; Cast Equalizer)</t>
  </si>
  <si>
    <t>Suspension:Bushing</t>
  </si>
  <si>
    <t>21-604 (Bushing, Nylon 9/16" x 2" for Springs)</t>
  </si>
  <si>
    <t>Total Bushing</t>
  </si>
  <si>
    <t>21-600 (Bushing, Nylon 9/16" x 1-3/4" for Springs &amp; Cast Equalizer - GENUINE AXLE...</t>
  </si>
  <si>
    <t>Suspension:Bushing - Kit</t>
  </si>
  <si>
    <t>Bushing, Nylon 9/16" x 1-3/4" for Springs &amp; Cast Equalizer - GENUINE AXLETEK</t>
  </si>
  <si>
    <t>21-601 (Bushing, Nylon 9/16" x 2" for Springs - GENUINE AXLETEK)</t>
  </si>
  <si>
    <t>Bushing, Nylon 9/16" x 2" for Springs - GENUINE AXLETEK</t>
  </si>
  <si>
    <t>Total Bushing - Kit</t>
  </si>
  <si>
    <t>Hardware - Suspension</t>
  </si>
  <si>
    <t>21-730 (Equalizer 7/8" Bolt Kit GENUINE AXLETEK  PK/1)</t>
  </si>
  <si>
    <t>Suspension:Hardware - Suspension</t>
  </si>
  <si>
    <t>Equalizer 7/8" Bolt Kit GENUINE AXLETEK  PK/1</t>
  </si>
  <si>
    <t>Total Hardware - Suspension</t>
  </si>
  <si>
    <t>21-700 (Bolt, Shackle 3" long x 9/16" diameter, PK/4 - GENUINE AXLETEK)</t>
  </si>
  <si>
    <t>Suspension:Shackle Strap - Kit</t>
  </si>
  <si>
    <t>Bolt, Shackle 3" long x 9/16" diameter, PK/4 - GENUINE AXLETEK</t>
  </si>
  <si>
    <t>21-705 (Bolt, Shackle 3-1/2" long x 9/16" diameter, PK/4 - GENUINE AXLETEK)</t>
  </si>
  <si>
    <t>Bolt, Shackle 3-1/2" long x 9/16" diameter, PK/4 - GENUINE AXLETEK</t>
  </si>
  <si>
    <t>21-890 (Shackle Strap 2.25" hole center PK/4 - GENUINE AXLETEK)</t>
  </si>
  <si>
    <t>Shackle Strap 2.25" hole center PK/4 - GENUINE AXLETEK</t>
  </si>
  <si>
    <t>21-891 (Shackle Strap 2.625" hole center PK/4 - GENUINE AXLETEK)</t>
  </si>
  <si>
    <t>Shackle Strap 2.625" hole center PK/4 - GENUINE AXLETEK</t>
  </si>
  <si>
    <t>21-895 (Shackle Strap 3.125" hole center PK/4 - GENUINE AXLETEK)</t>
  </si>
  <si>
    <t>Shackle Strap 3.125" hole center PK/4 - GENUINE AXLETEK</t>
  </si>
  <si>
    <t>Total Shackle Strap - Kit</t>
  </si>
  <si>
    <t>Spring - Kit</t>
  </si>
  <si>
    <t>2-E5115 (Spring Kit, 2) E5115 Springs, APUBR9 (Bulk))</t>
  </si>
  <si>
    <t>Suspension:Spring - Kit</t>
  </si>
  <si>
    <t>2-E5115</t>
  </si>
  <si>
    <t>Spring Kit, 2) E5115 Springs, APUBR9 (Bulk)</t>
  </si>
  <si>
    <t>2-E5226 (Spring Kit, 2) E5226 Springs, APUBR9 (Bulk))</t>
  </si>
  <si>
    <t>2-E5226</t>
  </si>
  <si>
    <t>Spring Kit, 2) E5226 Springs, APUBR9 (Bulk)</t>
  </si>
  <si>
    <t>2-PR4B (Spring Kit, 2) PR4B Springs, APUBR1 (Bulk))</t>
  </si>
  <si>
    <t>2-PR4B</t>
  </si>
  <si>
    <t>Spring Kit, 2) PR4B Springs, APUBR1 (Bulk)</t>
  </si>
  <si>
    <t>2-SW5 (Spring Kit, 2) SW5 Springs, APUBR8 (Bulk))</t>
  </si>
  <si>
    <t>2-SW5</t>
  </si>
  <si>
    <t>Spring Kit, 2) SW5 Springs, APUBR8 (Bulk)</t>
  </si>
  <si>
    <t>2-SW6 (Spring Kit, 2) SW6 Springs, APUBR9 (Bulk))</t>
  </si>
  <si>
    <t>2-SW6</t>
  </si>
  <si>
    <t>Spring Kit, 2) SW6 Springs, APUBR9 (Bulk)</t>
  </si>
  <si>
    <t>Total Spring - Kit</t>
  </si>
  <si>
    <t>21-103 (U-Bolt Kit, 4-1/4" Long for 2,000 lb 1-3/4" Axle, 3/8-24 APUBR10  - GENUI...</t>
  </si>
  <si>
    <t>Suspension:U-Bolt - Kit</t>
  </si>
  <si>
    <t>Total U-Bolt - Kit</t>
  </si>
  <si>
    <t>21-251 (Hanger for 1.75" springs, 1.13" Center Height 1.44" W x 1.50" Long)</t>
  </si>
  <si>
    <t>21-252 (Hanger for 1.75" springs, 1.50" Center Height 1.88" W x 3.00" Long)</t>
  </si>
  <si>
    <t>21-253 (Hanger for 1.75" springs, 2.50" Center Height 1.88" W x 3.00" Long)</t>
  </si>
  <si>
    <t>21-254 (Hanger for 1.75" springs, 3.25" Center Height 1.88" W x 3.00" Long)</t>
  </si>
  <si>
    <t>21-280 (Hanger for 2" springs, 3.56" Center Height, Front, 4")</t>
  </si>
  <si>
    <t>21-281 (Hanger for 2" springs, 3.38" Center Height, Center, 4")</t>
  </si>
  <si>
    <t>21-282 (Hanger for 2" springs, 5.06" Center Height, Rear, 4")</t>
  </si>
  <si>
    <t>21-300 (Hanger Kit, Single for 2.50" Slipper Springs (10KGD Axle) 72-80  3/4" Spr...</t>
  </si>
  <si>
    <t>Hanger Kit, Single for 2.50" Slipper Springs (10KGD Axle) 72-80  3/4" Spring HAP-158 - GENUINE A...</t>
  </si>
  <si>
    <t>21-305 (Hanger Kit, Tandem Add-on, (10KGD Axle) use with HAP-158 for 42 1/4" axle...</t>
  </si>
  <si>
    <t>Hanger Kit, Tandem Add-on, (10KGD Axle) use with HAP-158 for 42 1/4" axle spacing HAP-258-02 - G...</t>
  </si>
  <si>
    <t>21-320 (Hanger Kit, Tandem Add-on, (12K Axle) use with HAP-103 for 42 1/4" axle s...</t>
  </si>
  <si>
    <t>Hanger Kit, Tandem Add-on, (12K Axle) use with HAP-103 for 42 1/4" axle spacing HAP-203-02 - GEN...</t>
  </si>
  <si>
    <t>21-325 (Hanger Kit, Tandem Add-on, (12K Axle) use with HAP-103 for 48 1/2" axle s...</t>
  </si>
  <si>
    <t>Hanger Kit, Tandem Add-on, (12K Axle) use with HAP-103 for 48 1/2" axle spacing HAP-203-03 - GEN...</t>
  </si>
  <si>
    <t>21-400 (Spring, Double-Eye, 4-leaf  1,750-lb, 25-1/4" free length, 1-3/4" Width S...</t>
  </si>
  <si>
    <t>21-401 (Spring, Double-Eye, 4-leaf  1,000-lb, 25-1/4" free length, 1-3/4" Width A...</t>
  </si>
  <si>
    <t>21-401</t>
  </si>
  <si>
    <t>Spring, Double-Eye, 4-leaf  1,000-lb, 25-1/4" free length, 1-3/4" Width AWS2</t>
  </si>
  <si>
    <t>21-402 (Spring, Slipper, 3-leaf 750-lb, 24.62" free length, 2" width WE3)</t>
  </si>
  <si>
    <t>21-402</t>
  </si>
  <si>
    <t>Spring, Slipper, 3-leaf 750-lb, 24.62" free length, 2" width WE3</t>
  </si>
  <si>
    <t>21-404 (Spring, Double-Eye, 4-leaf  2,500-lb, 25-1/4" free length, 1-3/4" Width SW4)</t>
  </si>
  <si>
    <t>21-405 (Spring, Double-Eye, 5-leaf 2,950-lb, 25-1/4" free length, 1 3/4" width SW5)</t>
  </si>
  <si>
    <t>21-406 (Spring, Double-Eye, 6-leaf for 3,500-lb, 25-1/4" free length, 1-3/4" widt...</t>
  </si>
  <si>
    <t>21-415 (Spring, Slipper, 6 Leaf  4,300-lb, 29-1/2" free length, 2" Wide E5115)</t>
  </si>
  <si>
    <t>21-416 (Spring, Slipper, 6 Leaf  3,750-lb, 26-5/8" free length, 2" Wide HW5116)</t>
  </si>
  <si>
    <t>21-426 (Spring, Slipper, 5-leaf 3,400-lb, 26-5/8" free length, 2" width E5226)</t>
  </si>
  <si>
    <t>21-432 (Spring, Slipper, 5-leaf  for 3,500-lb axles, 26-5/8" free length, 2" Widt...</t>
  </si>
  <si>
    <t>21-433 (Spring, Slipper, 7 Leaf  4,000-lb, 26-5/8" free length, 2" Wide 1403T3)</t>
  </si>
  <si>
    <t>21-444 (Spring, Slipper, 6 Leaf  6,000-lb, 30-1/2" free length, 3" Wide 72-44)</t>
  </si>
  <si>
    <t>21-480 (Spring, Slipper, 5-Leaf 5,000-lb, 30" free length, 2-1/2" Wide rubber bus...</t>
  </si>
  <si>
    <t>21-500 (Suspension Repair 2.625 Kit 1.75” Springs &amp; E1 Cast Eq - GENUINE AXLETEK)</t>
  </si>
  <si>
    <t>21-501 (Suspension Repair 3.125 Kit 1.75” Springs &amp; E1 Cast Eq - GENUINE AXLETEK)</t>
  </si>
  <si>
    <t>21-515 (Suspension Repair Kit for 2” Springs &amp; 12” Equalizer (Black Powder Coat) ...</t>
  </si>
  <si>
    <t>21-620 (Bushing Spring Eye Rubber/Steel .75" ID X 2.00" OD 2.50" Long.  For 2-1/2...</t>
  </si>
  <si>
    <t>21-625 (Bushing Spring Eye Rubber/Steel 1" ID X 2.06" OD 3.12" Long. For 3" wide ...</t>
  </si>
  <si>
    <t>21-701 (Bolt, Shackle 3" long x 9/16" diameter, 9163B)</t>
  </si>
  <si>
    <t>21-702 (Bolt, Shackle 3-1/2" long x 9/16" diameter, 91635B)</t>
  </si>
  <si>
    <t>21-703 (Nut, Lock Hex 9/16" for Shackle Bolt, top lock)</t>
  </si>
  <si>
    <t>21-710 (Bolt, Shackle Shoulder; 9/16" x 2.32" w/ 7/16"-20 Thread End)</t>
  </si>
  <si>
    <t>21-711 (Bolt, Shackle Shoulder; 9/16" x 2.82" w/ 7/16"-20 Thread End)</t>
  </si>
  <si>
    <t>21-721 (Nut, Shackle Bolt; 7/16"-20)</t>
  </si>
  <si>
    <t>21-731 (Bolt, Equlizer WET 7/8"-9 Grade 2)</t>
  </si>
  <si>
    <t>21-732 (Bolt, Equlizer 7/8"-9 Grade 2)</t>
  </si>
  <si>
    <t>21-733 (Nut Castle 7/8" for Equ Bolt used in APT6SE)</t>
  </si>
  <si>
    <t>Nut Castle 7/8" for Equ Bolt used in APT6SE</t>
  </si>
  <si>
    <t>21-734 (Zerk for above bolt)</t>
  </si>
  <si>
    <t>21-735 (Cotter Pin 1/8" dia. x 2-1/4")</t>
  </si>
  <si>
    <t>21-750 (Spring Eye Bolt, 3/4"-10 x 4.75" used in HAP158 &amp; HAP258)</t>
  </si>
  <si>
    <t>Spring Eye Bolt, 3/4"-10 x 4.75" used in HAP158 &amp; HAP258</t>
  </si>
  <si>
    <t>21-751 (Nut, Lock 3/4"-10, Used 7-264 Bolt)</t>
  </si>
  <si>
    <t>Nut, Lock 3/4"-10, Used 7-264 Bolt</t>
  </si>
  <si>
    <t>21-752 (Bolt, Spring Keeper, 1/2"-20 x 4-1/2",  for 3" Spring. Used in HAP103 &amp; H...</t>
  </si>
  <si>
    <t>21-753 (Nut, Lock 1/2"-20 for 7-75 Bolt)</t>
  </si>
  <si>
    <t>21-754 (Bolt, Equalizer / Spring-eye 1"-8 x 5-1/2",  Used as EquBlt in HAP258 &amp; S...</t>
  </si>
  <si>
    <t>Bolt, Equalizer / Spring-eye 1"-8 x 5-1/2",  Used as EquBlt in HAP258 &amp; SprEyeBlt in HAP103 &amp; HA...</t>
  </si>
  <si>
    <t>21-755 (Nut, Lock 1"-8 for 7-169 Bolt)</t>
  </si>
  <si>
    <t>21-756 (Bot, Equalizer 1-1/8"-7 x 6.00" used in HAP203)</t>
  </si>
  <si>
    <t>21-757 (Nut, Lock 1-1/8"-7, Used with 7-170)</t>
  </si>
  <si>
    <t>21-810 (Equalizer Cast 7-3/4" Long for 1.75" Double-Eye Springs uses 9/16" x 3" S...</t>
  </si>
  <si>
    <t>21-811 (Equalizer Cast 5-3/4" Long for 1.75" Double-Eye Springs used in AP233 kit...</t>
  </si>
  <si>
    <t>Equalizer Cast 5-3/4" Long for 1.75" Double-Eye Springs used in AP233 kit - uses 9/16" x 3" Shac...</t>
  </si>
  <si>
    <t>21-812 (Equalizer 12" Long, for 2" Slipper Spring - Uses 7/8" Dry Equ Bolt.)</t>
  </si>
  <si>
    <t>Equalizer 12" Long, for 2" Slipper Spring - Uses 7/8" Dry Equ Bolt.</t>
  </si>
  <si>
    <t>21-870 (Shackle Strap, 3 1//8" C-C)</t>
  </si>
  <si>
    <t>21-875 (Shackle Strap, 2 5/8" C-C)</t>
  </si>
  <si>
    <t>21-877 (Shackle Strap, 2 1/4" C-C)</t>
  </si>
  <si>
    <t>34LN (Nut, 3/4"-10 Hex Lock. For 12K U-Bolts)</t>
  </si>
  <si>
    <t>34LN</t>
  </si>
  <si>
    <t>Nut, 3/4"-10 Hex Lock. For 12K U-Bolts</t>
  </si>
  <si>
    <t>38FN (Nut, 3/8"-24 Hex Flange. For 2K U-Bolts)</t>
  </si>
  <si>
    <t>38FN</t>
  </si>
  <si>
    <t>Nut, 3/8"-24 Hex Flange. For 2K U-Bolts</t>
  </si>
  <si>
    <t>40-000 (Jack Foot with Hardware for 2-5K Round A-frame Jack)</t>
  </si>
  <si>
    <t>40-005 (Jack Foot with Removable Pin , 1.7" height, for 2-5K Round A-frame Jack)</t>
  </si>
  <si>
    <t>40-010 (Jack Foot, drop leg Insert  for 2-5K Jack)</t>
  </si>
  <si>
    <t>40-015 (Pin, Jack  9/16"  x 3-1/2", with 3-1/8"  to the center of the detent ball)</t>
  </si>
  <si>
    <t>40-020 (Pin, Jack 5/8" x 4")</t>
  </si>
  <si>
    <t>40-025 (Pin, Jack  9/16"  x 2-3/4")</t>
  </si>
  <si>
    <t>40-030 (Handle , Replacement for 2-5K A-Frame Jacks)</t>
  </si>
  <si>
    <t>40-035 (Jack, Support Plate for 2-1/4" OD A-Frame Jacks)</t>
  </si>
  <si>
    <t>40-040 (Jack, Handle w/bolt and nut for 12k jack)</t>
  </si>
  <si>
    <t>40-041 (Jack, Handle clip for HD Jack Handle)</t>
  </si>
  <si>
    <t>40-045 (Jack, Male pipe (inside pipe), 2” O.D., 9/16” pin hole size. For 5-8K SW ...</t>
  </si>
  <si>
    <t>Jack, Male pipe (inside pipe), 2” O.D., 9/16” pin hole size. For 5-8K SW round tube jack and 5K ...</t>
  </si>
  <si>
    <t>40-046 (Jack, Male pipe (inside pipe), 2” O.D., 5/8” pin hole size. For 2K TW/SW ...</t>
  </si>
  <si>
    <t>40-050 (Pin, for Direct-Weld Square Jack Foot)</t>
  </si>
  <si>
    <t>Total Suspension</t>
  </si>
  <si>
    <t>60-001 (Ball Mount, 2" Ball 2" Drop, 7.5K, Includes pin &amp; clip)</t>
  </si>
  <si>
    <t>Ball Mount, 2" Ball 2" Drop, 7.5K, Includes pin &amp; clip</t>
  </si>
  <si>
    <t>60-002 (Ball Mount, 2" Ball 4" Drop, 7.5K, Includes pin &amp; clip)</t>
  </si>
  <si>
    <t>Ball Mount, 2" Ball 4" Drop, 7.5K, Includes pin &amp; clip</t>
  </si>
  <si>
    <t>60-003 (Ball Mount, 2-5/16" Ball 2" Drop, 7.5K, Includes pin &amp; clip)</t>
  </si>
  <si>
    <t>Ball Mount, 2-5/16" Ball 2" Drop, 7.5K, Includes pin &amp; clip</t>
  </si>
  <si>
    <t>60-004 (Ball Mount, 2-5/16" Ball 4" Drop, 7.5K, Includes pin &amp; clip)</t>
  </si>
  <si>
    <t>Ball Mount, 2-5/16" Ball 4" Drop, 7.5K, Includes pin &amp; clip</t>
  </si>
  <si>
    <t>60-020 (Ball Mount, HD Forged 2-5/16",  2-1/2" Shank, 4" Drop, 20K)</t>
  </si>
  <si>
    <t>Ball Mount, HD Forged 2-5/16",  2-1/2" Shank, 4" Drop, 20K</t>
  </si>
  <si>
    <t>60-100 (Reducer Sleeve Set, 3" to 2-1/2" to 2" Shanks, 2 Pieces)</t>
  </si>
  <si>
    <t>Reducer Sleeve Set, 3" to 2-1/2" to 2" Shanks, 2 Pieces</t>
  </si>
  <si>
    <t>60-101 (Reducer Sleeve Set, 2-1/2" to 2" Shank)</t>
  </si>
  <si>
    <t>Reducer Sleeve Set, 2-1/2" to 2" Shank</t>
  </si>
  <si>
    <t>60-200 (Ball Mount, HD Adjustable with Dual Ball, 2-1/2" Shank, 20K)</t>
  </si>
  <si>
    <t>Ball Mount, HD Adjustable with Dual Ball, 2-1/2" Shank, 20K</t>
  </si>
  <si>
    <t>60-500 (Lock, for 1/4" for Coupler with lever latch - Black)</t>
  </si>
  <si>
    <t>Lock, for 1/4" for Coupler with lever latch - Black</t>
  </si>
  <si>
    <t>60-505 (Hitch Pin, 5/8" Locking Pin and Clip for 2-1/2" or 3" Receiver - Black)</t>
  </si>
  <si>
    <t>Hitch Pin, 5/8" Locking Pin and Clip for 2-1/2" or 3" Receiver - Black</t>
  </si>
  <si>
    <t>Total Towing</t>
  </si>
  <si>
    <t>Uncategorized</t>
  </si>
  <si>
    <t>10-500 (Reflective Tape, 6x6 - 150' Kiss Cut, 7YR Meets DOT and FVSS 108 standard...</t>
  </si>
  <si>
    <t>10-500</t>
  </si>
  <si>
    <t xml:space="preserve">Reflective Tape, 6x6 - 150' Kiss Cut, 7YR Meets DOT and FVSS 108 standards, SAE “A” compliant  </t>
  </si>
  <si>
    <t>10-501 (Reflective Tape, 7x11 - 150' Kiss Cut, 7YR Meets DOT and FVSS 108 standar...</t>
  </si>
  <si>
    <t>10-501</t>
  </si>
  <si>
    <t xml:space="preserve">Reflective Tape, 7x11 - 150' Kiss Cut, 7YR Meets DOT and FVSS 108 standards, SAE “A” compliant  </t>
  </si>
  <si>
    <t>206TF (Packaging, Small Clam)</t>
  </si>
  <si>
    <t>Packaging, Small Clam</t>
  </si>
  <si>
    <t>277TF (Packaging, Med Clam)</t>
  </si>
  <si>
    <t>Packaging, Med Clam</t>
  </si>
  <si>
    <t>28580 (Bearing, #99 Spindle, Inner)</t>
  </si>
  <si>
    <t>28580</t>
  </si>
  <si>
    <t>Bearing, #99 Spindle, Inner</t>
  </si>
  <si>
    <t>409TF (Packaging, Large Clam)</t>
  </si>
  <si>
    <t>Packaging, Large Clam</t>
  </si>
  <si>
    <t>80-152 (Load Binder Ratchet, 5/16-in, Heavy-Duty. Use with 5/16 G70 or 3/8 G70 ch...</t>
  </si>
  <si>
    <t>Load Binder Ratchet, 5/16-in, Heavy-Duty. Use with 5/16 G70 or 3/8 G70 chain. WLL: 6,600 lbs./2,...</t>
  </si>
  <si>
    <t>80-200 (E-Track 10' Horizontal, Painted.  12-Guage)</t>
  </si>
  <si>
    <t>80-201 (E Track Tie Down w/ O-Ring,  4,000 lbs. BS)</t>
  </si>
  <si>
    <t>80-203 (E-Track 8-1/2" Rope Tie Off , 4,400 lbs. BS Red Web)</t>
  </si>
  <si>
    <t>80-300 (D-Ring, 5/8" diameter w/weld-on mounting bracket, forged from C1045 steel...</t>
  </si>
  <si>
    <t>D-Ring, 5/8" diameter w/weld-on mounting bracket, forged from C1045 steel, I.D. 3"x3", U.B.S. 18...</t>
  </si>
  <si>
    <t>80-301 (D-Ring, 1/2" diameter, w/weld-on mounting bracket, forged from C1045 stee...</t>
  </si>
  <si>
    <t>D-Ring, 1/2" diameter, w/weld-on mounting bracket, forged from C1045 steel, I.D.2-1/2"x2-3/8", U...</t>
  </si>
  <si>
    <t>80-302 (D-ring Rotating Pan Fitting - 360 Degree Recessed Mount Pan Fitting)</t>
  </si>
  <si>
    <t>80-320 (Stake Pocket (7GA))</t>
  </si>
  <si>
    <t>91-100 (Bar Lock Kit)</t>
  </si>
  <si>
    <t>91-100</t>
  </si>
  <si>
    <t>Bar Lock Kit</t>
  </si>
  <si>
    <t>916FN (Nut, 9/16"-18 Hex Flange. For 3.5-7K U-Bolts)</t>
  </si>
  <si>
    <t>916FN</t>
  </si>
  <si>
    <t>Nut, 9/16"-18 Hex Flange. For 3.5-7K U-Bolts</t>
  </si>
  <si>
    <t>DX-504-17Z (Spindle, 3.5K AxleTek DROP for 2-3/8" Tube, Grs w/ lube)</t>
  </si>
  <si>
    <t>DX-504-17Z</t>
  </si>
  <si>
    <t>Spindle, 3.5K AxleTek DROP for 2-3/8" Tube, Grs w/ lube</t>
  </si>
  <si>
    <t>DX-511-17Z (Spindle, 7K AxleTek DROP for 3" Tube, Grs w/ lube)</t>
  </si>
  <si>
    <t>DX-511-17Z</t>
  </si>
  <si>
    <t>Spindle, 7K AxleTek DROP for 3" Tube, Grs w/ lube</t>
  </si>
  <si>
    <t>G316 (Grommet, 316 for axle tube)</t>
  </si>
  <si>
    <t>G316</t>
  </si>
  <si>
    <t>Grommet, 316 for axle tube</t>
  </si>
  <si>
    <t>PAD10K (Spring Seat for 12K, 5.00 Axle Tube)</t>
  </si>
  <si>
    <t>PAD10K</t>
  </si>
  <si>
    <t>Spring Seat for 12K, 5.00 Axle Tube</t>
  </si>
  <si>
    <t>PAD2K (Spring Seat for 2K, 1.75 Axle Tube)</t>
  </si>
  <si>
    <t>PAD2K</t>
  </si>
  <si>
    <t>Spring Seat for 2K, 1.75 Axle Tube</t>
  </si>
  <si>
    <t>PAD35K (Spring Seat for 3.5K, 2.38 Axle Tube)</t>
  </si>
  <si>
    <t>PAD35K</t>
  </si>
  <si>
    <t>Spring Seat for 3.5K, 2.38 Axle Tube</t>
  </si>
  <si>
    <t>TSW</t>
  </si>
  <si>
    <t>PAD52-7K (Spring Seat for 5.2-7K, 3.00 Axle Tube)</t>
  </si>
  <si>
    <t>PAD52-7K</t>
  </si>
  <si>
    <t>Spring Seat for 5.2-7K, 3.00 Axle Tube</t>
  </si>
  <si>
    <t>PAD70 (Spring Seat for 8K, 3.50 Axle Tube)</t>
  </si>
  <si>
    <t>PAD70</t>
  </si>
  <si>
    <t>Spring Seat for 8K, 3.50 Axle Tube</t>
  </si>
  <si>
    <t>PAD8K (Spring Seat for 10K, 4.50 Axle Tube)</t>
  </si>
  <si>
    <t>PAD8K</t>
  </si>
  <si>
    <t>Spring Seat for 10K, 4.50 Axle Tube</t>
  </si>
  <si>
    <t>Paint (Paint, 55-gallon drum, Black)</t>
  </si>
  <si>
    <t>Paint</t>
  </si>
  <si>
    <t>Paint, 55-gallon drum, Black</t>
  </si>
  <si>
    <t>SP-SS-833-17Z (Spindle, 3.5K AxleTek Straight for 2-3/8" Tube, Grs w/ lube)</t>
  </si>
  <si>
    <t>SP-SS-833-17Z</t>
  </si>
  <si>
    <t>Spindle, 3.5K AxleTek Straight for 2-3/8" Tube, Grs w/ lube</t>
  </si>
  <si>
    <t>SP-SS-966-17Z (Spindle, 7K AxleTek Straight for 3" Tube, Grs w/ lube)</t>
  </si>
  <si>
    <t>SP-SS-966-17Z</t>
  </si>
  <si>
    <t>Spindle, 7K AxleTek Straight for 3" Tube, Grs w/ lube</t>
  </si>
  <si>
    <t>SS-908-17 (Spindle, 8K AxleTek Straight for 3.5" Tube,Oil)</t>
  </si>
  <si>
    <t>SS-908-17</t>
  </si>
  <si>
    <t>Spindle, 8K AxleTek Straight for 3.5" Tube,Oil</t>
  </si>
  <si>
    <t>SS-910-17 (Spindle, 10K AxleTek Straight for 5" tube, Oil)</t>
  </si>
  <si>
    <t>SS-910-17</t>
  </si>
  <si>
    <t>Spindle, 10K AxleTek Straight for 5" tube, Oil</t>
  </si>
  <si>
    <t>SS-912-17 (Spindle, 12K AxleTek Straight for 5" tube, Oil)</t>
  </si>
  <si>
    <t>SS-912-17</t>
  </si>
  <si>
    <t>Spindle, 12K AxleTek Straight for 5" tube, Oil</t>
  </si>
  <si>
    <t>Toluene (Paint,Toluene)</t>
  </si>
  <si>
    <t>Toluene</t>
  </si>
  <si>
    <t>Paint,Toluene</t>
  </si>
  <si>
    <t>TP10 (Tie Plate for 10K, 5" Axle Tube, 2.50" Springs)</t>
  </si>
  <si>
    <t>TP10</t>
  </si>
  <si>
    <t>Tie Plate for 10K, 5" Axle Tube, 2.50" Springs</t>
  </si>
  <si>
    <t>TP12 (Tie Plate for 12K, 5" Axle Tube, 3.00" Springs)</t>
  </si>
  <si>
    <t>TP12</t>
  </si>
  <si>
    <t>Tie Plate for 12K, 5" Axle Tube, 3.00" Springs</t>
  </si>
  <si>
    <t>TP2 (Tie Plate for 2K, 1.75 Axle Tube, 1.75" Springs)</t>
  </si>
  <si>
    <t>TP2</t>
  </si>
  <si>
    <t>Tie Plate for 2K, 1.75 Axle Tube, 1.75" Springs</t>
  </si>
  <si>
    <t>TP35 (Tie Plate for 3.5K, 2.38 Axle Tube, 1.75" Springs)</t>
  </si>
  <si>
    <t>TP35</t>
  </si>
  <si>
    <t>Tie Plate for 3.5K, 2.38 Axle Tube, 1.75" Springs</t>
  </si>
  <si>
    <t>TP7 (Tie Plate for 5.2-7K, 3.00 Axle Tube, 2.00" Springs)</t>
  </si>
  <si>
    <t>TP7</t>
  </si>
  <si>
    <t>Tie Plate for 5.2-7K, 3.00 Axle Tube, 2.00" Springs</t>
  </si>
  <si>
    <t>TP8 (Tie Plate for 8K, 3.50 Axle Tube, 2.00" Springs)</t>
  </si>
  <si>
    <t>TP8</t>
  </si>
  <si>
    <t>Tie Plate for 8K, 3.50 Axle Tube, 2.00" Springs</t>
  </si>
  <si>
    <t>TUBE134-180 (Tubing 2K Axle, 1 3/4 OD .180 Min. Wall; 60K Min Yield; ASTM A513 HR...</t>
  </si>
  <si>
    <t>TUBE134-180</t>
  </si>
  <si>
    <t>Tubing 2K Axle, 1 3/4 OD .180 Min. Wall; 60K Min Yield; ASTM A513 HR Welded Tube;</t>
  </si>
  <si>
    <t>TUBE238-165 (Tubing 3.5K Axle, 2 3/8 OD .165 Min. Wall; 60K Min Yield; ASTM A513 ...</t>
  </si>
  <si>
    <t>TUBE238-165</t>
  </si>
  <si>
    <t>Tubing 3.5K Axle, 2 3/8 OD .165 Min. Wall; 60K Min Yield; ASTM A513 HR Welded Tube;</t>
  </si>
  <si>
    <t>TUBE238-180 (Tubing 3.5K Axle, 2 3/8 OD .180 Min. Wall; 60K Min Yield; ASTM A513 ...</t>
  </si>
  <si>
    <t>TUBE238-180</t>
  </si>
  <si>
    <t>Tubing 3.5K Axle, 2 3/8 OD .180 Min. Wall; 60K Min Yield; ASTM A513 HR Welded Tube;</t>
  </si>
  <si>
    <t>TUBE238-220 (Tubing 3.5K Axle, 2 3/8 OD .220 Min. Wall; 60K Min Yield; ASTM A513 ...</t>
  </si>
  <si>
    <t>TUBE238-220</t>
  </si>
  <si>
    <t>Tubing 3.5K Axle, 2 3/8 OD .220 Min. Wall; 60K Min Yield; ASTM A513 HR Welded Tube;</t>
  </si>
  <si>
    <t>TUBE312-250 (Tubing 8K Axle 3 1/2 OD .250 Min Wall; 60K Min Yield; ATSM A513 HR W...</t>
  </si>
  <si>
    <t>TUBE312-250</t>
  </si>
  <si>
    <t>Tubing 8K Axle 3 1/2 OD .250 Min Wall; 60K Min Yield; ATSM A513 HR Welded Tube</t>
  </si>
  <si>
    <t>TUBE314-250 (Tubing 7K Axle 3 OD .250 Min. Wall; 60K Min Yield; ASTM A513 HR Weld...</t>
  </si>
  <si>
    <t>TUBE314-250</t>
  </si>
  <si>
    <t>Tubing 7K Axle 3 OD .250 Min. Wall; 60K Min Yield; ASTM A513 HR Welded Tube;..</t>
  </si>
  <si>
    <t>TUBE314-313 (Tubing 7K HD Axle 3 OD .313 Min. Wall; 60K Min Yield; ASTM A513 HR W...</t>
  </si>
  <si>
    <t>TUBE314-313</t>
  </si>
  <si>
    <t>Tubing 7K HD Axle 3 OD .313 Min. Wall; 60K Min Yield; ASTM A513 HR Welded Tube;..</t>
  </si>
  <si>
    <t>TUBE3316.180 (Tubing 5.2-6K Axle, 3 OD .180 Min. Wall; 60K Min Yield; ASTM A513 H...</t>
  </si>
  <si>
    <t>TUBE3316.180</t>
  </si>
  <si>
    <t>Tubing 5.2-6K Axle, 3 OD .180 Min. Wall; 60K Min Yield; ASTM A513 HR Welded Tube;</t>
  </si>
  <si>
    <t>TUBE3316.188 (Tubing 5.2-6K Axle, 3 OD .188 Min. Wall; 60K Min Yield; ASTM A513 H...</t>
  </si>
  <si>
    <t>TUBE3316.188</t>
  </si>
  <si>
    <t>Tubing 5.2-6K Axle, 3 OD .188 Min. Wall; 60K Min Yield; ASTM A513 HR Welded Tube;..</t>
  </si>
  <si>
    <t>TUBE500-250 (Tubing 5" x .25 Tube for 10KGD Axle)</t>
  </si>
  <si>
    <t>TUBE500-250</t>
  </si>
  <si>
    <t>Tubing 5" x .25 Tube for 10KGD Axle</t>
  </si>
  <si>
    <t>TUBE500-440 (Tubing 5" x .44 Tube for 12K Axle)</t>
  </si>
  <si>
    <t>TUBE500-440</t>
  </si>
  <si>
    <t>Tubing 5" x .44 Tube for 12K Axle</t>
  </si>
  <si>
    <t>UB10 (U-bolt 5/8" x 9"  for 10K, 5" Axle Tube)</t>
  </si>
  <si>
    <t>UB10</t>
  </si>
  <si>
    <t>U-bolt 5/8" x 9"  for 10K, 5" Axle Tube</t>
  </si>
  <si>
    <t>UB12 (U-bolt  3/4" x 9-5/8" for 12K 5" Axle Tube)</t>
  </si>
  <si>
    <t>UB12</t>
  </si>
  <si>
    <t>U-bolt  3/4" x 9-5/8" for 12K 5" Axle Tube</t>
  </si>
  <si>
    <t>UB2 (U-Bolt 3/8" x  4-1/4" for 2K, 1.75 Axle Tube)</t>
  </si>
  <si>
    <t>UB2</t>
  </si>
  <si>
    <t>U-Bolt 3/8" x  4-1/4" for 2K, 1.75 Axle Tube</t>
  </si>
  <si>
    <t>UB35 (U-Bolt 1/2" x 5-1/2" for 3.5K, 2.38 Axle Tube)</t>
  </si>
  <si>
    <t>UB35</t>
  </si>
  <si>
    <t>U-Bolt 1/2" x 5-1/2" for 3.5K, 2.38 Axle Tube</t>
  </si>
  <si>
    <t>UB712 (U-Bolt 1/2" x 7" for 5.2-7K, 3.00 Axle Tube)</t>
  </si>
  <si>
    <t>UB712</t>
  </si>
  <si>
    <t>U-Bolt 1/2" x 7" for 5.2-7K, 3.00 Axle Tube</t>
  </si>
  <si>
    <t>UB7916 (U-Bolt 9/16" x 7-1/4" for 5.2-7K, 3.00 Axle Tube)</t>
  </si>
  <si>
    <t>UB7916</t>
  </si>
  <si>
    <t>U-Bolt 9/16" x 7-1/4" for 5.2-7K, 3.00 Axle Tube</t>
  </si>
  <si>
    <t>UB8 (U-bolt 9/16" x 8"  for 8K, 3.50" Axle Tube)</t>
  </si>
  <si>
    <t>UB8</t>
  </si>
  <si>
    <t>U-bolt 9/16" x 8"  for 8K, 3.50" Axle Tube</t>
  </si>
  <si>
    <t>WELDING WIRE</t>
  </si>
  <si>
    <t>10-950 (Breakaway Switch)</t>
  </si>
  <si>
    <t>B35S84FZC7300 (Beam, 3.5K Lubed, Cambered 73HF 00SC  BS35-170)</t>
  </si>
  <si>
    <t>B35S84FZC7300</t>
  </si>
  <si>
    <t>Beam, 3.5K Lubed, Cambered 73HF 00SC  BS35-170</t>
  </si>
  <si>
    <t>B35S84FZC9580 (Beam, 3.5K Lubed, Cambered 95HF 80SC  BS35-0271)</t>
  </si>
  <si>
    <t>B35S84FZC9580</t>
  </si>
  <si>
    <t>Beam, 3.5K Lubed, Cambered 95HF 80SC  BS35-0271</t>
  </si>
  <si>
    <t>B70S42FZC8063 (Beam, 7K Lubed, Cambered 80HF 63SC  BS70-0167)</t>
  </si>
  <si>
    <t>B70S42FZC8063</t>
  </si>
  <si>
    <t>Beam, 7K Lubed, Cambered 80HF 63SC  BS70-0167</t>
  </si>
  <si>
    <t>B70S42FZC8974 (Beam, 7K Lubed, Cambered 89HF 74SC  BS70-0168)</t>
  </si>
  <si>
    <t>B70S42FZC8974</t>
  </si>
  <si>
    <t>Beam, 7K Lubed, Cambered 89HF 74SC  BS70-0168</t>
  </si>
  <si>
    <t>B70S42FZC9578 (Beam, 7K Lubed, Cambered 95HF 78SC  BS70-0169)</t>
  </si>
  <si>
    <t>B70S42FZC9578</t>
  </si>
  <si>
    <t>Beam, 7K Lubed, Cambered 95HF 78SC  BS70-0169</t>
  </si>
  <si>
    <t>B70S42FZC9580 (Beam, 7K Lubed, Cambered 95HF 80SC  BS70-0279)</t>
  </si>
  <si>
    <t>B70S42FZC9580</t>
  </si>
  <si>
    <t>Beam, 7K Lubed, Cambered 95HF 80SC  BS70-0279</t>
  </si>
  <si>
    <t>S70865E2ZC8974 (Axle Straight, 7K 865 FSA 12x2, Lube Cambered 89HF 74SC NS  AS70-...</t>
  </si>
  <si>
    <t>S70865E2ZC8974</t>
  </si>
  <si>
    <t>Axle Straight, 7K 865 FSA 12x2, Lube Cambered 89HF 74SC NS  AS70-0172</t>
  </si>
  <si>
    <t>Total Uncategorized</t>
  </si>
  <si>
    <t>TOTAL</t>
  </si>
  <si>
    <t>OH</t>
  </si>
  <si>
    <t>Cards</t>
  </si>
  <si>
    <t>Oil cap for 10-16K, 4" threads LOW-PROFILE w/ rubber plug and rubber o-ring - GENUINE AXLETEK</t>
  </si>
  <si>
    <t>Castle Nut DX Kit, 1-1/4"-14 for 2,000-8,000 lb axle (6-Castellation) includes "D" washer and Tang &amp; Cotter Pin</t>
  </si>
  <si>
    <t xml:space="preserve">Bearing Kit 2K BT8 Kit - L44643 Bearing &amp; 1.249" Seal I.D.  GENUINE AXLETEK </t>
  </si>
  <si>
    <t xml:space="preserve">Bearing Kit 2K BTR Kit - L44649 Bearing &amp; 1.500" Seal I.D.  GENUINE AXLETEK </t>
  </si>
  <si>
    <t>Bearing Kit 3.5K Kit - L68149 Inner / L44649 Outer GENUINE AXLETEK Bearing &amp; 1.719" Seal I.D.  GENUINE AXLETEK</t>
  </si>
  <si>
    <t xml:space="preserve">Wheel Nut 2-7K 1/2"-20, 60° Coned, 13/16" O.D. PK/6 - GENUINE AXLETEK </t>
  </si>
  <si>
    <t xml:space="preserve">Wheel Nut 7 &amp; 8K 9/16"-18, 60° Coned, 7/8" O.D. PK/8 - GENUINE AXLETEK </t>
  </si>
  <si>
    <t xml:space="preserve">Wheel Nut Flange Swivel 9/16"-18, 1-1/16" O.D. PK/8 - GENUINE AXLETEK  </t>
  </si>
  <si>
    <t>Wheel Nut 5/8"-18, 90° Coned, 1-1/16" O.D. PK/8 - GENUINE AXLETEK</t>
  </si>
  <si>
    <t>Wheel Nut Flange Swivel 5/8"-18, 1-1/8" O.D. PK/8 - GENUINE AXLETEK</t>
  </si>
  <si>
    <t xml:space="preserve">Bushing, Nylon 9/16" x 1-3/4" for Springs &amp; Cast Equalizer - GENUINE AXLETEK </t>
  </si>
  <si>
    <t xml:space="preserve">Bushing, Nylon 9/16" x 2" for Springs - GENUINE AXLETEK </t>
  </si>
  <si>
    <t>Equalizer Bolt Kit 7/8"</t>
  </si>
  <si>
    <t>Oil Cap Kit, 10-16K, 4" threads LOW PROFILE w/ rubber plug and rubber o-ring   GENUINE AXLETEK</t>
  </si>
  <si>
    <t>Oil Cap Kit, 10-16K 4" threads DEEP w/ rubber plug and rubber o-ring   GENUINE AXLETEK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</si>
</sst>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\$#,##0.00_);[Red]\(\$#,##0.00\)"/>
    <numFmt numFmtId="166" formatCode="0.000"/>
    <numFmt numFmtId="167" formatCode="0.0"/>
    <numFmt numFmtId="168" formatCode="[$-409]d\-mmm;@"/>
    <numFmt numFmtId="169" formatCode="#,##0.00###;\-#,##0.00###"/>
    <numFmt numFmtId="170" formatCode="mm/dd/yyyy"/>
    <numFmt numFmtId="171" formatCode="_(&quot;$&quot;* #,##0.000_);_(&quot;$&quot;* \(#,##0.000\);_(&quot;$&quot;* &quot;-&quot;??_);_(@_)"/>
  </numFmts>
  <fonts count="6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0" tint="-0.14996795556505021"/>
      <name val="Arial"/>
      <family val="2"/>
    </font>
    <font>
      <sz val="12"/>
      <color theme="0" tint="-0.14996795556505021"/>
      <name val="Arial"/>
      <family val="2"/>
    </font>
    <font>
      <sz val="12"/>
      <color theme="1" tint="0.34998626667073579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theme="1" tint="0.34998626667073579"/>
      <name val="Arial"/>
      <family val="2"/>
    </font>
    <font>
      <sz val="14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4"/>
      <name val="Arial"/>
      <family val="2"/>
    </font>
    <font>
      <sz val="10"/>
      <color theme="1"/>
      <name val="Aptos"/>
      <family val="2"/>
    </font>
    <font>
      <sz val="12"/>
      <color theme="1"/>
      <name val="Calibri Light"/>
      <family val="1"/>
      <scheme val="major"/>
    </font>
    <font>
      <b/>
      <sz val="12"/>
      <color rgb="FFFF000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u/>
      <sz val="11"/>
      <color theme="3" tint="0.249977111117893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name val="Arial"/>
      <family val="2"/>
    </font>
    <font>
      <b/>
      <sz val="8"/>
      <color rgb="FF231F20"/>
      <name val="Arial"/>
      <family val="2"/>
    </font>
    <font>
      <sz val="8"/>
      <color rgb="FF231F20"/>
      <name val="Arial"/>
      <family val="2"/>
    </font>
    <font>
      <sz val="10"/>
      <color theme="1"/>
      <name val="Arial"/>
      <family val="2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Calibri"/>
      <family val="2"/>
      <scheme val="minor"/>
    </font>
    <font>
      <b/>
      <sz val="16"/>
      <color theme="1"/>
      <name val="Arial"/>
      <family val="2"/>
    </font>
    <font>
      <sz val="12"/>
      <color rgb="FF4E5156"/>
      <name val="Arial"/>
      <family val="2"/>
    </font>
    <font>
      <b/>
      <sz val="12"/>
      <color theme="0"/>
      <name val="Arial"/>
      <family val="2"/>
    </font>
    <font>
      <sz val="12"/>
      <name val="Calibri"/>
      <family val="2"/>
    </font>
    <font>
      <sz val="12"/>
      <color indexed="8"/>
      <name val="Calibri Light"/>
      <family val="1"/>
      <scheme val="major"/>
    </font>
    <font>
      <sz val="12"/>
      <name val="Calibri Light"/>
      <family val="1"/>
      <scheme val="major"/>
    </font>
    <font>
      <sz val="11"/>
      <color rgb="FF313131"/>
      <name val="Source Sans Pro"/>
      <family val="2"/>
    </font>
    <font>
      <sz val="11"/>
      <color rgb="FF313131"/>
      <name val="Source Sans Pro"/>
      <family val="2"/>
      <charset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231F20"/>
      <name val="Arial"/>
      <family val="2"/>
    </font>
    <font>
      <sz val="12"/>
      <color rgb="FF000000"/>
      <name val="Arial"/>
      <family val="2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trike/>
      <sz val="12"/>
      <color theme="1"/>
      <name val="Arial"/>
      <family val="2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3FD8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44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6" fillId="0" borderId="0">
      <alignment vertical="center"/>
    </xf>
    <xf numFmtId="0" fontId="15" fillId="0" borderId="0"/>
    <xf numFmtId="0" fontId="24" fillId="28" borderId="12" applyNumberFormat="0" applyFont="0" applyAlignment="0" applyProtection="0"/>
    <xf numFmtId="0" fontId="3" fillId="0" borderId="0"/>
    <xf numFmtId="44" fontId="3" fillId="0" borderId="0" applyFont="0" applyFill="0" applyBorder="0" applyAlignment="0" applyProtection="0"/>
    <xf numFmtId="0" fontId="56" fillId="0" borderId="0"/>
    <xf numFmtId="9" fontId="3" fillId="0" borderId="0" applyFont="0" applyFill="0" applyBorder="0" applyAlignment="0" applyProtection="0"/>
    <xf numFmtId="0" fontId="2" fillId="0" borderId="0"/>
    <xf numFmtId="0" fontId="16" fillId="0" borderId="0"/>
    <xf numFmtId="0" fontId="1" fillId="0" borderId="0"/>
  </cellStyleXfs>
  <cellXfs count="689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center"/>
    </xf>
    <xf numFmtId="164" fontId="11" fillId="0" borderId="0" xfId="1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49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center"/>
    </xf>
    <xf numFmtId="164" fontId="11" fillId="2" borderId="1" xfId="1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1" fontId="10" fillId="0" borderId="1" xfId="0" applyNumberFormat="1" applyFont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64" fontId="13" fillId="2" borderId="1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10" fillId="2" borderId="1" xfId="1" applyNumberFormat="1" applyFont="1" applyFill="1" applyBorder="1" applyAlignment="1">
      <alignment horizontal="center"/>
    </xf>
    <xf numFmtId="0" fontId="14" fillId="0" borderId="1" xfId="0" applyFont="1" applyBorder="1"/>
    <xf numFmtId="49" fontId="9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49" fontId="9" fillId="0" borderId="0" xfId="0" applyNumberFormat="1" applyFont="1" applyAlignment="1">
      <alignment horizontal="left" wrapText="1"/>
    </xf>
    <xf numFmtId="49" fontId="9" fillId="3" borderId="1" xfId="0" applyNumberFormat="1" applyFont="1" applyFill="1" applyBorder="1" applyAlignment="1">
      <alignment horizontal="left"/>
    </xf>
    <xf numFmtId="1" fontId="10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49" fontId="16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19" fillId="0" borderId="4" xfId="0" applyFont="1" applyBorder="1" applyAlignment="1">
      <alignment vertical="center" wrapText="1"/>
    </xf>
    <xf numFmtId="0" fontId="20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0" fontId="16" fillId="0" borderId="4" xfId="0" applyFont="1" applyBorder="1" applyAlignment="1">
      <alignment horizontal="left" wrapText="1"/>
    </xf>
    <xf numFmtId="49" fontId="9" fillId="8" borderId="1" xfId="0" applyNumberFormat="1" applyFont="1" applyFill="1" applyBorder="1" applyAlignment="1">
      <alignment horizontal="left"/>
    </xf>
    <xf numFmtId="49" fontId="9" fillId="3" borderId="1" xfId="0" applyNumberFormat="1" applyFont="1" applyFill="1" applyBorder="1" applyAlignment="1">
      <alignment horizontal="left" wrapText="1"/>
    </xf>
    <xf numFmtId="1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49" fontId="11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64" fontId="11" fillId="0" borderId="1" xfId="1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0" xfId="1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44" fontId="9" fillId="0" borderId="1" xfId="1" applyFont="1" applyFill="1" applyBorder="1" applyAlignment="1">
      <alignment horizontal="center"/>
    </xf>
    <xf numFmtId="44" fontId="10" fillId="0" borderId="1" xfId="1" applyFont="1" applyBorder="1" applyAlignment="1">
      <alignment horizontal="center" vertical="center" wrapText="1"/>
    </xf>
    <xf numFmtId="44" fontId="10" fillId="0" borderId="1" xfId="1" applyFont="1" applyFill="1" applyBorder="1" applyAlignment="1">
      <alignment horizontal="center"/>
    </xf>
    <xf numFmtId="44" fontId="9" fillId="4" borderId="1" xfId="1" applyFont="1" applyFill="1" applyBorder="1" applyAlignment="1">
      <alignment horizontal="center"/>
    </xf>
    <xf numFmtId="44" fontId="10" fillId="4" borderId="1" xfId="1" applyFont="1" applyFill="1" applyBorder="1" applyAlignment="1">
      <alignment horizontal="center"/>
    </xf>
    <xf numFmtId="44" fontId="9" fillId="0" borderId="1" xfId="1" applyFont="1" applyBorder="1" applyAlignment="1">
      <alignment horizontal="center"/>
    </xf>
    <xf numFmtId="44" fontId="10" fillId="0" borderId="1" xfId="1" applyFont="1" applyBorder="1" applyAlignment="1">
      <alignment horizontal="center"/>
    </xf>
    <xf numFmtId="44" fontId="10" fillId="0" borderId="1" xfId="1" applyFont="1" applyBorder="1" applyAlignment="1" applyProtection="1">
      <alignment horizontal="center"/>
      <protection locked="0"/>
    </xf>
    <xf numFmtId="44" fontId="8" fillId="0" borderId="1" xfId="1" applyFont="1" applyBorder="1" applyAlignment="1">
      <alignment horizontal="center"/>
    </xf>
    <xf numFmtId="44" fontId="9" fillId="0" borderId="0" xfId="1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44" fontId="9" fillId="2" borderId="1" xfId="1" applyFont="1" applyFill="1" applyBorder="1" applyAlignment="1">
      <alignment horizontal="center"/>
    </xf>
    <xf numFmtId="164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 wrapText="1"/>
    </xf>
    <xf numFmtId="1" fontId="9" fillId="0" borderId="6" xfId="0" applyNumberFormat="1" applyFont="1" applyBorder="1" applyAlignment="1">
      <alignment horizontal="center"/>
    </xf>
    <xf numFmtId="44" fontId="9" fillId="0" borderId="6" xfId="1" applyFont="1" applyFill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44" fontId="10" fillId="0" borderId="6" xfId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49" fontId="8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wrapText="1"/>
    </xf>
    <xf numFmtId="49" fontId="16" fillId="2" borderId="1" xfId="0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 wrapText="1"/>
    </xf>
    <xf numFmtId="49" fontId="9" fillId="10" borderId="1" xfId="0" applyNumberFormat="1" applyFont="1" applyFill="1" applyBorder="1" applyAlignment="1">
      <alignment horizontal="left"/>
    </xf>
    <xf numFmtId="49" fontId="9" fillId="11" borderId="1" xfId="0" applyNumberFormat="1" applyFont="1" applyFill="1" applyBorder="1" applyAlignment="1">
      <alignment horizontal="left"/>
    </xf>
    <xf numFmtId="49" fontId="9" fillId="12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49" fontId="9" fillId="14" borderId="1" xfId="0" applyNumberFormat="1" applyFont="1" applyFill="1" applyBorder="1" applyAlignment="1">
      <alignment horizontal="left"/>
    </xf>
    <xf numFmtId="49" fontId="9" fillId="15" borderId="1" xfId="0" applyNumberFormat="1" applyFont="1" applyFill="1" applyBorder="1" applyAlignment="1">
      <alignment horizontal="center"/>
    </xf>
    <xf numFmtId="49" fontId="10" fillId="13" borderId="1" xfId="0" applyNumberFormat="1" applyFont="1" applyFill="1" applyBorder="1" applyAlignment="1">
      <alignment horizontal="center"/>
    </xf>
    <xf numFmtId="0" fontId="4" fillId="0" borderId="0" xfId="4" applyAlignment="1">
      <alignment horizontal="center" vertical="center"/>
    </xf>
    <xf numFmtId="0" fontId="27" fillId="0" borderId="0" xfId="4" applyFont="1" applyAlignment="1">
      <alignment horizontal="center" vertical="center"/>
    </xf>
    <xf numFmtId="0" fontId="4" fillId="0" borderId="0" xfId="4"/>
    <xf numFmtId="0" fontId="22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 wrapText="1"/>
    </xf>
    <xf numFmtId="0" fontId="4" fillId="0" borderId="0" xfId="4" applyAlignment="1">
      <alignment horizontal="left" vertical="center"/>
    </xf>
    <xf numFmtId="0" fontId="28" fillId="0" borderId="0" xfId="4" applyFont="1" applyAlignment="1">
      <alignment horizontal="center" vertical="center" wrapText="1"/>
    </xf>
    <xf numFmtId="0" fontId="4" fillId="16" borderId="0" xfId="4" applyFill="1" applyAlignment="1">
      <alignment horizontal="center" vertical="center" wrapText="1"/>
    </xf>
    <xf numFmtId="0" fontId="29" fillId="17" borderId="1" xfId="4" applyFont="1" applyFill="1" applyBorder="1" applyAlignment="1">
      <alignment horizontal="center" vertical="center" wrapText="1"/>
    </xf>
    <xf numFmtId="0" fontId="30" fillId="18" borderId="1" xfId="4" applyFont="1" applyFill="1" applyBorder="1" applyAlignment="1">
      <alignment horizontal="center" vertical="center" wrapText="1"/>
    </xf>
    <xf numFmtId="0" fontId="32" fillId="8" borderId="3" xfId="4" applyFont="1" applyFill="1" applyBorder="1" applyAlignment="1">
      <alignment horizontal="center" vertical="center" wrapText="1"/>
    </xf>
    <xf numFmtId="0" fontId="31" fillId="8" borderId="1" xfId="4" applyFont="1" applyFill="1" applyBorder="1" applyAlignment="1">
      <alignment horizontal="center" vertical="center" wrapText="1"/>
    </xf>
    <xf numFmtId="44" fontId="29" fillId="17" borderId="1" xfId="6" applyFont="1" applyFill="1" applyBorder="1" applyAlignment="1">
      <alignment horizontal="center" vertical="center"/>
    </xf>
    <xf numFmtId="44" fontId="29" fillId="17" borderId="1" xfId="6" applyFont="1" applyFill="1" applyBorder="1" applyAlignment="1">
      <alignment horizontal="center" vertical="center" wrapText="1"/>
    </xf>
    <xf numFmtId="44" fontId="29" fillId="17" borderId="1" xfId="6" applyFont="1" applyFill="1" applyBorder="1" applyAlignment="1">
      <alignment horizontal="left" vertical="center"/>
    </xf>
    <xf numFmtId="0" fontId="29" fillId="17" borderId="1" xfId="6" applyNumberFormat="1" applyFont="1" applyFill="1" applyBorder="1" applyAlignment="1">
      <alignment vertical="center"/>
    </xf>
    <xf numFmtId="44" fontId="29" fillId="17" borderId="1" xfId="6" applyFont="1" applyFill="1" applyBorder="1" applyAlignment="1">
      <alignment vertical="center"/>
    </xf>
    <xf numFmtId="44" fontId="33" fillId="19" borderId="1" xfId="6" applyFont="1" applyFill="1" applyBorder="1" applyAlignment="1">
      <alignment horizontal="center" vertical="center" wrapText="1"/>
    </xf>
    <xf numFmtId="44" fontId="31" fillId="20" borderId="1" xfId="6" applyFont="1" applyFill="1" applyBorder="1" applyAlignment="1">
      <alignment vertical="center" wrapText="1"/>
    </xf>
    <xf numFmtId="0" fontId="4" fillId="0" borderId="1" xfId="4" applyBorder="1" applyAlignment="1">
      <alignment horizontal="center" vertical="center"/>
    </xf>
    <xf numFmtId="0" fontId="27" fillId="0" borderId="1" xfId="4" applyFont="1" applyBorder="1" applyAlignment="1">
      <alignment horizontal="center" vertical="center"/>
    </xf>
    <xf numFmtId="0" fontId="4" fillId="0" borderId="1" xfId="4" applyBorder="1" applyAlignment="1">
      <alignment horizontal="center" vertical="center" wrapText="1"/>
    </xf>
    <xf numFmtId="0" fontId="22" fillId="0" borderId="4" xfId="4" applyFont="1" applyBorder="1" applyAlignment="1">
      <alignment horizontal="center" vertical="center"/>
    </xf>
    <xf numFmtId="0" fontId="22" fillId="0" borderId="4" xfId="4" applyFont="1" applyBorder="1" applyAlignment="1">
      <alignment horizontal="center" vertical="center" wrapText="1"/>
    </xf>
    <xf numFmtId="0" fontId="4" fillId="0" borderId="4" xfId="4" applyBorder="1" applyAlignment="1">
      <alignment horizontal="left" vertical="center" wrapText="1"/>
    </xf>
    <xf numFmtId="166" fontId="4" fillId="0" borderId="1" xfId="4" applyNumberFormat="1" applyBorder="1" applyAlignment="1">
      <alignment horizontal="center" vertical="center" wrapText="1"/>
    </xf>
    <xf numFmtId="0" fontId="28" fillId="0" borderId="1" xfId="4" applyFont="1" applyBorder="1" applyAlignment="1">
      <alignment horizontal="center" vertical="center" wrapText="1"/>
    </xf>
    <xf numFmtId="44" fontId="0" fillId="8" borderId="1" xfId="6" applyFont="1" applyFill="1" applyBorder="1" applyAlignment="1">
      <alignment horizontal="center" vertical="center"/>
    </xf>
    <xf numFmtId="44" fontId="0" fillId="0" borderId="1" xfId="6" applyFont="1" applyFill="1" applyBorder="1" applyAlignment="1">
      <alignment horizontal="center" vertical="center"/>
    </xf>
    <xf numFmtId="0" fontId="4" fillId="0" borderId="0" xfId="4" applyAlignment="1">
      <alignment horizontal="right" vertical="center"/>
    </xf>
    <xf numFmtId="0" fontId="22" fillId="0" borderId="1" xfId="4" applyFont="1" applyBorder="1" applyAlignment="1">
      <alignment horizontal="center" vertical="center"/>
    </xf>
    <xf numFmtId="0" fontId="4" fillId="2" borderId="1" xfId="4" applyFill="1" applyBorder="1" applyAlignment="1">
      <alignment horizontal="center" vertical="center"/>
    </xf>
    <xf numFmtId="0" fontId="22" fillId="21" borderId="4" xfId="4" applyFont="1" applyFill="1" applyBorder="1" applyAlignment="1">
      <alignment horizontal="center" vertical="center" wrapText="1"/>
    </xf>
    <xf numFmtId="0" fontId="19" fillId="0" borderId="4" xfId="4" applyFont="1" applyBorder="1" applyAlignment="1">
      <alignment vertical="center" wrapText="1"/>
    </xf>
    <xf numFmtId="0" fontId="34" fillId="0" borderId="1" xfId="7" applyBorder="1" applyAlignment="1">
      <alignment horizontal="center" vertical="center"/>
    </xf>
    <xf numFmtId="0" fontId="4" fillId="2" borderId="1" xfId="4" applyFill="1" applyBorder="1" applyAlignment="1">
      <alignment horizontal="center" vertical="center" wrapText="1"/>
    </xf>
    <xf numFmtId="44" fontId="4" fillId="0" borderId="0" xfId="4" applyNumberFormat="1"/>
    <xf numFmtId="0" fontId="4" fillId="2" borderId="3" xfId="4" applyFill="1" applyBorder="1" applyAlignment="1">
      <alignment horizontal="center" vertical="center" wrapText="1"/>
    </xf>
    <xf numFmtId="0" fontId="28" fillId="0" borderId="3" xfId="4" applyFont="1" applyBorder="1" applyAlignment="1">
      <alignment horizontal="center" vertical="center" wrapText="1"/>
    </xf>
    <xf numFmtId="166" fontId="4" fillId="9" borderId="1" xfId="4" applyNumberFormat="1" applyFill="1" applyBorder="1" applyAlignment="1">
      <alignment horizontal="center" vertical="center" wrapText="1"/>
    </xf>
    <xf numFmtId="0" fontId="28" fillId="2" borderId="1" xfId="4" applyFont="1" applyFill="1" applyBorder="1" applyAlignment="1">
      <alignment horizontal="center" vertical="center" wrapText="1"/>
    </xf>
    <xf numFmtId="16" fontId="4" fillId="0" borderId="1" xfId="4" applyNumberFormat="1" applyBorder="1" applyAlignment="1">
      <alignment horizontal="center" vertical="center"/>
    </xf>
    <xf numFmtId="0" fontId="35" fillId="0" borderId="1" xfId="9" applyFont="1" applyBorder="1" applyAlignment="1">
      <alignment horizontal="center" vertical="center"/>
    </xf>
    <xf numFmtId="0" fontId="4" fillId="0" borderId="2" xfId="4" applyBorder="1" applyAlignment="1">
      <alignment horizontal="center" vertical="center"/>
    </xf>
    <xf numFmtId="0" fontId="27" fillId="0" borderId="2" xfId="4" applyFont="1" applyBorder="1" applyAlignment="1">
      <alignment horizontal="center" vertical="center"/>
    </xf>
    <xf numFmtId="0" fontId="4" fillId="0" borderId="2" xfId="4" applyBorder="1" applyAlignment="1">
      <alignment horizontal="center" vertical="center" wrapText="1"/>
    </xf>
    <xf numFmtId="0" fontId="36" fillId="0" borderId="1" xfId="9" applyFont="1" applyBorder="1" applyAlignment="1">
      <alignment horizontal="center" vertical="center"/>
    </xf>
    <xf numFmtId="166" fontId="4" fillId="0" borderId="1" xfId="4" applyNumberFormat="1" applyBorder="1" applyAlignment="1">
      <alignment horizontal="center" vertical="center"/>
    </xf>
    <xf numFmtId="0" fontId="37" fillId="0" borderId="1" xfId="4" applyFont="1" applyBorder="1" applyAlignment="1">
      <alignment horizontal="center" vertical="center"/>
    </xf>
    <xf numFmtId="0" fontId="4" fillId="2" borderId="2" xfId="4" applyFill="1" applyBorder="1" applyAlignment="1">
      <alignment horizontal="center" vertical="center" wrapText="1"/>
    </xf>
    <xf numFmtId="2" fontId="4" fillId="2" borderId="1" xfId="4" applyNumberFormat="1" applyFill="1" applyBorder="1" applyAlignment="1">
      <alignment horizontal="center" vertical="center" wrapText="1"/>
    </xf>
    <xf numFmtId="0" fontId="4" fillId="22" borderId="1" xfId="4" applyFill="1" applyBorder="1" applyAlignment="1">
      <alignment horizontal="center" vertical="center"/>
    </xf>
    <xf numFmtId="0" fontId="27" fillId="22" borderId="1" xfId="4" applyFont="1" applyFill="1" applyBorder="1" applyAlignment="1">
      <alignment horizontal="center" vertical="center"/>
    </xf>
    <xf numFmtId="0" fontId="4" fillId="22" borderId="2" xfId="4" applyFill="1" applyBorder="1" applyAlignment="1">
      <alignment horizontal="center" vertical="center" wrapText="1"/>
    </xf>
    <xf numFmtId="0" fontId="22" fillId="22" borderId="4" xfId="4" applyFont="1" applyFill="1" applyBorder="1" applyAlignment="1">
      <alignment horizontal="center" vertical="center"/>
    </xf>
    <xf numFmtId="0" fontId="22" fillId="22" borderId="4" xfId="4" applyFont="1" applyFill="1" applyBorder="1" applyAlignment="1">
      <alignment horizontal="center" vertical="center" wrapText="1"/>
    </xf>
    <xf numFmtId="0" fontId="19" fillId="22" borderId="4" xfId="4" applyFont="1" applyFill="1" applyBorder="1" applyAlignment="1">
      <alignment vertical="center" wrapText="1"/>
    </xf>
    <xf numFmtId="0" fontId="4" fillId="22" borderId="1" xfId="4" applyFill="1" applyBorder="1" applyAlignment="1">
      <alignment horizontal="center" vertical="center" wrapText="1"/>
    </xf>
    <xf numFmtId="2" fontId="4" fillId="22" borderId="1" xfId="4" applyNumberFormat="1" applyFill="1" applyBorder="1" applyAlignment="1">
      <alignment horizontal="center" vertical="center" wrapText="1"/>
    </xf>
    <xf numFmtId="0" fontId="28" fillId="22" borderId="1" xfId="4" applyFont="1" applyFill="1" applyBorder="1" applyAlignment="1">
      <alignment horizontal="center" vertical="center" wrapText="1"/>
    </xf>
    <xf numFmtId="44" fontId="0" fillId="22" borderId="1" xfId="6" applyFont="1" applyFill="1" applyBorder="1" applyAlignment="1">
      <alignment horizontal="center" vertical="center" wrapText="1"/>
    </xf>
    <xf numFmtId="0" fontId="4" fillId="2" borderId="2" xfId="4" applyFill="1" applyBorder="1" applyAlignment="1">
      <alignment horizontal="center" vertical="center"/>
    </xf>
    <xf numFmtId="0" fontId="4" fillId="2" borderId="1" xfId="4" applyFill="1" applyBorder="1"/>
    <xf numFmtId="0" fontId="4" fillId="23" borderId="1" xfId="4" applyFill="1" applyBorder="1" applyAlignment="1">
      <alignment horizontal="center" vertical="center"/>
    </xf>
    <xf numFmtId="0" fontId="27" fillId="0" borderId="1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 wrapText="1"/>
    </xf>
    <xf numFmtId="0" fontId="4" fillId="0" borderId="1" xfId="4" applyBorder="1" applyAlignment="1">
      <alignment horizontal="left" vertical="center" wrapText="1"/>
    </xf>
    <xf numFmtId="0" fontId="22" fillId="22" borderId="1" xfId="4" applyFont="1" applyFill="1" applyBorder="1" applyAlignment="1">
      <alignment horizontal="center" vertical="center"/>
    </xf>
    <xf numFmtId="0" fontId="4" fillId="22" borderId="4" xfId="4" applyFill="1" applyBorder="1" applyAlignment="1">
      <alignment horizontal="left" vertical="center" wrapText="1"/>
    </xf>
    <xf numFmtId="44" fontId="0" fillId="22" borderId="1" xfId="6" applyFont="1" applyFill="1" applyBorder="1" applyAlignment="1">
      <alignment horizontal="center" vertical="center"/>
    </xf>
    <xf numFmtId="44" fontId="4" fillId="2" borderId="0" xfId="4" applyNumberFormat="1" applyFill="1"/>
    <xf numFmtId="0" fontId="38" fillId="0" borderId="4" xfId="7" applyFont="1" applyFill="1" applyBorder="1" applyAlignment="1">
      <alignment horizontal="left" vertical="center" wrapText="1"/>
    </xf>
    <xf numFmtId="0" fontId="4" fillId="8" borderId="1" xfId="4" applyFill="1" applyBorder="1" applyAlignment="1">
      <alignment horizontal="center" vertical="center"/>
    </xf>
    <xf numFmtId="0" fontId="39" fillId="8" borderId="1" xfId="4" applyFont="1" applyFill="1" applyBorder="1" applyAlignment="1">
      <alignment horizontal="center" vertical="center" wrapText="1"/>
    </xf>
    <xf numFmtId="0" fontId="4" fillId="24" borderId="1" xfId="4" applyFill="1" applyBorder="1" applyAlignment="1">
      <alignment horizontal="center" vertical="center"/>
    </xf>
    <xf numFmtId="0" fontId="4" fillId="22" borderId="1" xfId="4" applyFill="1" applyBorder="1"/>
    <xf numFmtId="0" fontId="28" fillId="23" borderId="1" xfId="4" applyFont="1" applyFill="1" applyBorder="1" applyAlignment="1">
      <alignment horizontal="center" vertical="center" wrapText="1"/>
    </xf>
    <xf numFmtId="44" fontId="0" fillId="23" borderId="1" xfId="6" applyFont="1" applyFill="1" applyBorder="1" applyAlignment="1">
      <alignment horizontal="center" vertical="center"/>
    </xf>
    <xf numFmtId="0" fontId="40" fillId="0" borderId="7" xfId="4" applyFont="1" applyBorder="1" applyAlignment="1">
      <alignment horizontal="center" vertical="center"/>
    </xf>
    <xf numFmtId="0" fontId="40" fillId="0" borderId="2" xfId="4" applyFont="1" applyBorder="1" applyAlignment="1">
      <alignment horizontal="center" vertical="center"/>
    </xf>
    <xf numFmtId="0" fontId="4" fillId="25" borderId="1" xfId="4" applyFill="1" applyBorder="1" applyAlignment="1">
      <alignment horizontal="center" vertical="center"/>
    </xf>
    <xf numFmtId="0" fontId="4" fillId="26" borderId="0" xfId="4" applyFill="1" applyAlignment="1">
      <alignment horizontal="center" vertical="center"/>
    </xf>
    <xf numFmtId="0" fontId="40" fillId="22" borderId="2" xfId="4" applyFont="1" applyFill="1" applyBorder="1" applyAlignment="1">
      <alignment horizontal="center" vertical="center"/>
    </xf>
    <xf numFmtId="0" fontId="4" fillId="22" borderId="1" xfId="4" applyFill="1" applyBorder="1" applyAlignment="1">
      <alignment wrapText="1"/>
    </xf>
    <xf numFmtId="0" fontId="4" fillId="0" borderId="1" xfId="4" applyBorder="1" applyAlignment="1">
      <alignment wrapText="1"/>
    </xf>
    <xf numFmtId="0" fontId="22" fillId="26" borderId="4" xfId="4" applyFont="1" applyFill="1" applyBorder="1" applyAlignment="1">
      <alignment horizontal="center" vertical="center" wrapText="1"/>
    </xf>
    <xf numFmtId="0" fontId="28" fillId="25" borderId="1" xfId="4" applyFont="1" applyFill="1" applyBorder="1" applyAlignment="1">
      <alignment horizontal="center" vertical="center" wrapText="1"/>
    </xf>
    <xf numFmtId="0" fontId="28" fillId="8" borderId="1" xfId="4" applyFont="1" applyFill="1" applyBorder="1" applyAlignment="1">
      <alignment horizontal="center" vertical="center" wrapText="1"/>
    </xf>
    <xf numFmtId="167" fontId="4" fillId="0" borderId="1" xfId="4" applyNumberFormat="1" applyBorder="1" applyAlignment="1">
      <alignment horizontal="center" vertical="center"/>
    </xf>
    <xf numFmtId="3" fontId="41" fillId="0" borderId="1" xfId="4" applyNumberFormat="1" applyFont="1" applyBorder="1" applyAlignment="1">
      <alignment horizontal="center" vertical="center" wrapText="1"/>
    </xf>
    <xf numFmtId="3" fontId="42" fillId="0" borderId="1" xfId="4" applyNumberFormat="1" applyFont="1" applyBorder="1" applyAlignment="1">
      <alignment horizontal="left" vertical="center" wrapText="1"/>
    </xf>
    <xf numFmtId="0" fontId="41" fillId="2" borderId="1" xfId="4" applyFont="1" applyFill="1" applyBorder="1" applyAlignment="1">
      <alignment horizontal="center" vertical="center" wrapText="1"/>
    </xf>
    <xf numFmtId="2" fontId="41" fillId="2" borderId="1" xfId="4" applyNumberFormat="1" applyFont="1" applyFill="1" applyBorder="1" applyAlignment="1">
      <alignment horizontal="center" vertical="center" wrapText="1"/>
    </xf>
    <xf numFmtId="0" fontId="41" fillId="0" borderId="1" xfId="4" applyFont="1" applyBorder="1" applyAlignment="1">
      <alignment horizontal="center" vertical="center" wrapText="1"/>
    </xf>
    <xf numFmtId="3" fontId="41" fillId="0" borderId="1" xfId="4" applyNumberFormat="1" applyFont="1" applyBorder="1" applyAlignment="1">
      <alignment horizontal="left" vertical="center" wrapText="1"/>
    </xf>
    <xf numFmtId="0" fontId="16" fillId="0" borderId="1" xfId="4" applyFont="1" applyBorder="1" applyAlignment="1">
      <alignment horizontal="center" vertical="center" wrapText="1"/>
    </xf>
    <xf numFmtId="0" fontId="4" fillId="26" borderId="1" xfId="4" applyFill="1" applyBorder="1" applyAlignment="1">
      <alignment horizontal="center" vertical="center"/>
    </xf>
    <xf numFmtId="166" fontId="4" fillId="2" borderId="1" xfId="4" applyNumberFormat="1" applyFill="1" applyBorder="1" applyAlignment="1">
      <alignment horizontal="center" vertical="center"/>
    </xf>
    <xf numFmtId="0" fontId="4" fillId="2" borderId="4" xfId="4" applyFill="1" applyBorder="1" applyAlignment="1">
      <alignment horizontal="left" vertical="center" wrapText="1"/>
    </xf>
    <xf numFmtId="0" fontId="25" fillId="0" borderId="1" xfId="4" applyFont="1" applyBorder="1" applyAlignment="1">
      <alignment horizontal="center" vertical="center"/>
    </xf>
    <xf numFmtId="0" fontId="4" fillId="0" borderId="3" xfId="4" applyBorder="1" applyAlignment="1">
      <alignment horizontal="center" vertical="center"/>
    </xf>
    <xf numFmtId="0" fontId="22" fillId="0" borderId="5" xfId="4" applyFont="1" applyBorder="1" applyAlignment="1">
      <alignment horizontal="center" vertical="center" wrapText="1"/>
    </xf>
    <xf numFmtId="0" fontId="43" fillId="0" borderId="1" xfId="4" applyFont="1" applyBorder="1" applyAlignment="1">
      <alignment horizontal="center" vertical="center" wrapText="1"/>
    </xf>
    <xf numFmtId="0" fontId="28" fillId="3" borderId="1" xfId="4" applyFont="1" applyFill="1" applyBorder="1" applyAlignment="1">
      <alignment horizontal="center" vertical="center" wrapText="1"/>
    </xf>
    <xf numFmtId="0" fontId="27" fillId="2" borderId="1" xfId="4" applyFont="1" applyFill="1" applyBorder="1" applyAlignment="1">
      <alignment horizontal="center" vertical="center"/>
    </xf>
    <xf numFmtId="0" fontId="4" fillId="3" borderId="1" xfId="4" applyFill="1" applyBorder="1" applyAlignment="1">
      <alignment horizontal="center" vertical="center"/>
    </xf>
    <xf numFmtId="0" fontId="44" fillId="0" borderId="2" xfId="4" applyFont="1" applyBorder="1" applyAlignment="1">
      <alignment horizontal="center" vertical="center" wrapText="1"/>
    </xf>
    <xf numFmtId="0" fontId="20" fillId="0" borderId="5" xfId="4" applyFont="1" applyBorder="1" applyAlignment="1">
      <alignment horizontal="left" vertical="center" wrapText="1"/>
    </xf>
    <xf numFmtId="0" fontId="45" fillId="0" borderId="1" xfId="4" applyFont="1" applyBorder="1" applyAlignment="1">
      <alignment horizontal="center" vertical="center" wrapText="1"/>
    </xf>
    <xf numFmtId="0" fontId="46" fillId="0" borderId="4" xfId="4" applyFont="1" applyBorder="1" applyAlignment="1">
      <alignment vertical="center" wrapText="1"/>
    </xf>
    <xf numFmtId="0" fontId="22" fillId="0" borderId="5" xfId="4" applyFont="1" applyBorder="1" applyAlignment="1">
      <alignment horizontal="center" vertical="center"/>
    </xf>
    <xf numFmtId="2" fontId="28" fillId="0" borderId="1" xfId="4" applyNumberFormat="1" applyFont="1" applyBorder="1" applyAlignment="1">
      <alignment horizontal="center" vertical="center" wrapText="1"/>
    </xf>
    <xf numFmtId="166" fontId="4" fillId="0" borderId="2" xfId="4" applyNumberFormat="1" applyBorder="1" applyAlignment="1">
      <alignment horizontal="center" vertical="center"/>
    </xf>
    <xf numFmtId="17" fontId="4" fillId="0" borderId="1" xfId="4" applyNumberFormat="1" applyBorder="1" applyAlignment="1">
      <alignment horizontal="center" vertical="center"/>
    </xf>
    <xf numFmtId="0" fontId="4" fillId="8" borderId="2" xfId="4" applyFill="1" applyBorder="1" applyAlignment="1">
      <alignment horizontal="center" vertical="center"/>
    </xf>
    <xf numFmtId="0" fontId="19" fillId="0" borderId="1" xfId="4" applyFont="1" applyBorder="1" applyAlignment="1">
      <alignment horizontal="left" vertical="center" wrapText="1"/>
    </xf>
    <xf numFmtId="0" fontId="4" fillId="2" borderId="1" xfId="4" applyFill="1" applyBorder="1" applyAlignment="1">
      <alignment horizontal="center" wrapText="1"/>
    </xf>
    <xf numFmtId="44" fontId="0" fillId="0" borderId="0" xfId="6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7" fillId="0" borderId="1" xfId="10" applyNumberFormat="1" applyFont="1" applyBorder="1" applyAlignment="1">
      <alignment horizontal="left" vertical="center" wrapText="1"/>
    </xf>
    <xf numFmtId="1" fontId="47" fillId="0" borderId="1" xfId="10" applyNumberFormat="1" applyFont="1" applyBorder="1" applyAlignment="1">
      <alignment horizontal="center" vertical="center" wrapText="1"/>
    </xf>
    <xf numFmtId="164" fontId="47" fillId="0" borderId="1" xfId="10" applyNumberFormat="1" applyFont="1" applyBorder="1" applyAlignment="1">
      <alignment horizontal="center" vertical="center" wrapText="1"/>
    </xf>
    <xf numFmtId="0" fontId="47" fillId="0" borderId="1" xfId="10" applyFont="1" applyBorder="1" applyAlignment="1">
      <alignment horizontal="left" vertical="center"/>
    </xf>
    <xf numFmtId="49" fontId="9" fillId="0" borderId="1" xfId="10" applyNumberFormat="1" applyFont="1" applyBorder="1" applyAlignment="1">
      <alignment horizontal="left" vertical="top"/>
    </xf>
    <xf numFmtId="1" fontId="9" fillId="0" borderId="1" xfId="10" applyNumberFormat="1" applyFont="1" applyBorder="1" applyAlignment="1">
      <alignment horizontal="center" vertical="top"/>
    </xf>
    <xf numFmtId="1" fontId="9" fillId="0" borderId="1" xfId="10" applyNumberFormat="1" applyFont="1" applyBorder="1" applyAlignment="1">
      <alignment horizontal="left" vertical="top"/>
    </xf>
    <xf numFmtId="164" fontId="43" fillId="0" borderId="1" xfId="10" applyNumberFormat="1" applyFont="1" applyBorder="1" applyAlignment="1">
      <alignment horizontal="center" vertical="center"/>
    </xf>
    <xf numFmtId="0" fontId="43" fillId="0" borderId="1" xfId="10" applyFont="1" applyBorder="1" applyAlignment="1">
      <alignment horizontal="left" vertical="center"/>
    </xf>
    <xf numFmtId="49" fontId="9" fillId="0" borderId="1" xfId="10" applyNumberFormat="1" applyFont="1" applyBorder="1" applyAlignment="1">
      <alignment horizontal="left" wrapText="1"/>
    </xf>
    <xf numFmtId="0" fontId="9" fillId="0" borderId="1" xfId="10" applyFont="1" applyBorder="1" applyAlignment="1">
      <alignment horizontal="left" vertical="top"/>
    </xf>
    <xf numFmtId="1" fontId="11" fillId="0" borderId="1" xfId="10" applyNumberFormat="1" applyFont="1" applyBorder="1" applyAlignment="1">
      <alignment horizontal="left" vertical="top" wrapText="1"/>
    </xf>
    <xf numFmtId="0" fontId="9" fillId="0" borderId="1" xfId="10" applyFont="1" applyBorder="1" applyAlignment="1">
      <alignment horizontal="left" vertical="top" wrapText="1"/>
    </xf>
    <xf numFmtId="0" fontId="9" fillId="0" borderId="1" xfId="10" applyFont="1" applyBorder="1" applyAlignment="1">
      <alignment horizontal="left" vertical="center"/>
    </xf>
    <xf numFmtId="49" fontId="43" fillId="0" borderId="1" xfId="10" applyNumberFormat="1" applyFont="1" applyBorder="1" applyAlignment="1">
      <alignment horizontal="left" vertical="top"/>
    </xf>
    <xf numFmtId="49" fontId="43" fillId="0" borderId="1" xfId="10" applyNumberFormat="1" applyFont="1" applyBorder="1" applyAlignment="1">
      <alignment horizontal="left" vertical="center"/>
    </xf>
    <xf numFmtId="0" fontId="43" fillId="0" borderId="1" xfId="10" applyFont="1" applyBorder="1" applyAlignment="1">
      <alignment horizontal="left" vertical="center" wrapText="1"/>
    </xf>
    <xf numFmtId="1" fontId="43" fillId="0" borderId="1" xfId="10" applyNumberFormat="1" applyFont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 wrapText="1"/>
    </xf>
    <xf numFmtId="164" fontId="11" fillId="0" borderId="9" xfId="1" applyNumberFormat="1" applyFont="1" applyFill="1" applyBorder="1" applyAlignment="1">
      <alignment horizontal="center"/>
    </xf>
    <xf numFmtId="2" fontId="10" fillId="0" borderId="1" xfId="1" applyNumberFormat="1" applyFont="1" applyBorder="1" applyAlignment="1">
      <alignment horizontal="center" vertical="center" wrapText="1"/>
    </xf>
    <xf numFmtId="9" fontId="11" fillId="0" borderId="0" xfId="2" applyFont="1" applyAlignment="1">
      <alignment horizontal="center"/>
    </xf>
    <xf numFmtId="0" fontId="49" fillId="27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9" fontId="0" fillId="0" borderId="0" xfId="2" applyFont="1"/>
    <xf numFmtId="164" fontId="5" fillId="0" borderId="4" xfId="1" applyNumberFormat="1" applyFont="1" applyFill="1" applyBorder="1" applyAlignment="1">
      <alignment horizontal="center"/>
    </xf>
    <xf numFmtId="164" fontId="11" fillId="0" borderId="10" xfId="1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9" fontId="11" fillId="0" borderId="1" xfId="2" applyFont="1" applyBorder="1" applyAlignment="1">
      <alignment horizontal="center"/>
    </xf>
    <xf numFmtId="9" fontId="0" fillId="0" borderId="1" xfId="2" applyFont="1" applyBorder="1"/>
    <xf numFmtId="164" fontId="26" fillId="0" borderId="0" xfId="3" applyNumberFormat="1" applyAlignment="1">
      <alignment horizontal="left"/>
    </xf>
    <xf numFmtId="9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11" xfId="1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left" wrapText="1"/>
    </xf>
    <xf numFmtId="0" fontId="27" fillId="0" borderId="1" xfId="0" applyFont="1" applyBorder="1" applyAlignment="1">
      <alignment horizontal="center" vertical="center"/>
    </xf>
    <xf numFmtId="44" fontId="10" fillId="0" borderId="8" xfId="1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64" fontId="5" fillId="0" borderId="9" xfId="1" applyNumberFormat="1" applyFont="1" applyFill="1" applyBorder="1" applyAlignment="1">
      <alignment horizontal="center"/>
    </xf>
    <xf numFmtId="44" fontId="9" fillId="7" borderId="1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wrapText="1"/>
    </xf>
    <xf numFmtId="49" fontId="11" fillId="0" borderId="1" xfId="0" applyNumberFormat="1" applyFont="1" applyBorder="1" applyAlignment="1">
      <alignment horizontal="left" wrapText="1"/>
    </xf>
    <xf numFmtId="49" fontId="11" fillId="0" borderId="4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 wrapText="1"/>
    </xf>
    <xf numFmtId="49" fontId="5" fillId="0" borderId="6" xfId="0" applyNumberFormat="1" applyFont="1" applyBorder="1" applyAlignment="1">
      <alignment horizontal="left" wrapText="1"/>
    </xf>
    <xf numFmtId="49" fontId="5" fillId="4" borderId="1" xfId="0" applyNumberFormat="1" applyFont="1" applyFill="1" applyBorder="1" applyAlignment="1">
      <alignment horizontal="left" wrapText="1"/>
    </xf>
    <xf numFmtId="49" fontId="11" fillId="4" borderId="1" xfId="0" applyNumberFormat="1" applyFont="1" applyFill="1" applyBorder="1" applyAlignment="1">
      <alignment horizontal="left" wrapText="1"/>
    </xf>
    <xf numFmtId="49" fontId="11" fillId="0" borderId="1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 wrapText="1"/>
    </xf>
    <xf numFmtId="44" fontId="9" fillId="0" borderId="1" xfId="1" applyFont="1" applyBorder="1"/>
    <xf numFmtId="44" fontId="9" fillId="0" borderId="0" xfId="1" applyFont="1"/>
    <xf numFmtId="164" fontId="5" fillId="0" borderId="10" xfId="1" applyNumberFormat="1" applyFont="1" applyFill="1" applyBorder="1" applyAlignment="1">
      <alignment horizontal="center"/>
    </xf>
    <xf numFmtId="164" fontId="7" fillId="0" borderId="11" xfId="1" applyNumberFormat="1" applyFon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8" fillId="0" borderId="10" xfId="1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44" fontId="8" fillId="0" borderId="6" xfId="1" applyFont="1" applyFill="1" applyBorder="1" applyAlignment="1">
      <alignment horizontal="center"/>
    </xf>
    <xf numFmtId="164" fontId="8" fillId="0" borderId="9" xfId="1" applyNumberFormat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49" fontId="9" fillId="0" borderId="1" xfId="10" applyNumberFormat="1" applyFont="1" applyBorder="1" applyAlignment="1">
      <alignment horizontal="left" vertical="top" wrapText="1"/>
    </xf>
    <xf numFmtId="1" fontId="9" fillId="0" borderId="1" xfId="10" applyNumberFormat="1" applyFont="1" applyBorder="1" applyAlignment="1">
      <alignment horizontal="left" vertical="top" wrapText="1"/>
    </xf>
    <xf numFmtId="164" fontId="43" fillId="0" borderId="1" xfId="10" applyNumberFormat="1" applyFont="1" applyBorder="1" applyAlignment="1">
      <alignment horizontal="center" vertical="center" wrapText="1"/>
    </xf>
    <xf numFmtId="1" fontId="48" fillId="0" borderId="1" xfId="10" applyNumberFormat="1" applyFont="1" applyBorder="1" applyAlignment="1">
      <alignment horizontal="left" vertical="top"/>
    </xf>
    <xf numFmtId="1" fontId="11" fillId="0" borderId="1" xfId="10" applyNumberFormat="1" applyFont="1" applyBorder="1" applyAlignment="1">
      <alignment horizontal="left" vertical="top"/>
    </xf>
    <xf numFmtId="49" fontId="12" fillId="0" borderId="1" xfId="10" applyNumberFormat="1" applyFont="1" applyBorder="1" applyAlignment="1">
      <alignment horizontal="left" wrapText="1"/>
    </xf>
    <xf numFmtId="49" fontId="12" fillId="0" borderId="1" xfId="10" applyNumberFormat="1" applyFont="1" applyBorder="1" applyAlignment="1">
      <alignment horizontal="left" vertical="top" wrapText="1"/>
    </xf>
    <xf numFmtId="0" fontId="12" fillId="0" borderId="1" xfId="10" applyFont="1" applyBorder="1" applyAlignment="1">
      <alignment horizontal="left" vertical="top" wrapText="1"/>
    </xf>
    <xf numFmtId="0" fontId="43" fillId="2" borderId="1" xfId="10" applyFont="1" applyFill="1" applyBorder="1" applyAlignment="1">
      <alignment horizontal="left" vertical="center"/>
    </xf>
    <xf numFmtId="49" fontId="10" fillId="0" borderId="1" xfId="10" applyNumberFormat="1" applyFont="1" applyBorder="1" applyAlignment="1">
      <alignment horizontal="left" vertical="center" wrapText="1"/>
    </xf>
    <xf numFmtId="0" fontId="9" fillId="0" borderId="1" xfId="10" applyFont="1" applyBorder="1" applyAlignment="1">
      <alignment horizontal="left" vertical="center" wrapText="1"/>
    </xf>
    <xf numFmtId="49" fontId="9" fillId="0" borderId="1" xfId="10" applyNumberFormat="1" applyFont="1" applyBorder="1" applyAlignment="1">
      <alignment horizontal="left" vertical="center" wrapText="1"/>
    </xf>
    <xf numFmtId="49" fontId="43" fillId="9" borderId="1" xfId="10" applyNumberFormat="1" applyFont="1" applyFill="1" applyBorder="1" applyAlignment="1">
      <alignment horizontal="left" vertical="center"/>
    </xf>
    <xf numFmtId="0" fontId="9" fillId="9" borderId="1" xfId="10" applyFont="1" applyFill="1" applyBorder="1" applyAlignment="1">
      <alignment horizontal="left" vertical="center" wrapText="1"/>
    </xf>
    <xf numFmtId="1" fontId="9" fillId="9" borderId="1" xfId="10" applyNumberFormat="1" applyFont="1" applyFill="1" applyBorder="1" applyAlignment="1">
      <alignment horizontal="center" vertical="top"/>
    </xf>
    <xf numFmtId="1" fontId="9" fillId="2" borderId="1" xfId="10" applyNumberFormat="1" applyFont="1" applyFill="1" applyBorder="1" applyAlignment="1">
      <alignment horizontal="left" vertical="top"/>
    </xf>
    <xf numFmtId="0" fontId="19" fillId="7" borderId="4" xfId="4" applyFont="1" applyFill="1" applyBorder="1" applyAlignment="1">
      <alignment vertical="center" wrapText="1"/>
    </xf>
    <xf numFmtId="0" fontId="19" fillId="7" borderId="1" xfId="4" applyFont="1" applyFill="1" applyBorder="1" applyAlignment="1">
      <alignment vertical="center" wrapText="1"/>
    </xf>
    <xf numFmtId="0" fontId="4" fillId="7" borderId="4" xfId="4" applyFill="1" applyBorder="1" applyAlignment="1">
      <alignment horizontal="left" vertical="center" wrapText="1"/>
    </xf>
    <xf numFmtId="49" fontId="43" fillId="2" borderId="1" xfId="10" applyNumberFormat="1" applyFont="1" applyFill="1" applyBorder="1" applyAlignment="1">
      <alignment horizontal="left" vertical="center"/>
    </xf>
    <xf numFmtId="1" fontId="9" fillId="13" borderId="1" xfId="10" applyNumberFormat="1" applyFont="1" applyFill="1" applyBorder="1" applyAlignment="1">
      <alignment horizontal="left" vertical="top"/>
    </xf>
    <xf numFmtId="0" fontId="0" fillId="7" borderId="4" xfId="0" applyFill="1" applyBorder="1" applyAlignment="1">
      <alignment horizontal="left" vertical="center" wrapText="1"/>
    </xf>
    <xf numFmtId="0" fontId="43" fillId="7" borderId="1" xfId="10" applyFont="1" applyFill="1" applyBorder="1" applyAlignment="1">
      <alignment horizontal="left" vertical="center"/>
    </xf>
    <xf numFmtId="0" fontId="7" fillId="0" borderId="1" xfId="0" applyFont="1" applyBorder="1"/>
    <xf numFmtId="164" fontId="50" fillId="0" borderId="0" xfId="3" applyNumberFormat="1" applyFont="1" applyAlignment="1">
      <alignment horizontal="left"/>
    </xf>
    <xf numFmtId="164" fontId="50" fillId="0" borderId="0" xfId="0" applyNumberFormat="1" applyFont="1" applyAlignment="1">
      <alignment horizontal="left"/>
    </xf>
    <xf numFmtId="44" fontId="11" fillId="0" borderId="1" xfId="1" applyFont="1" applyBorder="1"/>
    <xf numFmtId="0" fontId="4" fillId="7" borderId="13" xfId="4" applyFill="1" applyBorder="1" applyAlignment="1">
      <alignment horizontal="left" vertical="center" wrapText="1"/>
    </xf>
    <xf numFmtId="0" fontId="46" fillId="0" borderId="5" xfId="4" applyFont="1" applyBorder="1" applyAlignment="1">
      <alignment vertical="center" wrapText="1"/>
    </xf>
    <xf numFmtId="0" fontId="5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11" applyFont="1" applyFill="1" applyBorder="1" applyAlignment="1">
      <alignment horizontal="center" vertical="center" wrapText="1"/>
    </xf>
    <xf numFmtId="0" fontId="52" fillId="0" borderId="1" xfId="1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51" fillId="0" borderId="1" xfId="0" applyNumberFormat="1" applyFont="1" applyBorder="1" applyAlignment="1">
      <alignment horizontal="center" vertical="center" wrapText="1"/>
    </xf>
    <xf numFmtId="0" fontId="4" fillId="0" borderId="4" xfId="4" applyBorder="1" applyAlignment="1">
      <alignment horizontal="center" vertical="center" wrapText="1"/>
    </xf>
    <xf numFmtId="0" fontId="19" fillId="0" borderId="4" xfId="4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8" fillId="29" borderId="0" xfId="0" applyFont="1" applyFill="1"/>
    <xf numFmtId="0" fontId="7" fillId="29" borderId="0" xfId="0" applyFont="1" applyFill="1"/>
    <xf numFmtId="0" fontId="5" fillId="29" borderId="0" xfId="0" applyFont="1" applyFill="1"/>
    <xf numFmtId="0" fontId="11" fillId="29" borderId="0" xfId="0" applyFont="1" applyFill="1"/>
    <xf numFmtId="49" fontId="9" fillId="7" borderId="6" xfId="0" applyNumberFormat="1" applyFont="1" applyFill="1" applyBorder="1" applyAlignment="1">
      <alignment horizontal="left"/>
    </xf>
    <xf numFmtId="0" fontId="26" fillId="0" borderId="0" xfId="3" applyAlignment="1">
      <alignment horizontal="left"/>
    </xf>
    <xf numFmtId="0" fontId="0" fillId="5" borderId="1" xfId="0" applyFill="1" applyBorder="1" applyAlignment="1">
      <alignment vertical="center" wrapText="1"/>
    </xf>
    <xf numFmtId="0" fontId="16" fillId="0" borderId="1" xfId="0" applyFont="1" applyBorder="1" applyAlignment="1">
      <alignment horizontal="left" wrapText="1"/>
    </xf>
    <xf numFmtId="49" fontId="9" fillId="3" borderId="4" xfId="0" applyNumberFormat="1" applyFont="1" applyFill="1" applyBorder="1" applyAlignment="1">
      <alignment horizontal="left"/>
    </xf>
    <xf numFmtId="0" fontId="19" fillId="8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164" fontId="11" fillId="2" borderId="0" xfId="1" applyNumberFormat="1" applyFont="1" applyFill="1" applyBorder="1" applyAlignment="1">
      <alignment horizontal="center"/>
    </xf>
    <xf numFmtId="164" fontId="11" fillId="0" borderId="2" xfId="1" applyNumberFormat="1" applyFont="1" applyFill="1" applyBorder="1" applyAlignment="1">
      <alignment horizontal="center"/>
    </xf>
    <xf numFmtId="164" fontId="11" fillId="30" borderId="0" xfId="0" applyNumberFormat="1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5" fillId="30" borderId="0" xfId="0" applyFont="1" applyFill="1"/>
    <xf numFmtId="164" fontId="8" fillId="30" borderId="0" xfId="0" applyNumberFormat="1" applyFont="1" applyFill="1" applyAlignment="1">
      <alignment horizontal="center"/>
    </xf>
    <xf numFmtId="0" fontId="6" fillId="30" borderId="0" xfId="0" applyFont="1" applyFill="1"/>
    <xf numFmtId="49" fontId="16" fillId="0" borderId="3" xfId="0" applyNumberFormat="1" applyFont="1" applyBorder="1" applyAlignment="1">
      <alignment horizontal="left"/>
    </xf>
    <xf numFmtId="49" fontId="16" fillId="0" borderId="4" xfId="0" applyNumberFormat="1" applyFont="1" applyBorder="1" applyAlignment="1">
      <alignment horizontal="left"/>
    </xf>
    <xf numFmtId="49" fontId="9" fillId="8" borderId="1" xfId="0" applyNumberFormat="1" applyFont="1" applyFill="1" applyBorder="1" applyAlignment="1">
      <alignment horizontal="left" wrapText="1"/>
    </xf>
    <xf numFmtId="0" fontId="19" fillId="2" borderId="1" xfId="0" applyFont="1" applyFill="1" applyBorder="1" applyAlignment="1">
      <alignment vertical="center" wrapText="1"/>
    </xf>
    <xf numFmtId="0" fontId="34" fillId="0" borderId="0" xfId="7"/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26" fillId="0" borderId="0" xfId="3"/>
    <xf numFmtId="0" fontId="53" fillId="0" borderId="0" xfId="0" applyFont="1"/>
    <xf numFmtId="44" fontId="5" fillId="0" borderId="4" xfId="1" applyFont="1" applyFill="1" applyBorder="1" applyAlignment="1">
      <alignment horizont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5" fillId="2" borderId="0" xfId="1" applyNumberFormat="1" applyFont="1" applyFill="1" applyBorder="1" applyAlignment="1">
      <alignment horizontal="center"/>
    </xf>
    <xf numFmtId="0" fontId="11" fillId="2" borderId="0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0" fontId="13" fillId="2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1" applyNumberFormat="1" applyFont="1" applyFill="1" applyBorder="1" applyAlignment="1">
      <alignment horizontal="center"/>
    </xf>
    <xf numFmtId="0" fontId="10" fillId="2" borderId="0" xfId="1" applyNumberFormat="1" applyFont="1" applyFill="1" applyBorder="1" applyAlignment="1">
      <alignment horizontal="center"/>
    </xf>
    <xf numFmtId="0" fontId="11" fillId="0" borderId="0" xfId="1" applyNumberFormat="1" applyFont="1" applyFill="1" applyAlignment="1">
      <alignment horizontal="center"/>
    </xf>
    <xf numFmtId="44" fontId="5" fillId="0" borderId="0" xfId="1" applyFont="1" applyFill="1" applyBorder="1" applyAlignment="1">
      <alignment horizontal="center" vertical="center" wrapText="1"/>
    </xf>
    <xf numFmtId="44" fontId="11" fillId="0" borderId="0" xfId="1" applyFont="1" applyFill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44" fontId="5" fillId="0" borderId="0" xfId="1" applyFont="1" applyAlignment="1">
      <alignment horizontal="center"/>
    </xf>
    <xf numFmtId="44" fontId="11" fillId="0" borderId="0" xfId="1" applyFont="1" applyFill="1" applyAlignment="1">
      <alignment horizontal="center"/>
    </xf>
    <xf numFmtId="0" fontId="29" fillId="17" borderId="1" xfId="12" applyFont="1" applyFill="1" applyBorder="1" applyAlignment="1">
      <alignment horizontal="center" vertical="center" wrapText="1"/>
    </xf>
    <xf numFmtId="44" fontId="29" fillId="17" borderId="1" xfId="13" applyFont="1" applyFill="1" applyBorder="1" applyAlignment="1">
      <alignment horizontal="left" vertical="center"/>
    </xf>
    <xf numFmtId="0" fontId="29" fillId="17" borderId="1" xfId="13" applyNumberFormat="1" applyFont="1" applyFill="1" applyBorder="1" applyAlignment="1">
      <alignment vertical="center"/>
    </xf>
    <xf numFmtId="44" fontId="29" fillId="17" borderId="1" xfId="13" applyFont="1" applyFill="1" applyBorder="1" applyAlignment="1">
      <alignment vertical="center"/>
    </xf>
    <xf numFmtId="44" fontId="57" fillId="17" borderId="8" xfId="13" applyFont="1" applyFill="1" applyBorder="1" applyAlignment="1">
      <alignment vertical="center" wrapText="1"/>
    </xf>
    <xf numFmtId="44" fontId="29" fillId="17" borderId="8" xfId="13" applyFont="1" applyFill="1" applyBorder="1" applyAlignment="1">
      <alignment vertical="center" wrapText="1"/>
    </xf>
    <xf numFmtId="168" fontId="58" fillId="2" borderId="17" xfId="13" applyNumberFormat="1" applyFont="1" applyFill="1" applyBorder="1" applyAlignment="1">
      <alignment vertical="center"/>
    </xf>
    <xf numFmtId="44" fontId="55" fillId="2" borderId="1" xfId="13" applyFont="1" applyFill="1" applyBorder="1" applyAlignment="1">
      <alignment vertical="center"/>
    </xf>
    <xf numFmtId="44" fontId="58" fillId="2" borderId="1" xfId="13" applyFont="1" applyFill="1" applyBorder="1" applyAlignment="1">
      <alignment vertical="center"/>
    </xf>
    <xf numFmtId="1" fontId="58" fillId="2" borderId="1" xfId="13" applyNumberFormat="1" applyFont="1" applyFill="1" applyBorder="1" applyAlignment="1">
      <alignment vertical="center"/>
    </xf>
    <xf numFmtId="164" fontId="59" fillId="2" borderId="8" xfId="13" applyNumberFormat="1" applyFont="1" applyFill="1" applyBorder="1" applyAlignment="1">
      <alignment vertical="center" wrapText="1"/>
    </xf>
    <xf numFmtId="168" fontId="58" fillId="2" borderId="18" xfId="13" applyNumberFormat="1" applyFont="1" applyFill="1" applyBorder="1" applyAlignment="1">
      <alignment vertical="center"/>
    </xf>
    <xf numFmtId="168" fontId="58" fillId="8" borderId="4" xfId="13" applyNumberFormat="1" applyFont="1" applyFill="1" applyBorder="1" applyAlignment="1">
      <alignment vertical="center"/>
    </xf>
    <xf numFmtId="44" fontId="55" fillId="8" borderId="1" xfId="13" applyFont="1" applyFill="1" applyBorder="1" applyAlignment="1">
      <alignment vertical="center"/>
    </xf>
    <xf numFmtId="44" fontId="58" fillId="8" borderId="1" xfId="13" applyFont="1" applyFill="1" applyBorder="1" applyAlignment="1">
      <alignment vertical="center"/>
    </xf>
    <xf numFmtId="1" fontId="58" fillId="8" borderId="1" xfId="13" applyNumberFormat="1" applyFont="1" applyFill="1" applyBorder="1" applyAlignment="1">
      <alignment vertical="center"/>
    </xf>
    <xf numFmtId="164" fontId="59" fillId="8" borderId="8" xfId="13" applyNumberFormat="1" applyFont="1" applyFill="1" applyBorder="1" applyAlignment="1">
      <alignment vertical="center" wrapText="1"/>
    </xf>
    <xf numFmtId="168" fontId="58" fillId="8" borderId="18" xfId="13" applyNumberFormat="1" applyFont="1" applyFill="1" applyBorder="1" applyAlignment="1">
      <alignment vertical="center"/>
    </xf>
    <xf numFmtId="44" fontId="58" fillId="24" borderId="4" xfId="13" applyFont="1" applyFill="1" applyBorder="1" applyAlignment="1">
      <alignment vertical="center"/>
    </xf>
    <xf numFmtId="44" fontId="55" fillId="24" borderId="1" xfId="13" applyFont="1" applyFill="1" applyBorder="1" applyAlignment="1">
      <alignment vertical="center"/>
    </xf>
    <xf numFmtId="44" fontId="58" fillId="24" borderId="1" xfId="13" applyFont="1" applyFill="1" applyBorder="1" applyAlignment="1">
      <alignment vertical="center"/>
    </xf>
    <xf numFmtId="44" fontId="58" fillId="31" borderId="1" xfId="13" applyFont="1" applyFill="1" applyBorder="1" applyAlignment="1">
      <alignment vertical="center"/>
    </xf>
    <xf numFmtId="0" fontId="3" fillId="0" borderId="0" xfId="12"/>
    <xf numFmtId="0" fontId="3" fillId="0" borderId="1" xfId="12" applyBorder="1" applyAlignment="1">
      <alignment horizontal="center" vertical="center"/>
    </xf>
    <xf numFmtId="0" fontId="27" fillId="0" borderId="1" xfId="12" applyFont="1" applyBorder="1" applyAlignment="1">
      <alignment horizontal="center" vertical="center"/>
    </xf>
    <xf numFmtId="0" fontId="3" fillId="0" borderId="1" xfId="12" applyBorder="1" applyAlignment="1">
      <alignment horizontal="center" vertical="center" wrapText="1"/>
    </xf>
    <xf numFmtId="0" fontId="3" fillId="0" borderId="4" xfId="12" applyBorder="1" applyAlignment="1">
      <alignment horizontal="left" vertical="center" wrapText="1"/>
    </xf>
    <xf numFmtId="166" fontId="3" fillId="0" borderId="1" xfId="12" applyNumberFormat="1" applyBorder="1" applyAlignment="1">
      <alignment horizontal="center" vertical="center" wrapText="1"/>
    </xf>
    <xf numFmtId="166" fontId="3" fillId="0" borderId="8" xfId="12" applyNumberFormat="1" applyBorder="1" applyAlignment="1">
      <alignment horizontal="center" vertical="center" wrapText="1"/>
    </xf>
    <xf numFmtId="168" fontId="3" fillId="0" borderId="17" xfId="12" applyNumberFormat="1" applyBorder="1" applyAlignment="1">
      <alignment horizontal="center" vertical="center" wrapText="1"/>
    </xf>
    <xf numFmtId="166" fontId="27" fillId="0" borderId="1" xfId="12" applyNumberFormat="1" applyFont="1" applyBorder="1" applyAlignment="1">
      <alignment horizontal="center" vertical="center" wrapText="1"/>
    </xf>
    <xf numFmtId="1" fontId="3" fillId="0" borderId="1" xfId="12" applyNumberFormat="1" applyBorder="1" applyAlignment="1">
      <alignment horizontal="center" vertical="center" wrapText="1"/>
    </xf>
    <xf numFmtId="168" fontId="3" fillId="0" borderId="18" xfId="12" applyNumberFormat="1" applyBorder="1" applyAlignment="1">
      <alignment horizontal="center" vertical="center" wrapText="1"/>
    </xf>
    <xf numFmtId="168" fontId="3" fillId="0" borderId="4" xfId="12" applyNumberFormat="1" applyBorder="1" applyAlignment="1">
      <alignment horizontal="center" vertical="center" wrapText="1"/>
    </xf>
    <xf numFmtId="44" fontId="3" fillId="0" borderId="8" xfId="12" applyNumberFormat="1" applyBorder="1" applyAlignment="1">
      <alignment horizontal="center" vertical="center" wrapText="1"/>
    </xf>
    <xf numFmtId="166" fontId="3" fillId="0" borderId="4" xfId="12" applyNumberFormat="1" applyBorder="1" applyAlignment="1">
      <alignment horizontal="center" vertical="center" wrapText="1"/>
    </xf>
    <xf numFmtId="0" fontId="3" fillId="0" borderId="0" xfId="12" applyAlignment="1">
      <alignment horizontal="right" vertical="center"/>
    </xf>
    <xf numFmtId="0" fontId="3" fillId="2" borderId="1" xfId="12" applyFill="1" applyBorder="1" applyAlignment="1">
      <alignment horizontal="center" vertical="center"/>
    </xf>
    <xf numFmtId="0" fontId="22" fillId="0" borderId="4" xfId="14" applyFont="1" applyBorder="1" applyAlignment="1">
      <alignment horizontal="left" vertical="center" wrapText="1"/>
    </xf>
    <xf numFmtId="0" fontId="3" fillId="0" borderId="8" xfId="12" applyBorder="1" applyAlignment="1">
      <alignment horizontal="center" vertical="center" wrapText="1"/>
    </xf>
    <xf numFmtId="0" fontId="27" fillId="0" borderId="1" xfId="12" applyFont="1" applyBorder="1" applyAlignment="1">
      <alignment horizontal="center" vertical="center" wrapText="1"/>
    </xf>
    <xf numFmtId="168" fontId="3" fillId="0" borderId="4" xfId="12" applyNumberFormat="1" applyBorder="1" applyAlignment="1">
      <alignment horizontal="center" vertical="center"/>
    </xf>
    <xf numFmtId="166" fontId="27" fillId="0" borderId="1" xfId="12" applyNumberFormat="1" applyFont="1" applyBorder="1" applyAlignment="1">
      <alignment horizontal="center" vertical="center"/>
    </xf>
    <xf numFmtId="1" fontId="3" fillId="32" borderId="1" xfId="12" applyNumberFormat="1" applyFill="1" applyBorder="1" applyAlignment="1">
      <alignment horizontal="center" vertical="center" wrapText="1"/>
    </xf>
    <xf numFmtId="168" fontId="3" fillId="0" borderId="18" xfId="12" applyNumberFormat="1" applyBorder="1" applyAlignment="1">
      <alignment horizontal="center" vertical="center"/>
    </xf>
    <xf numFmtId="0" fontId="3" fillId="0" borderId="4" xfId="12" applyBorder="1" applyAlignment="1">
      <alignment horizontal="center" vertical="center" wrapText="1"/>
    </xf>
    <xf numFmtId="0" fontId="19" fillId="0" borderId="4" xfId="14" applyFont="1" applyBorder="1" applyAlignment="1">
      <alignment vertical="center" wrapText="1"/>
    </xf>
    <xf numFmtId="0" fontId="3" fillId="16" borderId="1" xfId="12" applyFill="1" applyBorder="1" applyAlignment="1">
      <alignment horizontal="center" vertical="center"/>
    </xf>
    <xf numFmtId="0" fontId="22" fillId="0" borderId="4" xfId="12" applyFont="1" applyBorder="1" applyAlignment="1">
      <alignment horizontal="left" vertical="center" wrapText="1"/>
    </xf>
    <xf numFmtId="0" fontId="3" fillId="24" borderId="1" xfId="12" applyFill="1" applyBorder="1" applyAlignment="1">
      <alignment horizontal="center" vertical="center"/>
    </xf>
    <xf numFmtId="0" fontId="22" fillId="2" borderId="4" xfId="12" applyFont="1" applyFill="1" applyBorder="1" applyAlignment="1">
      <alignment horizontal="left" vertical="center" wrapText="1"/>
    </xf>
    <xf numFmtId="0" fontId="3" fillId="0" borderId="3" xfId="12" applyBorder="1" applyAlignment="1">
      <alignment horizontal="center" vertical="center" wrapText="1"/>
    </xf>
    <xf numFmtId="166" fontId="3" fillId="0" borderId="11" xfId="12" applyNumberFormat="1" applyBorder="1" applyAlignment="1">
      <alignment horizontal="center" vertical="center" wrapText="1"/>
    </xf>
    <xf numFmtId="1" fontId="3" fillId="0" borderId="3" xfId="12" applyNumberFormat="1" applyBorder="1" applyAlignment="1">
      <alignment horizontal="center" vertical="center" wrapText="1"/>
    </xf>
    <xf numFmtId="1" fontId="3" fillId="32" borderId="3" xfId="12" applyNumberFormat="1" applyFill="1" applyBorder="1" applyAlignment="1">
      <alignment horizontal="center" vertical="center" wrapText="1"/>
    </xf>
    <xf numFmtId="44" fontId="3" fillId="0" borderId="11" xfId="12" applyNumberFormat="1" applyBorder="1" applyAlignment="1">
      <alignment horizontal="center" vertical="center" wrapText="1"/>
    </xf>
    <xf numFmtId="166" fontId="3" fillId="0" borderId="13" xfId="12" applyNumberFormat="1" applyBorder="1" applyAlignment="1">
      <alignment horizontal="center" vertical="center" wrapText="1"/>
    </xf>
    <xf numFmtId="166" fontId="27" fillId="0" borderId="3" xfId="12" applyNumberFormat="1" applyFont="1" applyBorder="1" applyAlignment="1">
      <alignment horizontal="center" vertical="center" wrapText="1"/>
    </xf>
    <xf numFmtId="166" fontId="3" fillId="0" borderId="3" xfId="12" applyNumberFormat="1" applyBorder="1" applyAlignment="1">
      <alignment horizontal="center" vertical="center" wrapText="1"/>
    </xf>
    <xf numFmtId="0" fontId="19" fillId="0" borderId="4" xfId="12" applyFont="1" applyBorder="1" applyAlignment="1">
      <alignment vertical="center" wrapText="1"/>
    </xf>
    <xf numFmtId="0" fontId="3" fillId="0" borderId="8" xfId="12" applyBorder="1" applyAlignment="1">
      <alignment horizontal="center" vertical="center"/>
    </xf>
    <xf numFmtId="168" fontId="3" fillId="24" borderId="4" xfId="12" applyNumberFormat="1" applyFill="1" applyBorder="1" applyAlignment="1">
      <alignment horizontal="center" vertical="center"/>
    </xf>
    <xf numFmtId="1" fontId="3" fillId="0" borderId="1" xfId="12" applyNumberFormat="1" applyBorder="1" applyAlignment="1">
      <alignment horizontal="center" vertical="center"/>
    </xf>
    <xf numFmtId="0" fontId="3" fillId="0" borderId="4" xfId="12" applyBorder="1" applyAlignment="1">
      <alignment horizontal="center" vertical="center"/>
    </xf>
    <xf numFmtId="168" fontId="3" fillId="0" borderId="17" xfId="12" applyNumberFormat="1" applyBorder="1" applyAlignment="1">
      <alignment horizontal="center" vertical="center"/>
    </xf>
    <xf numFmtId="16" fontId="3" fillId="0" borderId="1" xfId="12" applyNumberFormat="1" applyBorder="1" applyAlignment="1">
      <alignment horizontal="center" vertical="center"/>
    </xf>
    <xf numFmtId="0" fontId="3" fillId="0" borderId="2" xfId="12" applyBorder="1" applyAlignment="1">
      <alignment horizontal="center" vertical="center"/>
    </xf>
    <xf numFmtId="0" fontId="27" fillId="0" borderId="2" xfId="12" applyFont="1" applyBorder="1" applyAlignment="1">
      <alignment horizontal="center" vertical="center"/>
    </xf>
    <xf numFmtId="166" fontId="3" fillId="0" borderId="1" xfId="12" applyNumberFormat="1" applyBorder="1" applyAlignment="1">
      <alignment horizontal="center" vertical="center"/>
    </xf>
    <xf numFmtId="166" fontId="3" fillId="0" borderId="8" xfId="12" applyNumberFormat="1" applyBorder="1" applyAlignment="1">
      <alignment horizontal="center" vertical="center"/>
    </xf>
    <xf numFmtId="44" fontId="3" fillId="0" borderId="8" xfId="12" applyNumberFormat="1" applyBorder="1" applyAlignment="1">
      <alignment horizontal="center" vertical="center"/>
    </xf>
    <xf numFmtId="166" fontId="3" fillId="0" borderId="4" xfId="12" applyNumberFormat="1" applyBorder="1" applyAlignment="1">
      <alignment horizontal="center" vertical="center"/>
    </xf>
    <xf numFmtId="0" fontId="3" fillId="21" borderId="1" xfId="12" applyFill="1" applyBorder="1" applyAlignment="1">
      <alignment horizontal="center" vertical="center"/>
    </xf>
    <xf numFmtId="0" fontId="3" fillId="21" borderId="4" xfId="12" applyFill="1" applyBorder="1" applyAlignment="1">
      <alignment horizontal="left" vertical="center" wrapText="1"/>
    </xf>
    <xf numFmtId="2" fontId="3" fillId="0" borderId="1" xfId="12" applyNumberFormat="1" applyBorder="1" applyAlignment="1">
      <alignment horizontal="center" vertical="center" wrapText="1"/>
    </xf>
    <xf numFmtId="2" fontId="3" fillId="0" borderId="8" xfId="12" applyNumberFormat="1" applyBorder="1" applyAlignment="1">
      <alignment horizontal="center" vertical="center" wrapText="1"/>
    </xf>
    <xf numFmtId="2" fontId="27" fillId="0" borderId="1" xfId="12" applyNumberFormat="1" applyFont="1" applyBorder="1" applyAlignment="1">
      <alignment horizontal="center" vertical="center" wrapText="1"/>
    </xf>
    <xf numFmtId="2" fontId="3" fillId="0" borderId="4" xfId="12" applyNumberFormat="1" applyBorder="1" applyAlignment="1">
      <alignment horizontal="center" vertical="center" wrapText="1"/>
    </xf>
    <xf numFmtId="0" fontId="19" fillId="0" borderId="1" xfId="12" applyFont="1" applyBorder="1" applyAlignment="1">
      <alignment vertical="center" wrapText="1"/>
    </xf>
    <xf numFmtId="0" fontId="3" fillId="0" borderId="1" xfId="12" applyBorder="1"/>
    <xf numFmtId="1" fontId="3" fillId="32" borderId="1" xfId="12" applyNumberFormat="1" applyFill="1" applyBorder="1" applyAlignment="1">
      <alignment horizontal="center" vertical="center"/>
    </xf>
    <xf numFmtId="0" fontId="3" fillId="0" borderId="1" xfId="12" applyBorder="1" applyAlignment="1">
      <alignment horizontal="left" vertical="center" wrapText="1"/>
    </xf>
    <xf numFmtId="0" fontId="27" fillId="0" borderId="0" xfId="12" applyFont="1" applyAlignment="1">
      <alignment horizontal="center" vertical="center"/>
    </xf>
    <xf numFmtId="0" fontId="3" fillId="0" borderId="14" xfId="12" applyBorder="1" applyAlignment="1">
      <alignment horizontal="left" vertical="center" wrapText="1"/>
    </xf>
    <xf numFmtId="0" fontId="3" fillId="0" borderId="15" xfId="12" applyBorder="1" applyAlignment="1">
      <alignment horizontal="left" vertical="center" wrapText="1"/>
    </xf>
    <xf numFmtId="0" fontId="3" fillId="0" borderId="16" xfId="12" applyBorder="1" applyAlignment="1">
      <alignment horizontal="left" vertical="center" wrapText="1"/>
    </xf>
    <xf numFmtId="164" fontId="3" fillId="0" borderId="8" xfId="12" applyNumberFormat="1" applyBorder="1" applyAlignment="1">
      <alignment horizontal="center" vertical="center"/>
    </xf>
    <xf numFmtId="0" fontId="3" fillId="0" borderId="18" xfId="12" applyBorder="1" applyAlignment="1">
      <alignment horizontal="center" vertical="center"/>
    </xf>
    <xf numFmtId="167" fontId="3" fillId="0" borderId="1" xfId="12" applyNumberFormat="1" applyBorder="1" applyAlignment="1">
      <alignment horizontal="center" vertical="center"/>
    </xf>
    <xf numFmtId="0" fontId="41" fillId="0" borderId="1" xfId="12" applyFont="1" applyBorder="1" applyAlignment="1">
      <alignment horizontal="center" vertical="center" wrapText="1"/>
    </xf>
    <xf numFmtId="3" fontId="42" fillId="0" borderId="1" xfId="12" applyNumberFormat="1" applyFont="1" applyBorder="1" applyAlignment="1">
      <alignment horizontal="left" vertical="center" wrapText="1"/>
    </xf>
    <xf numFmtId="2" fontId="41" fillId="0" borderId="1" xfId="12" applyNumberFormat="1" applyFont="1" applyBorder="1" applyAlignment="1">
      <alignment horizontal="center" vertical="center" wrapText="1"/>
    </xf>
    <xf numFmtId="2" fontId="41" fillId="0" borderId="8" xfId="12" applyNumberFormat="1" applyFont="1" applyBorder="1" applyAlignment="1">
      <alignment horizontal="center" vertical="center" wrapText="1"/>
    </xf>
    <xf numFmtId="168" fontId="41" fillId="0" borderId="17" xfId="12" applyNumberFormat="1" applyFont="1" applyBorder="1" applyAlignment="1">
      <alignment horizontal="center" vertical="center" wrapText="1"/>
    </xf>
    <xf numFmtId="2" fontId="60" fillId="0" borderId="1" xfId="12" applyNumberFormat="1" applyFont="1" applyBorder="1" applyAlignment="1">
      <alignment horizontal="center" vertical="center" wrapText="1"/>
    </xf>
    <xf numFmtId="1" fontId="41" fillId="0" borderId="1" xfId="12" applyNumberFormat="1" applyFont="1" applyBorder="1" applyAlignment="1">
      <alignment horizontal="center" vertical="center" wrapText="1"/>
    </xf>
    <xf numFmtId="168" fontId="41" fillId="0" borderId="18" xfId="12" applyNumberFormat="1" applyFont="1" applyBorder="1" applyAlignment="1">
      <alignment horizontal="center" vertical="center" wrapText="1"/>
    </xf>
    <xf numFmtId="168" fontId="41" fillId="0" borderId="4" xfId="12" applyNumberFormat="1" applyFont="1" applyBorder="1" applyAlignment="1">
      <alignment horizontal="center" vertical="center" wrapText="1"/>
    </xf>
    <xf numFmtId="44" fontId="41" fillId="0" borderId="8" xfId="12" applyNumberFormat="1" applyFont="1" applyBorder="1" applyAlignment="1">
      <alignment horizontal="center" vertical="center" wrapText="1"/>
    </xf>
    <xf numFmtId="2" fontId="41" fillId="0" borderId="4" xfId="12" applyNumberFormat="1" applyFont="1" applyBorder="1" applyAlignment="1">
      <alignment horizontal="center" vertical="center" wrapText="1"/>
    </xf>
    <xf numFmtId="3" fontId="41" fillId="0" borderId="1" xfId="12" applyNumberFormat="1" applyFont="1" applyBorder="1" applyAlignment="1">
      <alignment horizontal="left" vertical="center" wrapText="1"/>
    </xf>
    <xf numFmtId="164" fontId="0" fillId="0" borderId="8" xfId="13" applyNumberFormat="1" applyFont="1" applyBorder="1" applyAlignment="1">
      <alignment horizontal="center" vertical="center"/>
    </xf>
    <xf numFmtId="0" fontId="3" fillId="0" borderId="5" xfId="12" applyBorder="1" applyAlignment="1">
      <alignment horizontal="left" vertical="center" wrapText="1"/>
    </xf>
    <xf numFmtId="0" fontId="20" fillId="0" borderId="5" xfId="12" applyFont="1" applyBorder="1" applyAlignment="1">
      <alignment horizontal="left" vertical="center" wrapText="1"/>
    </xf>
    <xf numFmtId="0" fontId="46" fillId="0" borderId="4" xfId="12" applyFont="1" applyBorder="1" applyAlignment="1">
      <alignment vertical="center" wrapText="1"/>
    </xf>
    <xf numFmtId="0" fontId="3" fillId="0" borderId="0" xfId="12" applyAlignment="1">
      <alignment horizontal="center" vertical="center"/>
    </xf>
    <xf numFmtId="166" fontId="3" fillId="0" borderId="2" xfId="12" applyNumberFormat="1" applyBorder="1" applyAlignment="1">
      <alignment horizontal="center" vertical="center"/>
    </xf>
    <xf numFmtId="166" fontId="3" fillId="0" borderId="7" xfId="12" applyNumberFormat="1" applyBorder="1" applyAlignment="1">
      <alignment horizontal="center" vertical="center"/>
    </xf>
    <xf numFmtId="168" fontId="3" fillId="0" borderId="19" xfId="12" applyNumberFormat="1" applyBorder="1" applyAlignment="1">
      <alignment horizontal="center" vertical="center"/>
    </xf>
    <xf numFmtId="166" fontId="27" fillId="0" borderId="2" xfId="12" applyNumberFormat="1" applyFont="1" applyBorder="1" applyAlignment="1">
      <alignment horizontal="center" vertical="center"/>
    </xf>
    <xf numFmtId="1" fontId="3" fillId="0" borderId="2" xfId="12" applyNumberFormat="1" applyBorder="1" applyAlignment="1">
      <alignment horizontal="center" vertical="center"/>
    </xf>
    <xf numFmtId="168" fontId="3" fillId="0" borderId="20" xfId="12" applyNumberFormat="1" applyBorder="1" applyAlignment="1">
      <alignment horizontal="center" vertical="center"/>
    </xf>
    <xf numFmtId="168" fontId="3" fillId="0" borderId="5" xfId="12" applyNumberFormat="1" applyBorder="1" applyAlignment="1">
      <alignment horizontal="center" vertical="center"/>
    </xf>
    <xf numFmtId="44" fontId="3" fillId="0" borderId="7" xfId="12" applyNumberFormat="1" applyBorder="1" applyAlignment="1">
      <alignment horizontal="center" vertical="center"/>
    </xf>
    <xf numFmtId="166" fontId="3" fillId="0" borderId="5" xfId="12" applyNumberFormat="1" applyBorder="1" applyAlignment="1">
      <alignment horizontal="center" vertical="center"/>
    </xf>
    <xf numFmtId="0" fontId="3" fillId="0" borderId="7" xfId="12" applyBorder="1" applyAlignment="1">
      <alignment horizontal="center" vertical="center"/>
    </xf>
    <xf numFmtId="0" fontId="3" fillId="0" borderId="5" xfId="12" applyBorder="1" applyAlignment="1">
      <alignment horizontal="center" vertical="center"/>
    </xf>
    <xf numFmtId="17" fontId="3" fillId="0" borderId="1" xfId="12" applyNumberFormat="1" applyBorder="1" applyAlignment="1">
      <alignment horizontal="center" vertical="center"/>
    </xf>
    <xf numFmtId="0" fontId="19" fillId="0" borderId="1" xfId="12" applyFont="1" applyBorder="1" applyAlignment="1">
      <alignment horizontal="left" vertical="center" wrapText="1"/>
    </xf>
    <xf numFmtId="0" fontId="3" fillId="0" borderId="0" xfId="12" applyAlignment="1">
      <alignment horizontal="left" vertical="center"/>
    </xf>
    <xf numFmtId="168" fontId="3" fillId="0" borderId="21" xfId="12" applyNumberFormat="1" applyBorder="1" applyAlignment="1">
      <alignment horizontal="center" vertical="center"/>
    </xf>
    <xf numFmtId="1" fontId="3" fillId="0" borderId="0" xfId="12" applyNumberFormat="1" applyAlignment="1">
      <alignment horizontal="center" vertical="center"/>
    </xf>
    <xf numFmtId="164" fontId="3" fillId="0" borderId="0" xfId="13" applyNumberFormat="1" applyFont="1" applyAlignment="1">
      <alignment horizontal="center" vertical="center"/>
    </xf>
    <xf numFmtId="168" fontId="3" fillId="0" borderId="22" xfId="12" applyNumberFormat="1" applyBorder="1" applyAlignment="1">
      <alignment horizontal="center" vertical="center"/>
    </xf>
    <xf numFmtId="168" fontId="3" fillId="0" borderId="0" xfId="12" applyNumberFormat="1" applyAlignment="1">
      <alignment horizontal="center" vertical="center"/>
    </xf>
    <xf numFmtId="44" fontId="3" fillId="0" borderId="0" xfId="12" applyNumberFormat="1" applyAlignment="1">
      <alignment horizontal="center" vertical="center"/>
    </xf>
    <xf numFmtId="164" fontId="3" fillId="0" borderId="0" xfId="12" applyNumberFormat="1" applyAlignment="1">
      <alignment horizontal="center" vertical="center"/>
    </xf>
    <xf numFmtId="0" fontId="3" fillId="0" borderId="1" xfId="12" applyBorder="1" applyAlignment="1">
      <alignment horizontal="left" vertical="center"/>
    </xf>
    <xf numFmtId="168" fontId="3" fillId="0" borderId="1" xfId="12" applyNumberFormat="1" applyBorder="1" applyAlignment="1">
      <alignment horizontal="center" vertical="center"/>
    </xf>
    <xf numFmtId="0" fontId="15" fillId="0" borderId="0" xfId="0" applyFont="1"/>
    <xf numFmtId="49" fontId="5" fillId="6" borderId="1" xfId="0" applyNumberFormat="1" applyFont="1" applyFill="1" applyBorder="1" applyAlignment="1">
      <alignment horizontal="left" wrapText="1"/>
    </xf>
    <xf numFmtId="49" fontId="11" fillId="6" borderId="1" xfId="0" applyNumberFormat="1" applyFont="1" applyFill="1" applyBorder="1" applyAlignment="1">
      <alignment horizontal="left" wrapText="1"/>
    </xf>
    <xf numFmtId="49" fontId="11" fillId="6" borderId="4" xfId="0" applyNumberFormat="1" applyFont="1" applyFill="1" applyBorder="1" applyAlignment="1">
      <alignment horizontal="left" wrapText="1"/>
    </xf>
    <xf numFmtId="1" fontId="10" fillId="0" borderId="1" xfId="0" applyNumberFormat="1" applyFont="1" applyBorder="1" applyAlignment="1">
      <alignment horizontal="left" wrapText="1"/>
    </xf>
    <xf numFmtId="1" fontId="9" fillId="0" borderId="0" xfId="0" applyNumberFormat="1" applyFont="1" applyAlignment="1">
      <alignment horizontal="left" wrapText="1"/>
    </xf>
    <xf numFmtId="1" fontId="9" fillId="0" borderId="1" xfId="0" applyNumberFormat="1" applyFont="1" applyBorder="1" applyAlignment="1">
      <alignment horizontal="left" wrapText="1"/>
    </xf>
    <xf numFmtId="1" fontId="9" fillId="0" borderId="6" xfId="0" applyNumberFormat="1" applyFont="1" applyBorder="1" applyAlignment="1">
      <alignment horizontal="left" wrapText="1"/>
    </xf>
    <xf numFmtId="1" fontId="9" fillId="0" borderId="4" xfId="0" applyNumberFormat="1" applyFont="1" applyBorder="1" applyAlignment="1">
      <alignment horizontal="left" wrapText="1"/>
    </xf>
    <xf numFmtId="1" fontId="10" fillId="4" borderId="1" xfId="0" applyNumberFormat="1" applyFont="1" applyFill="1" applyBorder="1" applyAlignment="1">
      <alignment horizontal="left" wrapText="1"/>
    </xf>
    <xf numFmtId="1" fontId="9" fillId="4" borderId="1" xfId="0" applyNumberFormat="1" applyFont="1" applyFill="1" applyBorder="1" applyAlignment="1">
      <alignment horizontal="left" wrapText="1"/>
    </xf>
    <xf numFmtId="1" fontId="9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left" wrapText="1"/>
    </xf>
    <xf numFmtId="1" fontId="8" fillId="0" borderId="6" xfId="0" applyNumberFormat="1" applyFont="1" applyBorder="1" applyAlignment="1">
      <alignment horizontal="left" wrapText="1"/>
    </xf>
    <xf numFmtId="164" fontId="5" fillId="2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left"/>
    </xf>
    <xf numFmtId="1" fontId="10" fillId="7" borderId="1" xfId="0" applyNumberFormat="1" applyFont="1" applyFill="1" applyBorder="1" applyAlignment="1">
      <alignment horizontal="left" wrapText="1"/>
    </xf>
    <xf numFmtId="164" fontId="5" fillId="7" borderId="4" xfId="1" applyNumberFormat="1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0" fillId="0" borderId="1" xfId="0" applyFont="1" applyBorder="1"/>
    <xf numFmtId="49" fontId="11" fillId="0" borderId="6" xfId="0" applyNumberFormat="1" applyFont="1" applyBorder="1" applyAlignment="1">
      <alignment horizontal="left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11" fillId="0" borderId="1" xfId="0" applyFont="1" applyBorder="1"/>
    <xf numFmtId="49" fontId="11" fillId="0" borderId="1" xfId="0" applyNumberFormat="1" applyFont="1" applyBorder="1"/>
    <xf numFmtId="49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2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49" fontId="10" fillId="0" borderId="6" xfId="0" applyNumberFormat="1" applyFont="1" applyBorder="1" applyAlignment="1">
      <alignment horizontal="left"/>
    </xf>
    <xf numFmtId="49" fontId="10" fillId="33" borderId="1" xfId="0" applyNumberFormat="1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9" fillId="18" borderId="6" xfId="0" applyNumberFormat="1" applyFont="1" applyFill="1" applyBorder="1" applyAlignment="1">
      <alignment horizontal="left"/>
    </xf>
    <xf numFmtId="49" fontId="49" fillId="27" borderId="1" xfId="0" applyNumberFormat="1" applyFont="1" applyFill="1" applyBorder="1" applyAlignment="1">
      <alignment horizontal="left"/>
    </xf>
    <xf numFmtId="49" fontId="12" fillId="2" borderId="6" xfId="0" applyNumberFormat="1" applyFont="1" applyFill="1" applyBorder="1" applyAlignment="1">
      <alignment horizontal="center"/>
    </xf>
    <xf numFmtId="49" fontId="10" fillId="8" borderId="1" xfId="0" applyNumberFormat="1" applyFont="1" applyFill="1" applyBorder="1" applyAlignment="1">
      <alignment horizontal="left"/>
    </xf>
    <xf numFmtId="49" fontId="9" fillId="8" borderId="6" xfId="0" applyNumberFormat="1" applyFont="1" applyFill="1" applyBorder="1" applyAlignment="1">
      <alignment horizontal="left"/>
    </xf>
    <xf numFmtId="49" fontId="9" fillId="18" borderId="1" xfId="0" applyNumberFormat="1" applyFont="1" applyFill="1" applyBorder="1" applyAlignment="1">
      <alignment horizontal="left"/>
    </xf>
    <xf numFmtId="1" fontId="9" fillId="7" borderId="1" xfId="0" applyNumberFormat="1" applyFont="1" applyFill="1" applyBorder="1" applyAlignment="1">
      <alignment horizontal="center"/>
    </xf>
    <xf numFmtId="1" fontId="9" fillId="34" borderId="1" xfId="0" applyNumberFormat="1" applyFont="1" applyFill="1" applyBorder="1" applyAlignment="1">
      <alignment horizontal="center"/>
    </xf>
    <xf numFmtId="0" fontId="2" fillId="0" borderId="0" xfId="16"/>
    <xf numFmtId="49" fontId="2" fillId="0" borderId="0" xfId="16" applyNumberFormat="1"/>
    <xf numFmtId="49" fontId="62" fillId="0" borderId="0" xfId="16" applyNumberFormat="1" applyFont="1"/>
    <xf numFmtId="169" fontId="62" fillId="0" borderId="0" xfId="16" applyNumberFormat="1" applyFont="1"/>
    <xf numFmtId="49" fontId="63" fillId="0" borderId="0" xfId="16" applyNumberFormat="1" applyFont="1"/>
    <xf numFmtId="169" fontId="63" fillId="0" borderId="0" xfId="16" applyNumberFormat="1" applyFont="1"/>
    <xf numFmtId="49" fontId="63" fillId="0" borderId="24" xfId="16" applyNumberFormat="1" applyFont="1" applyBorder="1"/>
    <xf numFmtId="169" fontId="63" fillId="0" borderId="24" xfId="16" applyNumberFormat="1" applyFont="1" applyBorder="1"/>
    <xf numFmtId="49" fontId="63" fillId="0" borderId="25" xfId="16" applyNumberFormat="1" applyFont="1" applyBorder="1"/>
    <xf numFmtId="169" fontId="63" fillId="0" borderId="25" xfId="16" applyNumberFormat="1" applyFont="1" applyBorder="1"/>
    <xf numFmtId="170" fontId="62" fillId="0" borderId="0" xfId="16" applyNumberFormat="1" applyFont="1"/>
    <xf numFmtId="170" fontId="63" fillId="0" borderId="0" xfId="16" applyNumberFormat="1" applyFont="1"/>
    <xf numFmtId="49" fontId="63" fillId="0" borderId="26" xfId="16" applyNumberFormat="1" applyFont="1" applyBorder="1"/>
    <xf numFmtId="169" fontId="63" fillId="0" borderId="26" xfId="16" applyNumberFormat="1" applyFont="1" applyBorder="1"/>
    <xf numFmtId="49" fontId="62" fillId="0" borderId="27" xfId="16" applyNumberFormat="1" applyFont="1" applyBorder="1"/>
    <xf numFmtId="169" fontId="62" fillId="0" borderId="27" xfId="16" applyNumberFormat="1" applyFont="1" applyBorder="1"/>
    <xf numFmtId="49" fontId="2" fillId="0" borderId="0" xfId="16" applyNumberFormat="1" applyAlignment="1">
      <alignment horizontal="center"/>
    </xf>
    <xf numFmtId="49" fontId="62" fillId="0" borderId="23" xfId="16" applyNumberFormat="1" applyFont="1" applyBorder="1" applyAlignment="1">
      <alignment horizontal="center"/>
    </xf>
    <xf numFmtId="14" fontId="21" fillId="2" borderId="0" xfId="0" applyNumberFormat="1" applyFont="1" applyFill="1" applyAlignment="1">
      <alignment horizontal="center"/>
    </xf>
    <xf numFmtId="49" fontId="64" fillId="2" borderId="0" xfId="16" applyNumberFormat="1" applyFont="1" applyFill="1"/>
    <xf numFmtId="49" fontId="65" fillId="2" borderId="0" xfId="16" applyNumberFormat="1" applyFont="1" applyFill="1" applyAlignment="1">
      <alignment horizontal="center"/>
    </xf>
    <xf numFmtId="14" fontId="21" fillId="2" borderId="0" xfId="0" applyNumberFormat="1" applyFont="1" applyFill="1"/>
    <xf numFmtId="49" fontId="9" fillId="2" borderId="0" xfId="0" applyNumberFormat="1" applyFont="1" applyFill="1"/>
    <xf numFmtId="1" fontId="10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horizontal="left" vertical="center" wrapText="1"/>
    </xf>
    <xf numFmtId="49" fontId="66" fillId="0" borderId="6" xfId="0" applyNumberFormat="1" applyFont="1" applyBorder="1" applyAlignment="1">
      <alignment horizontal="left"/>
    </xf>
    <xf numFmtId="44" fontId="0" fillId="0" borderId="0" xfId="1" applyFont="1"/>
    <xf numFmtId="171" fontId="0" fillId="0" borderId="0" xfId="1" applyNumberFormat="1" applyFont="1"/>
    <xf numFmtId="0" fontId="58" fillId="0" borderId="0" xfId="0" applyFont="1"/>
    <xf numFmtId="14" fontId="0" fillId="0" borderId="0" xfId="0" applyNumberFormat="1"/>
    <xf numFmtId="171" fontId="0" fillId="0" borderId="0" xfId="0" applyNumberFormat="1"/>
    <xf numFmtId="0" fontId="0" fillId="35" borderId="0" xfId="0" applyFill="1"/>
    <xf numFmtId="171" fontId="58" fillId="35" borderId="0" xfId="1" applyNumberFormat="1" applyFont="1" applyFill="1"/>
    <xf numFmtId="171" fontId="58" fillId="24" borderId="0" xfId="1" applyNumberFormat="1" applyFont="1" applyFill="1"/>
    <xf numFmtId="49" fontId="5" fillId="8" borderId="1" xfId="0" applyNumberFormat="1" applyFont="1" applyFill="1" applyBorder="1" applyAlignment="1">
      <alignment horizontal="left" wrapText="1"/>
    </xf>
    <xf numFmtId="49" fontId="10" fillId="8" borderId="1" xfId="0" applyNumberFormat="1" applyFont="1" applyFill="1" applyBorder="1" applyAlignment="1">
      <alignment horizontal="center"/>
    </xf>
    <xf numFmtId="49" fontId="9" fillId="14" borderId="8" xfId="0" applyNumberFormat="1" applyFont="1" applyFill="1" applyBorder="1" applyAlignment="1">
      <alignment horizontal="left"/>
    </xf>
    <xf numFmtId="49" fontId="11" fillId="14" borderId="4" xfId="0" applyNumberFormat="1" applyFont="1" applyFill="1" applyBorder="1" applyAlignment="1">
      <alignment horizontal="left" wrapText="1"/>
    </xf>
    <xf numFmtId="49" fontId="5" fillId="14" borderId="1" xfId="0" applyNumberFormat="1" applyFont="1" applyFill="1" applyBorder="1" applyAlignment="1">
      <alignment horizontal="left" wrapText="1"/>
    </xf>
    <xf numFmtId="49" fontId="10" fillId="25" borderId="1" xfId="0" applyNumberFormat="1" applyFont="1" applyFill="1" applyBorder="1" applyAlignment="1">
      <alignment horizontal="center"/>
    </xf>
    <xf numFmtId="49" fontId="9" fillId="25" borderId="1" xfId="0" applyNumberFormat="1" applyFont="1" applyFill="1" applyBorder="1" applyAlignment="1">
      <alignment horizontal="left"/>
    </xf>
    <xf numFmtId="49" fontId="10" fillId="25" borderId="1" xfId="0" applyNumberFormat="1" applyFont="1" applyFill="1" applyBorder="1" applyAlignment="1">
      <alignment horizontal="left"/>
    </xf>
    <xf numFmtId="49" fontId="5" fillId="25" borderId="1" xfId="0" applyNumberFormat="1" applyFont="1" applyFill="1" applyBorder="1" applyAlignment="1">
      <alignment horizontal="left" wrapText="1"/>
    </xf>
    <xf numFmtId="1" fontId="10" fillId="25" borderId="1" xfId="0" applyNumberFormat="1" applyFont="1" applyFill="1" applyBorder="1" applyAlignment="1">
      <alignment horizontal="left" wrapText="1"/>
    </xf>
    <xf numFmtId="1" fontId="10" fillId="25" borderId="1" xfId="0" applyNumberFormat="1" applyFont="1" applyFill="1" applyBorder="1" applyAlignment="1">
      <alignment horizontal="center"/>
    </xf>
    <xf numFmtId="44" fontId="10" fillId="25" borderId="1" xfId="1" applyFont="1" applyFill="1" applyBorder="1" applyAlignment="1">
      <alignment horizontal="center"/>
    </xf>
    <xf numFmtId="164" fontId="5" fillId="25" borderId="4" xfId="1" applyNumberFormat="1" applyFont="1" applyFill="1" applyBorder="1" applyAlignment="1">
      <alignment horizontal="center"/>
    </xf>
    <xf numFmtId="0" fontId="5" fillId="25" borderId="4" xfId="1" applyNumberFormat="1" applyFont="1" applyFill="1" applyBorder="1" applyAlignment="1">
      <alignment horizontal="center"/>
    </xf>
    <xf numFmtId="44" fontId="5" fillId="25" borderId="4" xfId="1" applyFont="1" applyFill="1" applyBorder="1" applyAlignment="1">
      <alignment horizontal="center"/>
    </xf>
    <xf numFmtId="164" fontId="11" fillId="25" borderId="1" xfId="0" applyNumberFormat="1" applyFont="1" applyFill="1" applyBorder="1" applyAlignment="1">
      <alignment horizontal="center"/>
    </xf>
    <xf numFmtId="9" fontId="11" fillId="25" borderId="1" xfId="2" applyFont="1" applyFill="1" applyBorder="1" applyAlignment="1">
      <alignment horizontal="center"/>
    </xf>
    <xf numFmtId="44" fontId="9" fillId="25" borderId="1" xfId="1" applyFont="1" applyFill="1" applyBorder="1"/>
    <xf numFmtId="9" fontId="0" fillId="25" borderId="1" xfId="2" applyFont="1" applyFill="1" applyBorder="1"/>
    <xf numFmtId="164" fontId="26" fillId="25" borderId="0" xfId="3" applyNumberFormat="1" applyFill="1" applyAlignment="1">
      <alignment horizontal="left"/>
    </xf>
    <xf numFmtId="0" fontId="5" fillId="25" borderId="0" xfId="0" applyFont="1" applyFill="1"/>
    <xf numFmtId="49" fontId="9" fillId="25" borderId="1" xfId="0" applyNumberFormat="1" applyFont="1" applyFill="1" applyBorder="1" applyAlignment="1">
      <alignment horizontal="center"/>
    </xf>
    <xf numFmtId="49" fontId="11" fillId="25" borderId="1" xfId="0" applyNumberFormat="1" applyFont="1" applyFill="1" applyBorder="1" applyAlignment="1">
      <alignment horizontal="left" wrapText="1"/>
    </xf>
    <xf numFmtId="1" fontId="9" fillId="25" borderId="1" xfId="0" applyNumberFormat="1" applyFont="1" applyFill="1" applyBorder="1" applyAlignment="1">
      <alignment horizontal="left" wrapText="1"/>
    </xf>
    <xf numFmtId="1" fontId="9" fillId="25" borderId="1" xfId="0" applyNumberFormat="1" applyFont="1" applyFill="1" applyBorder="1" applyAlignment="1">
      <alignment horizontal="center"/>
    </xf>
    <xf numFmtId="44" fontId="9" fillId="25" borderId="1" xfId="1" applyFont="1" applyFill="1" applyBorder="1" applyAlignment="1">
      <alignment horizontal="center"/>
    </xf>
    <xf numFmtId="164" fontId="11" fillId="25" borderId="0" xfId="1" applyNumberFormat="1" applyFont="1" applyFill="1" applyBorder="1" applyAlignment="1">
      <alignment horizontal="center"/>
    </xf>
    <xf numFmtId="0" fontId="11" fillId="25" borderId="0" xfId="1" applyNumberFormat="1" applyFont="1" applyFill="1" applyBorder="1" applyAlignment="1">
      <alignment horizontal="center"/>
    </xf>
    <xf numFmtId="44" fontId="11" fillId="25" borderId="0" xfId="1" applyFont="1" applyFill="1" applyBorder="1" applyAlignment="1">
      <alignment horizontal="center"/>
    </xf>
    <xf numFmtId="164" fontId="11" fillId="25" borderId="0" xfId="0" applyNumberFormat="1" applyFont="1" applyFill="1" applyAlignment="1">
      <alignment horizontal="center"/>
    </xf>
    <xf numFmtId="0" fontId="0" fillId="25" borderId="0" xfId="0" applyFill="1"/>
    <xf numFmtId="0" fontId="11" fillId="25" borderId="0" xfId="0" applyFont="1" applyFill="1" applyAlignment="1">
      <alignment horizontal="left"/>
    </xf>
    <xf numFmtId="0" fontId="11" fillId="25" borderId="0" xfId="0" applyFont="1" applyFill="1" applyAlignment="1">
      <alignment horizontal="center"/>
    </xf>
    <xf numFmtId="0" fontId="11" fillId="25" borderId="0" xfId="0" applyFont="1" applyFill="1"/>
    <xf numFmtId="0" fontId="9" fillId="25" borderId="6" xfId="0" applyFont="1" applyFill="1" applyBorder="1" applyAlignment="1">
      <alignment horizontal="center"/>
    </xf>
    <xf numFmtId="49" fontId="9" fillId="25" borderId="6" xfId="0" applyNumberFormat="1" applyFont="1" applyFill="1" applyBorder="1" applyAlignment="1">
      <alignment horizontal="left"/>
    </xf>
    <xf numFmtId="49" fontId="9" fillId="25" borderId="8" xfId="0" applyNumberFormat="1" applyFont="1" applyFill="1" applyBorder="1" applyAlignment="1">
      <alignment horizontal="left"/>
    </xf>
    <xf numFmtId="49" fontId="11" fillId="25" borderId="4" xfId="0" applyNumberFormat="1" applyFont="1" applyFill="1" applyBorder="1" applyAlignment="1">
      <alignment horizontal="left" wrapText="1"/>
    </xf>
    <xf numFmtId="1" fontId="9" fillId="25" borderId="6" xfId="0" applyNumberFormat="1" applyFont="1" applyFill="1" applyBorder="1" applyAlignment="1">
      <alignment horizontal="left" wrapText="1"/>
    </xf>
    <xf numFmtId="0" fontId="9" fillId="25" borderId="0" xfId="0" applyFont="1" applyFill="1"/>
    <xf numFmtId="164" fontId="5" fillId="25" borderId="0" xfId="0" applyNumberFormat="1" applyFont="1" applyFill="1" applyAlignment="1">
      <alignment horizontal="left"/>
    </xf>
    <xf numFmtId="49" fontId="9" fillId="25" borderId="6" xfId="0" applyNumberFormat="1" applyFont="1" applyFill="1" applyBorder="1" applyAlignment="1">
      <alignment horizontal="center"/>
    </xf>
    <xf numFmtId="2" fontId="9" fillId="25" borderId="1" xfId="0" applyNumberFormat="1" applyFont="1" applyFill="1" applyBorder="1" applyAlignment="1">
      <alignment horizontal="center"/>
    </xf>
    <xf numFmtId="164" fontId="11" fillId="25" borderId="10" xfId="1" applyNumberFormat="1" applyFont="1" applyFill="1" applyBorder="1" applyAlignment="1">
      <alignment horizontal="center"/>
    </xf>
    <xf numFmtId="49" fontId="11" fillId="25" borderId="6" xfId="0" applyNumberFormat="1" applyFont="1" applyFill="1" applyBorder="1" applyAlignment="1">
      <alignment horizontal="left" wrapText="1"/>
    </xf>
    <xf numFmtId="1" fontId="9" fillId="25" borderId="6" xfId="0" applyNumberFormat="1" applyFont="1" applyFill="1" applyBorder="1" applyAlignment="1">
      <alignment horizontal="center"/>
    </xf>
    <xf numFmtId="44" fontId="9" fillId="25" borderId="6" xfId="1" applyFont="1" applyFill="1" applyBorder="1" applyAlignment="1">
      <alignment horizontal="center"/>
    </xf>
    <xf numFmtId="164" fontId="11" fillId="25" borderId="9" xfId="1" applyNumberFormat="1" applyFont="1" applyFill="1" applyBorder="1" applyAlignment="1">
      <alignment horizontal="center"/>
    </xf>
    <xf numFmtId="49" fontId="11" fillId="14" borderId="1" xfId="0" applyNumberFormat="1" applyFont="1" applyFill="1" applyBorder="1" applyAlignment="1">
      <alignment horizontal="left" wrapText="1"/>
    </xf>
    <xf numFmtId="49" fontId="9" fillId="14" borderId="6" xfId="0" applyNumberFormat="1" applyFont="1" applyFill="1" applyBorder="1" applyAlignment="1">
      <alignment horizontal="left"/>
    </xf>
    <xf numFmtId="49" fontId="11" fillId="14" borderId="6" xfId="0" applyNumberFormat="1" applyFont="1" applyFill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4" applyFont="1" applyBorder="1" applyAlignment="1">
      <alignment horizontal="left" vertical="center" wrapText="1"/>
    </xf>
    <xf numFmtId="0" fontId="2" fillId="7" borderId="4" xfId="4" applyFont="1" applyFill="1" applyBorder="1" applyAlignment="1">
      <alignment horizontal="left" vertical="center" wrapText="1"/>
    </xf>
    <xf numFmtId="0" fontId="2" fillId="0" borderId="1" xfId="4" applyFont="1" applyBorder="1" applyAlignment="1">
      <alignment horizontal="center" vertical="center"/>
    </xf>
    <xf numFmtId="44" fontId="2" fillId="0" borderId="1" xfId="6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left" vertical="center" wrapText="1"/>
    </xf>
    <xf numFmtId="164" fontId="2" fillId="0" borderId="8" xfId="13" applyNumberFormat="1" applyFont="1" applyBorder="1" applyAlignment="1">
      <alignment horizontal="center" vertical="center" wrapText="1"/>
    </xf>
    <xf numFmtId="10" fontId="2" fillId="0" borderId="8" xfId="15" applyNumberFormat="1" applyFont="1" applyBorder="1" applyAlignment="1">
      <alignment horizontal="center" vertical="center" wrapText="1"/>
    </xf>
    <xf numFmtId="164" fontId="2" fillId="0" borderId="11" xfId="13" applyNumberFormat="1" applyFont="1" applyBorder="1" applyAlignment="1">
      <alignment horizontal="center" vertical="center" wrapText="1"/>
    </xf>
    <xf numFmtId="164" fontId="2" fillId="0" borderId="8" xfId="13" applyNumberFormat="1" applyFont="1" applyBorder="1" applyAlignment="1">
      <alignment horizontal="center" vertical="center"/>
    </xf>
    <xf numFmtId="44" fontId="2" fillId="0" borderId="8" xfId="13" applyFont="1" applyBorder="1" applyAlignment="1">
      <alignment horizontal="center" vertical="center"/>
    </xf>
    <xf numFmtId="44" fontId="2" fillId="0" borderId="8" xfId="13" applyFont="1" applyBorder="1" applyAlignment="1">
      <alignment horizontal="center" vertical="center" wrapText="1"/>
    </xf>
    <xf numFmtId="164" fontId="2" fillId="21" borderId="8" xfId="13" applyNumberFormat="1" applyFont="1" applyFill="1" applyBorder="1" applyAlignment="1">
      <alignment horizontal="center" vertical="center"/>
    </xf>
    <xf numFmtId="164" fontId="2" fillId="0" borderId="7" xfId="13" applyNumberFormat="1" applyFont="1" applyBorder="1" applyAlignment="1">
      <alignment horizontal="center" vertical="center"/>
    </xf>
    <xf numFmtId="164" fontId="2" fillId="0" borderId="1" xfId="13" applyNumberFormat="1" applyFont="1" applyBorder="1" applyAlignment="1">
      <alignment horizontal="center" vertical="center"/>
    </xf>
    <xf numFmtId="164" fontId="2" fillId="0" borderId="0" xfId="13" applyNumberFormat="1" applyFont="1" applyAlignment="1">
      <alignment horizontal="center" vertical="center"/>
    </xf>
    <xf numFmtId="0" fontId="1" fillId="0" borderId="0" xfId="18"/>
    <xf numFmtId="0" fontId="1" fillId="21" borderId="1" xfId="18" applyFill="1" applyBorder="1" applyAlignment="1">
      <alignment horizontal="center" vertical="center"/>
    </xf>
    <xf numFmtId="0" fontId="19" fillId="0" borderId="6" xfId="18" applyFont="1" applyBorder="1" applyAlignment="1">
      <alignment vertical="top" wrapText="1"/>
    </xf>
    <xf numFmtId="0" fontId="1" fillId="0" borderId="1" xfId="18" applyBorder="1"/>
    <xf numFmtId="0" fontId="1" fillId="0" borderId="6" xfId="18" applyBorder="1" applyAlignment="1">
      <alignment vertical="top" wrapText="1"/>
    </xf>
    <xf numFmtId="0" fontId="1" fillId="0" borderId="8" xfId="18" applyBorder="1" applyAlignment="1">
      <alignment vertical="top" wrapText="1"/>
    </xf>
    <xf numFmtId="0" fontId="1" fillId="0" borderId="6" xfId="18" applyBorder="1" applyAlignment="1">
      <alignment horizontal="left" vertical="center" wrapText="1"/>
    </xf>
    <xf numFmtId="0" fontId="22" fillId="0" borderId="6" xfId="18" applyFont="1" applyBorder="1" applyAlignment="1">
      <alignment vertical="top" wrapText="1"/>
    </xf>
    <xf numFmtId="0" fontId="19" fillId="0" borderId="28" xfId="18" applyFont="1" applyBorder="1" applyAlignment="1">
      <alignment vertical="top" wrapText="1"/>
    </xf>
    <xf numFmtId="0" fontId="1" fillId="0" borderId="29" xfId="18" applyBorder="1" applyAlignment="1">
      <alignment vertical="top" wrapText="1"/>
    </xf>
    <xf numFmtId="0" fontId="1" fillId="0" borderId="30" xfId="18" applyBorder="1" applyAlignment="1">
      <alignment vertical="top" wrapText="1"/>
    </xf>
  </cellXfs>
  <cellStyles count="19">
    <cellStyle name="Comma 2" xfId="5" xr:uid="{FA01BC4B-8723-4940-A50F-99D03780084A}"/>
    <cellStyle name="Currency" xfId="1" builtinId="4"/>
    <cellStyle name="Currency 2" xfId="6" xr:uid="{DBD22BC2-E829-49DA-AD18-D74F5CA4CAC5}"/>
    <cellStyle name="Currency 3" xfId="13" xr:uid="{FAA6BF11-02DA-4040-A8CA-3E05481BBDB9}"/>
    <cellStyle name="Hyperlink" xfId="3" builtinId="8"/>
    <cellStyle name="Hyperlink 2" xfId="7" xr:uid="{AF915BBD-51FE-4A71-A87F-2A3FF60D8989}"/>
    <cellStyle name="Normal" xfId="0" builtinId="0"/>
    <cellStyle name="Normal 2" xfId="4" xr:uid="{314C6606-578B-4CD9-9864-BE26F314F7D1}"/>
    <cellStyle name="Normal 2 2" xfId="14" xr:uid="{AF89F7CC-ABCB-44BF-A415-E7F0E95CE550}"/>
    <cellStyle name="Normal 2 3" xfId="17" xr:uid="{E5D81E70-96DF-43FF-8497-6D0F3D61376D}"/>
    <cellStyle name="Normal 3" xfId="10" xr:uid="{A7DBB3D6-C24A-4986-962A-011EFE1F98E6}"/>
    <cellStyle name="Normal 4" xfId="12" xr:uid="{449CEB9F-9BAB-4C01-8003-0810B61B2FC4}"/>
    <cellStyle name="Normal 5" xfId="16" xr:uid="{2AA88338-550E-4E3D-BBDD-EF2AFDC122EA}"/>
    <cellStyle name="Normal 6" xfId="18" xr:uid="{34D0EF51-7E0B-4B66-B12E-8FF54612444C}"/>
    <cellStyle name="Note" xfId="11" builtinId="10"/>
    <cellStyle name="Percent" xfId="2" builtinId="5"/>
    <cellStyle name="Percent 2" xfId="8" xr:uid="{E1947924-0902-4C23-A1B2-4F91A2B586E9}"/>
    <cellStyle name="Percent 3" xfId="15" xr:uid="{6109E086-A8DA-417F-B217-F0F9BDA2DE21}"/>
    <cellStyle name="常规 3" xfId="9" xr:uid="{FE9FEA4B-38B9-4841-8AA9-E367157057DA}"/>
  </cellStyles>
  <dxfs count="54">
    <dxf>
      <font>
        <b/>
        <i val="0"/>
        <color theme="1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font>
        <b/>
        <i val="0"/>
        <color rgb="FFFFCC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6DCE4"/>
          <bgColor rgb="FF000000"/>
        </patternFill>
      </fill>
    </dxf>
  </dxfs>
  <tableStyles count="0" defaultTableStyle="TableStyleMedium2" defaultPivotStyle="PivotStyleLight16"/>
  <colors>
    <mruColors>
      <color rgb="FFCC99FF"/>
      <color rgb="FFFFCCFF"/>
      <color rgb="FF9966FF"/>
      <color rgb="FFA3F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BB38410D-7C1F-495A-9404-CAC6E29FBA47}">
    <Anchor>
      <Comment id="{4EE3648A-8392-42F2-896E-E3BD91A3F4EC}"/>
    </Anchor>
    <History>
      <Event time="2026-08-24T22:47:39.45" id="{5C8BD659-DE45-4E3B-853F-CC420ABC0397}">
        <Attribution userId="S::walta@freedomaxle.com::739d9233-45f0-4685-972d-14bfad2726f1" userName="Walt Agent" userProvider="AD"/>
        <Anchor>
          <Comment id="{4EE3648A-8392-42F2-896E-E3BD91A3F4EC}"/>
        </Anchor>
        <Create/>
      </Event>
      <Event time="2026-08-24T22:47:39.45" id="{6257E7F6-08C3-4A40-A400-35E0F1806035}">
        <Attribution userId="S::walta@freedomaxle.com::739d9233-45f0-4685-972d-14bfad2726f1" userName="Walt Agent" userProvider="AD"/>
        <Anchor>
          <Comment id="{4EE3648A-8392-42F2-896E-E3BD91A3F4EC}"/>
        </Anchor>
        <Assign userId="S::kiefer@towparts.com::9b3f0b06-83a2-475d-bf4e-427d7b28cc71" userName="Kiefer Likens" userProvider="AD"/>
      </Event>
      <Event time="2026-08-24T22:47:39.45" id="{12207802-9323-4C63-8F9B-476EB428D543}">
        <Attribution userId="S::walta@freedomaxle.com::739d9233-45f0-4685-972d-14bfad2726f1" userName="Walt Agent" userProvider="AD"/>
        <Anchor>
          <Comment id="{4EE3648A-8392-42F2-896E-E3BD91A3F4EC}"/>
        </Anchor>
        <SetTitle title="@Kiefer Likens Change “DEEP” to “LOW PROFILE” for 11-212 in description."/>
      </Event>
    </History>
  </Task>
  <Task id="{591E09CA-5544-4618-BEFB-6849B2651F87}">
    <Anchor>
      <Comment id="{6C8701EF-70A3-4452-8F7A-5F095D3B6C52}"/>
    </Anchor>
    <History>
      <Event time="2026-08-25T13:39:12.23" id="{A8B12FA0-41D7-4FFF-8383-214E888DFD21}">
        <Attribution userId="S::walta@freedomaxle.com::739d9233-45f0-4685-972d-14bfad2726f1" userName="Walt Agent" userProvider="AD"/>
        <Anchor>
          <Comment id="{6C8701EF-70A3-4452-8F7A-5F095D3B6C52}"/>
        </Anchor>
        <Create/>
      </Event>
      <Event time="2026-08-25T13:39:12.23" id="{2EFFA1EE-00D1-401C-9CE5-963BB005F112}">
        <Attribution userId="S::walta@freedomaxle.com::739d9233-45f0-4685-972d-14bfad2726f1" userName="Walt Agent" userProvider="AD"/>
        <Anchor>
          <Comment id="{6C8701EF-70A3-4452-8F7A-5F095D3B6C52}"/>
        </Anchor>
        <Assign userId="S::kiefer@towparts.com::9b3f0b06-83a2-475d-bf4e-427d7b28cc71" userName="Kiefer Likens" userProvider="AD"/>
      </Event>
      <Event time="2026-08-25T13:39:12.23" id="{DC54E659-E719-484F-84F6-E72823FBBC20}">
        <Attribution userId="S::walta@freedomaxle.com::739d9233-45f0-4685-972d-14bfad2726f1" userName="Walt Agent" userProvider="AD"/>
        <Anchor>
          <Comment id="{6C8701EF-70A3-4452-8F7A-5F095D3B6C52}"/>
        </Anchor>
        <SetTitle title="@Kiefer Likens Corrected the Quick Books B.O.M. to 1 piece for the seal, cotter pin &amp; washer (all were 2 pcs). Didn’t see the card art work for 11-500 in the “Package Label” folder (path : Merchandising/Package Program). Please ensure back of card is…"/>
      </Event>
      <Event time="2026-08-25T13:39:17.65" id="{DD3AD680-1D20-420C-A935-9AE299780C35}">
        <Attribution userId="S::walta@freedomaxle.com::739d9233-45f0-4685-972d-14bfad2726f1" userName="Walt Agent" userProvider="AD"/>
        <Progress percentComplete="100"/>
      </Event>
    </History>
  </Task>
  <Task id="{689AB6EF-EA72-42AD-897B-12E7EF14229C}">
    <Anchor>
      <Comment id="{052AA3EE-356B-41F9-B3CB-66A35193C31D}"/>
    </Anchor>
    <History>
      <Event time="2026-08-25T13:55:46.65" id="{88A3BF0F-8297-41FB-914E-2A591BA3DEDC}">
        <Attribution userId="S::walta@freedomaxle.com::739d9233-45f0-4685-972d-14bfad2726f1" userName="Walt Agent" userProvider="AD"/>
        <Anchor>
          <Comment id="{052AA3EE-356B-41F9-B3CB-66A35193C31D}"/>
        </Anchor>
        <Create/>
      </Event>
      <Event time="2026-08-25T13:55:46.65" id="{F864306D-B416-4795-B31A-BFB66AA21FBC}">
        <Attribution userId="S::walta@freedomaxle.com::739d9233-45f0-4685-972d-14bfad2726f1" userName="Walt Agent" userProvider="AD"/>
        <Anchor>
          <Comment id="{052AA3EE-356B-41F9-B3CB-66A35193C31D}"/>
        </Anchor>
        <Assign userId="S::kiefer@towparts.com::9b3f0b06-83a2-475d-bf4e-427d7b28cc71" userName="Kiefer Likens" userProvider="AD"/>
      </Event>
      <Event time="2026-08-25T13:55:46.65" id="{3E537C8B-68FA-4FEE-AC6D-F966F13684DE}">
        <Attribution userId="S::walta@freedomaxle.com::739d9233-45f0-4685-972d-14bfad2726f1" userName="Walt Agent" userProvider="AD"/>
        <Anchor>
          <Comment id="{052AA3EE-356B-41F9-B3CB-66A35193C31D}"/>
        </Anchor>
        <SetTitle title="@Kiefer Likens the #11-530 is not listed in the “Aftermarket Rev B” file in the Marketing folder. Also, a card does not appear to have been created for this kit. Please update as necessary. Thanks. -Walt"/>
      </Event>
    </History>
  </Task>
  <Task id="{F9DDDBF9-7B80-4708-878E-2E20DCF6BF3D}">
    <Anchor>
      <Comment id="{19AAC99E-7B41-4A9B-A2BB-D4D2CE7025C6}"/>
    </Anchor>
    <History>
      <Event time="2026-08-24T22:48:53.17" id="{C65F89B4-70D3-4AC4-807B-78BC00C93A46}">
        <Attribution userId="S::walta@freedomaxle.com::739d9233-45f0-4685-972d-14bfad2726f1" userName="Walt Agent" userProvider="AD"/>
        <Anchor>
          <Comment id="{19AAC99E-7B41-4A9B-A2BB-D4D2CE7025C6}"/>
        </Anchor>
        <Create/>
      </Event>
      <Event time="2026-08-24T22:48:53.17" id="{174FC8F0-C0AA-4EFD-9547-A637C8A5987D}">
        <Attribution userId="S::walta@freedomaxle.com::739d9233-45f0-4685-972d-14bfad2726f1" userName="Walt Agent" userProvider="AD"/>
        <Anchor>
          <Comment id="{19AAC99E-7B41-4A9B-A2BB-D4D2CE7025C6}"/>
        </Anchor>
        <Assign userId="S::kiefer@towparts.com::9b3f0b06-83a2-475d-bf4e-427d7b28cc71" userName="Kiefer Likens" userProvider="AD"/>
      </Event>
      <Event time="2026-08-24T22:48:53.17" id="{AFBDE894-D145-48E1-9B91-E74F809CEAD5}">
        <Attribution userId="S::walta@freedomaxle.com::739d9233-45f0-4685-972d-14bfad2726f1" userName="Walt Agent" userProvider="AD"/>
        <Anchor>
          <Comment id="{19AAC99E-7B41-4A9B-A2BB-D4D2CE7025C6}"/>
        </Anchor>
        <SetTitle title="@Kiefer Likens Add “DEEP” to description.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0</xdr:rowOff>
    </xdr:from>
    <xdr:ext cx="304800" cy="323850"/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4B90F0AB-E6F1-4CBA-8622-C8EB41E5E7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33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23850"/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974F9C05-5A14-4BAD-B5AF-DC4889E9A3A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242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2385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C0D79F38-BA98-4F3C-9D1F-9E2FD8190A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671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2385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BADC860-7D33-4710-83EE-6201C53A135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00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23850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E2AC5129-5A4A-4B0C-A549-A58B510955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43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23850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D3E1CC77-0F4B-4C34-9F43-BE28693550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24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23850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9D797382-70D6-4367-AFDB-CA53F0C6AA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486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2385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5319DBEC-8D62-4047-B03F-0C9AF4A6766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67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23850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30AD3F2A-4148-4749-8ABA-7032BDEADB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389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23850"/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D28AFDF9-99DA-4D80-B670-F46EBED344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3914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23850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8B45DC6B-B1B4-43BF-B0AD-E6BDC72069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05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</xdr:row>
      <xdr:rowOff>0</xdr:rowOff>
    </xdr:from>
    <xdr:ext cx="304800" cy="323850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DC96CD2B-9D1C-4115-A309-9C9E61DCCBB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48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363</xdr:row>
      <xdr:rowOff>0</xdr:rowOff>
    </xdr:from>
    <xdr:to>
      <xdr:col>3</xdr:col>
      <xdr:colOff>304800</xdr:colOff>
      <xdr:row>363</xdr:row>
      <xdr:rowOff>321945</xdr:rowOff>
    </xdr:to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2ED5FF00-0B9E-4DF6-B7B5-695BC7047E5F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65687375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304800</xdr:colOff>
      <xdr:row>262</xdr:row>
      <xdr:rowOff>320040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06F81D2-129E-40C5-8935-09BE03CDE57F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340465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263</xdr:row>
      <xdr:rowOff>0</xdr:rowOff>
    </xdr:from>
    <xdr:ext cx="304800" cy="32385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D9680D6-2E14-4B9F-8042-4F803A7B7580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37666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264</xdr:row>
      <xdr:rowOff>0</xdr:rowOff>
    </xdr:from>
    <xdr:ext cx="304800" cy="32385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9C9AA22-6B26-4C4F-A027-D7E69138EA86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4166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265</xdr:row>
      <xdr:rowOff>0</xdr:rowOff>
    </xdr:from>
    <xdr:ext cx="304800" cy="323850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13DC67A1-CC51-4C0D-8A99-AC60F2260338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4566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266</xdr:row>
      <xdr:rowOff>0</xdr:rowOff>
    </xdr:from>
    <xdr:ext cx="304800" cy="323850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57FE0D3D-50D6-4CCC-BFA7-6748AA3D961E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49667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267</xdr:row>
      <xdr:rowOff>0</xdr:rowOff>
    </xdr:from>
    <xdr:ext cx="304800" cy="323850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FE7AC63B-9DF2-4891-B461-575DF83B8732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5328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268</xdr:row>
      <xdr:rowOff>0</xdr:rowOff>
    </xdr:from>
    <xdr:ext cx="304800" cy="32385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6C78EFD7-215E-4D76-B007-D06E65DDAC92}"/>
            </a:ext>
          </a:extLst>
        </xdr:cNvPr>
        <xdr:cNvSpPr>
          <a:spLocks noChangeAspect="1" noChangeArrowheads="1"/>
        </xdr:cNvSpPr>
      </xdr:nvSpPr>
      <xdr:spPr bwMode="auto">
        <a:xfrm>
          <a:off x="4295775" y="115690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322</xdr:row>
      <xdr:rowOff>0</xdr:rowOff>
    </xdr:from>
    <xdr:ext cx="304800" cy="321469"/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B705E36F-D493-44EB-9E88-A0B20C2FCC85}"/>
            </a:ext>
          </a:extLst>
        </xdr:cNvPr>
        <xdr:cNvSpPr>
          <a:spLocks noChangeAspect="1" noChangeArrowheads="1"/>
        </xdr:cNvSpPr>
      </xdr:nvSpPr>
      <xdr:spPr bwMode="auto">
        <a:xfrm>
          <a:off x="1973580" y="134538720"/>
          <a:ext cx="304800" cy="32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218</xdr:row>
      <xdr:rowOff>0</xdr:rowOff>
    </xdr:from>
    <xdr:ext cx="304800" cy="323850"/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A8C729A0-85B2-4DF8-B1AA-963EB8705382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6791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219</xdr:row>
      <xdr:rowOff>0</xdr:rowOff>
    </xdr:from>
    <xdr:ext cx="304800" cy="323850"/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2626D46E-2D84-43B3-9A21-611283E73232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719566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220</xdr:row>
      <xdr:rowOff>0</xdr:rowOff>
    </xdr:from>
    <xdr:ext cx="304800" cy="32385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702466C9-A8F5-4FDC-85CC-D5FF9EDF66B9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759952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221</xdr:row>
      <xdr:rowOff>0</xdr:rowOff>
    </xdr:from>
    <xdr:ext cx="304800" cy="323850"/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F384A323-5C6D-46DA-81B7-54B92ECC8D59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796528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222</xdr:row>
      <xdr:rowOff>0</xdr:rowOff>
    </xdr:from>
    <xdr:ext cx="304800" cy="323850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FDE40650-3EED-4CC4-AEA9-5FC623CA30E2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833104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223</xdr:row>
      <xdr:rowOff>0</xdr:rowOff>
    </xdr:from>
    <xdr:ext cx="304800" cy="323850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F61A9E-9C91-4AB8-97AD-985364BC984B}"/>
            </a:ext>
          </a:extLst>
        </xdr:cNvPr>
        <xdr:cNvSpPr>
          <a:spLocks noChangeAspect="1" noChangeArrowheads="1"/>
        </xdr:cNvSpPr>
      </xdr:nvSpPr>
      <xdr:spPr bwMode="auto">
        <a:xfrm>
          <a:off x="1973580" y="886968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/markh_proaxle_com/Documents/Desktop/Distribution/03%20Merchandising/Pete_Sheet-CONFIDENTIAL%2008082025.xlsx" TargetMode="External"/><Relationship Id="rId2" Type="http://schemas.openxmlformats.org/officeDocument/2006/relationships/externalLinkPath" Target="https://axletekus-my.sharepoint.com/personal/markh_proaxle_com/Documents/Desktop/Distribution/03%20Merchandising/Pete_Sheet-CONFIDENTIAL%2008082025.xlsx" TargetMode="External"/><Relationship Id="rId1" Type="http://schemas.openxmlformats.org/officeDocument/2006/relationships/externalLinkPath" Target="/personal/markh_proaxle_com/Documents/Desktop/Distribution/03%20Merchandising/Pete_Sheet-CONFIDENTIAL%2008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Data"/>
      <sheetName val="Inventory"/>
      <sheetName val="Pricing"/>
      <sheetName val="RAM"/>
      <sheetName val="Contract2"/>
      <sheetName val="All Clean"/>
      <sheetName val="BOM"/>
      <sheetName val="QB_Data_Inv"/>
      <sheetName val="QB_Data_Assy"/>
      <sheetName val="Man_Bom"/>
      <sheetName val="Purchase Orders"/>
      <sheetName val="Sheet1"/>
      <sheetName val="In House_BOM"/>
      <sheetName val="Prosteel_Price"/>
      <sheetName val="PP_price"/>
    </sheetNames>
    <sheetDataSet>
      <sheetData sheetId="0">
        <row r="2">
          <cell r="A2" t="str">
            <v>TowParts</v>
          </cell>
          <cell r="B2" t="str">
            <v>Industry Ref</v>
          </cell>
          <cell r="C2" t="str">
            <v>Dexter</v>
          </cell>
          <cell r="D2" t="str">
            <v>TRP</v>
          </cell>
          <cell r="E2" t="str">
            <v>TexTrail</v>
          </cell>
          <cell r="F2" t="str">
            <v>Redneck</v>
          </cell>
          <cell r="G2" t="str">
            <v>Lippert</v>
          </cell>
          <cell r="I2" t="str">
            <v>RAM</v>
          </cell>
          <cell r="J2" t="str">
            <v>Phoenix Stamping</v>
          </cell>
          <cell r="K2" t="str">
            <v>MAT</v>
          </cell>
          <cell r="L2" t="str">
            <v>OLD Vendor</v>
          </cell>
          <cell r="M2" t="str">
            <v>PO Placed</v>
          </cell>
          <cell r="N2" t="str">
            <v>NEW Vendor</v>
          </cell>
          <cell r="O2" t="str">
            <v>Vendor Item #</v>
          </cell>
          <cell r="P2" t="str">
            <v>Type</v>
          </cell>
          <cell r="Q2" t="str">
            <v>Domestic</v>
          </cell>
          <cell r="R2" t="str">
            <v>Donestic Pt #</v>
          </cell>
          <cell r="S2" t="str">
            <v>Category</v>
          </cell>
          <cell r="T2" t="str">
            <v>Sub Category</v>
          </cell>
          <cell r="U2" t="str">
            <v>Type</v>
          </cell>
          <cell r="V2" t="str">
            <v>Sort</v>
          </cell>
          <cell r="W2" t="str">
            <v>Desc</v>
          </cell>
          <cell r="Y2" t="str">
            <v>Notes</v>
          </cell>
          <cell r="Z2" t="str">
            <v>Last Landed</v>
          </cell>
          <cell r="AA2" t="str">
            <v>Last Landed Date</v>
          </cell>
          <cell r="AB2" t="str">
            <v>Wt (lb)</v>
          </cell>
        </row>
        <row r="3">
          <cell r="A3" t="str">
            <v>H-100-09</v>
          </cell>
          <cell r="L3" t="str">
            <v>Jiaodong</v>
          </cell>
          <cell r="M3" t="str">
            <v>H-545-97</v>
          </cell>
          <cell r="N3" t="str">
            <v>Jiaodong</v>
          </cell>
          <cell r="P3">
            <v>3.692279778644652</v>
          </cell>
          <cell r="Q3">
            <v>240</v>
          </cell>
          <cell r="S3">
            <v>1</v>
          </cell>
          <cell r="T3">
            <v>256</v>
          </cell>
          <cell r="V3">
            <v>20</v>
          </cell>
          <cell r="W3" t="str">
            <v>Hub 1K 4 on 4" Pre-Greased (BULK) , L44643 / L44643 bearing 1.25 Seal</v>
          </cell>
          <cell r="Y3">
            <v>18600</v>
          </cell>
        </row>
        <row r="4">
          <cell r="A4" t="str">
            <v>17-050</v>
          </cell>
          <cell r="B4" t="str">
            <v>H-100-09</v>
          </cell>
        </row>
        <row r="5">
          <cell r="A5" t="str">
            <v>H-545-97</v>
          </cell>
          <cell r="B5" t="str">
            <v>84545XG</v>
          </cell>
          <cell r="L5" t="str">
            <v>Weifang Airui</v>
          </cell>
          <cell r="N5" t="str">
            <v>Jiaodong</v>
          </cell>
          <cell r="O5" t="str">
            <v>H-545-97</v>
          </cell>
          <cell r="S5" t="str">
            <v>Hub &amp; Drum</v>
          </cell>
          <cell r="T5" t="str">
            <v>Hub - Pregreased Kit</v>
          </cell>
          <cell r="U5" t="str">
            <v>Bulk</v>
          </cell>
          <cell r="V5">
            <v>1</v>
          </cell>
          <cell r="W5" t="str">
            <v>Hub 3.5K 5 on 4.5" Pre-Greased (BULK) , L44649 / L68149 bearing 1.72 Seal - GALVANIZED</v>
          </cell>
          <cell r="Y5" t="str">
            <v xml:space="preserve"> 5 lug nuts, 2 plastic covers, 1  - Dust Cap with rubber plug, 1 - Castle Nut, 1 Washer, 1 - D-washer, 1 - Tang washer, 1 - Cotter Pin</v>
          </cell>
          <cell r="AB5">
            <v>8.14</v>
          </cell>
        </row>
        <row r="6">
          <cell r="A6" t="str">
            <v>H-545-09</v>
          </cell>
          <cell r="B6" t="str">
            <v>84545XG</v>
          </cell>
          <cell r="L6" t="str">
            <v>Weifang Airui</v>
          </cell>
          <cell r="N6" t="str">
            <v>Jiaodong</v>
          </cell>
          <cell r="O6" t="str">
            <v>H-545-09</v>
          </cell>
          <cell r="S6" t="str">
            <v>Hub &amp; Drum</v>
          </cell>
          <cell r="T6" t="str">
            <v>Hub - Pregreased Kit</v>
          </cell>
          <cell r="U6" t="str">
            <v>Bulk</v>
          </cell>
          <cell r="V6">
            <v>2</v>
          </cell>
          <cell r="W6" t="str">
            <v xml:space="preserve">Hub 3.5K 5 on 4.5" Pre-Greased (BULK) , L44649 / L68149 bearing 1.72 Seal </v>
          </cell>
          <cell r="Y6" t="str">
            <v xml:space="preserve"> 5 lug nuts, 2 plastic covers, 1  - Dust Cap with rubber plug, 1 - Castle Nut, 1 Washer, 1 - D-washer, 1 - Tang washer, 1 - Cotter Pin</v>
          </cell>
          <cell r="AB6">
            <v>8.14</v>
          </cell>
        </row>
        <row r="7">
          <cell r="A7" t="str">
            <v>H-550-09</v>
          </cell>
          <cell r="B7" t="str">
            <v>84545XG</v>
          </cell>
          <cell r="L7" t="str">
            <v>Weifang Airui</v>
          </cell>
          <cell r="N7" t="str">
            <v>Jiaodong</v>
          </cell>
          <cell r="O7" t="str">
            <v>H-550-07</v>
          </cell>
          <cell r="S7" t="str">
            <v>Hub &amp; Drum</v>
          </cell>
          <cell r="T7" t="str">
            <v>Hub - Pregreased Kit</v>
          </cell>
          <cell r="U7" t="str">
            <v>Bulk</v>
          </cell>
          <cell r="V7">
            <v>3</v>
          </cell>
          <cell r="W7" t="str">
            <v xml:space="preserve">Hub 3.5K 5 on 5.50" Pre-Greased (BULK) , L44649 / L68149 bearing 1.72 Seal </v>
          </cell>
          <cell r="Y7" t="str">
            <v xml:space="preserve"> 5 lug nuts, 2 plastic covers, 1  - Dust Cap with rubber plug, 1 - Castle Nut, 1 Washer, 1 - D-washer, 1 - Tang washer, 1 - Cotter Pin</v>
          </cell>
          <cell r="AB7">
            <v>8.14</v>
          </cell>
        </row>
        <row r="8">
          <cell r="A8" t="str">
            <v>H-655-09</v>
          </cell>
          <cell r="B8" t="str">
            <v>42656XG</v>
          </cell>
          <cell r="L8" t="str">
            <v>Weifang Airui</v>
          </cell>
          <cell r="N8" t="str">
            <v>Jiaodong</v>
          </cell>
          <cell r="O8" t="str">
            <v>H-655</v>
          </cell>
          <cell r="S8" t="str">
            <v>Hub &amp; Drum</v>
          </cell>
          <cell r="T8" t="str">
            <v>Hub - Pregreased Kit</v>
          </cell>
          <cell r="U8" t="str">
            <v>Bulk</v>
          </cell>
          <cell r="V8">
            <v>4</v>
          </cell>
          <cell r="W8" t="str">
            <v>Hub 6.0K 6 on 5.5" Pre-Greased (BULK) 15123 / 25580 Bearing  2.25 seal</v>
          </cell>
          <cell r="Y8" t="str">
            <v xml:space="preserve"> 5 lug nuts, 2 plastic covers, 1  - Dust Cap with rubber plug, 1 - Castle Nut, 1 Washer, 1 - D-washer, 1 - Tang washer, 1 - Cotter Pin</v>
          </cell>
          <cell r="AB8">
            <v>15.48</v>
          </cell>
        </row>
        <row r="9">
          <cell r="A9" t="str">
            <v>BD3-545-19</v>
          </cell>
          <cell r="B9" t="str">
            <v>84546XG</v>
          </cell>
          <cell r="L9" t="str">
            <v>Weifang Airui</v>
          </cell>
          <cell r="N9" t="str">
            <v>Jiaodong</v>
          </cell>
          <cell r="O9" t="str">
            <v>BD3-545</v>
          </cell>
          <cell r="S9" t="str">
            <v>Hub &amp; Drum</v>
          </cell>
          <cell r="T9" t="str">
            <v>Hub/Drum - Pregreased Kit</v>
          </cell>
          <cell r="U9" t="str">
            <v>Bulk</v>
          </cell>
          <cell r="V9">
            <v>5</v>
          </cell>
          <cell r="W9" t="str">
            <v>Hub &amp; Drum 3.5K 5 on 4.5" Pre-Greased (BULK) , L44649 / L68149 bearing 1.72 Seal</v>
          </cell>
          <cell r="Y9" t="str">
            <v xml:space="preserve"> 5 lug nuts, 2 plastic covers, 1  - Dust Cap with rubber plug, 1 - Castle Nut, 1 Washer, 1 - D-washer, 1 - Tang washer, 1 - Cotter Pin</v>
          </cell>
          <cell r="AB9">
            <v>20.94</v>
          </cell>
        </row>
        <row r="10">
          <cell r="A10" t="str">
            <v>BD3-550-19</v>
          </cell>
          <cell r="B10" t="str">
            <v>8K865OK</v>
          </cell>
          <cell r="L10" t="str">
            <v>Weifang Airui</v>
          </cell>
          <cell r="N10" t="str">
            <v>Jiaodong</v>
          </cell>
          <cell r="O10" t="str">
            <v>BD3-550</v>
          </cell>
          <cell r="S10" t="str">
            <v>Hub &amp; Drum</v>
          </cell>
          <cell r="T10" t="str">
            <v>Hub/Drum - Pregreased Kit</v>
          </cell>
          <cell r="U10" t="str">
            <v>Bulk</v>
          </cell>
          <cell r="V10">
            <v>6</v>
          </cell>
          <cell r="W10" t="str">
            <v>Hub &amp; Drum 3.5K 5 on 5.0" Pre-Greased (BULK), L44649 / L68149 bearing 1.72 Seal</v>
          </cell>
          <cell r="Y10" t="str">
            <v xml:space="preserve"> 5 lug nuts, 2 plastic covers, 1  - Dust Cap with rubber plug, 1 - Castle Nut, 1 Washer, 1 - D-washer, 1 - Tang washer, 1 - Cotter Pin</v>
          </cell>
          <cell r="AB10">
            <v>20.94</v>
          </cell>
        </row>
        <row r="11">
          <cell r="A11" t="str">
            <v>BD3-65535-19</v>
          </cell>
          <cell r="B11" t="str">
            <v>84656XG</v>
          </cell>
          <cell r="L11" t="str">
            <v>Weifang Airui</v>
          </cell>
          <cell r="N11" t="str">
            <v>Jiaodong</v>
          </cell>
          <cell r="O11" t="str">
            <v>BD3-65535</v>
          </cell>
          <cell r="S11" t="str">
            <v>Hub &amp; Drum</v>
          </cell>
          <cell r="T11" t="str">
            <v>Hub/Drum - Pregreased Kit</v>
          </cell>
          <cell r="U11" t="str">
            <v>Bulk</v>
          </cell>
          <cell r="V11">
            <v>7</v>
          </cell>
          <cell r="W11" t="str">
            <v>Hub &amp; Drum 3.5K 6 on 5.5" Pre-Greased (BULK) , L44649 / L68149 bearing 1.72 Seal</v>
          </cell>
          <cell r="Y11" t="str">
            <v xml:space="preserve"> 5 lug nuts, 2 plastic covers, 1  - Dust Cap with rubber plug, 1 - Castle Nut, 1 Washer, 1 - D-washer, 1 - Tang washer, 1 - Cotter Pin</v>
          </cell>
        </row>
        <row r="12">
          <cell r="A12" t="str">
            <v>BD3-655-19</v>
          </cell>
          <cell r="B12" t="str">
            <v>42656XG</v>
          </cell>
          <cell r="L12" t="str">
            <v>Weifang Airui</v>
          </cell>
          <cell r="N12" t="str">
            <v>Jiaodong</v>
          </cell>
          <cell r="O12" t="str">
            <v>BD3-655</v>
          </cell>
          <cell r="S12" t="str">
            <v>Hub &amp; Drum</v>
          </cell>
          <cell r="T12" t="str">
            <v>Hub/Drum - Pregreased Kit</v>
          </cell>
          <cell r="U12" t="str">
            <v>Bulk</v>
          </cell>
          <cell r="V12">
            <v>8</v>
          </cell>
          <cell r="W12" t="str">
            <v>Hub &amp; Drum 6.0K 6 on 5.5" Pre-Greased (BULK) , 15123 / 25580 Bearing, 2.25 seal</v>
          </cell>
          <cell r="Y12" t="str">
            <v xml:space="preserve"> 5 lug nuts, 2 plastic covers, 1  - Dust Cap with rubber plug, 1 - Castle Nut, 1 Washer, 1 - D-washer, 1 - Tang washer, 1 - Cotter Pin</v>
          </cell>
          <cell r="AB12">
            <v>32.36</v>
          </cell>
        </row>
        <row r="13">
          <cell r="A13" t="str">
            <v>BD3-865-19</v>
          </cell>
          <cell r="B13" t="str">
            <v>42866XG</v>
          </cell>
          <cell r="L13" t="str">
            <v>Weifang Airui</v>
          </cell>
          <cell r="N13" t="str">
            <v>Jiaodong</v>
          </cell>
          <cell r="O13" t="str">
            <v>BD3-865</v>
          </cell>
          <cell r="S13" t="str">
            <v>Hub &amp; Drum</v>
          </cell>
          <cell r="T13" t="str">
            <v>Hub/Drum - Pregreased Kit</v>
          </cell>
          <cell r="U13" t="str">
            <v>Bulk</v>
          </cell>
          <cell r="V13">
            <v>9</v>
          </cell>
          <cell r="W13" t="str">
            <v>Hub &amp; Drum 7.K  8 on 6.5" Pre-Greased (BULK) , 14125A / 25580 bearing 1/2" Studs  2.25 Seal</v>
          </cell>
          <cell r="Y13" t="str">
            <v xml:space="preserve"> 5 lug nuts, 2 plastic covers, 1  - Dust Cap with rubber plug, 1 - Castle Nut, 1 Washer, 1 - D-washer, 1 - Tang washer, 1 - Cotter Pin</v>
          </cell>
          <cell r="AB13">
            <v>35.35</v>
          </cell>
        </row>
        <row r="14">
          <cell r="A14" t="str">
            <v>BD3-865-39</v>
          </cell>
          <cell r="B14" t="str">
            <v>42866XG916</v>
          </cell>
          <cell r="L14" t="str">
            <v>Weifang Airui</v>
          </cell>
          <cell r="N14" t="str">
            <v>Jiaodong</v>
          </cell>
          <cell r="O14" t="str">
            <v>BD3-865-916</v>
          </cell>
          <cell r="S14" t="str">
            <v>Hub &amp; Drum</v>
          </cell>
          <cell r="T14" t="str">
            <v>Hub/Drum - Pregreased Kit</v>
          </cell>
          <cell r="U14" t="str">
            <v>Bulk</v>
          </cell>
          <cell r="V14">
            <v>10</v>
          </cell>
          <cell r="W14" t="str">
            <v>Hub &amp; Drum 7K  8 on 6.5" Pre-Greased (BULK) , 14125A / 25580 bearing 9/16" Studs 2.25 Seal</v>
          </cell>
          <cell r="Y14" t="str">
            <v xml:space="preserve"> 5 lug nuts, 2 plastic covers, 1  - Dust Cap with rubber plug, 1 - Castle Nut, 1 Washer, 1 - D-washer, 1 - Tang washer, 1 - Cotter Pin</v>
          </cell>
          <cell r="AB14">
            <v>35.700000000000003</v>
          </cell>
        </row>
        <row r="15">
          <cell r="A15" t="str">
            <v>17-310</v>
          </cell>
          <cell r="N15" t="str">
            <v>Jiaodong</v>
          </cell>
          <cell r="O15" t="str">
            <v>KH-545-97</v>
          </cell>
          <cell r="S15" t="str">
            <v>Hub &amp; Drum</v>
          </cell>
          <cell r="T15" t="str">
            <v>Hub - Pregreased Kit</v>
          </cell>
          <cell r="U15" t="str">
            <v>Package Program</v>
          </cell>
          <cell r="V15">
            <v>11</v>
          </cell>
          <cell r="W15" t="str">
            <v>HUB 3.5K, 5-4.50 Pre-Greased Kit, L44649 / L68149 Bearings, 1.72" Seal, Lube Dust Cap &amp; Plug, Wheel Nuts, Hdwe, GALVANIZED - GENUINE AXLETEK, Boxed</v>
          </cell>
          <cell r="Y15" t="str">
            <v>Clik on part number to see BOM for kit components AxleTek Label</v>
          </cell>
        </row>
        <row r="16">
          <cell r="A16" t="str">
            <v>17-335</v>
          </cell>
          <cell r="N16" t="str">
            <v>Jiaodong</v>
          </cell>
          <cell r="O16" t="str">
            <v>KH-655-97</v>
          </cell>
          <cell r="S16" t="str">
            <v>Hub &amp; Drum</v>
          </cell>
          <cell r="T16" t="str">
            <v>Hub - Pregreased Kit</v>
          </cell>
          <cell r="U16" t="str">
            <v>Package Program</v>
          </cell>
          <cell r="W16" t="str">
            <v>HUB 6K, 6-5.50 Pre-Greased Kit,  15123 / 25580 Bearings, 2.25 Seal, Lube Dust Cap &amp; Plug, Wheel Nuts, Hdwe, GALVANIZED - GENUINE AXLETEK, Boxed</v>
          </cell>
        </row>
        <row r="17">
          <cell r="A17" t="str">
            <v>17-340</v>
          </cell>
          <cell r="N17" t="str">
            <v>Jiaodong</v>
          </cell>
          <cell r="O17" t="str">
            <v>KH-865-97</v>
          </cell>
          <cell r="S17" t="str">
            <v>Hub &amp; Drum</v>
          </cell>
          <cell r="T17" t="str">
            <v>Hub - Pregreased Kit</v>
          </cell>
          <cell r="U17" t="str">
            <v>Package Program</v>
          </cell>
          <cell r="W17" t="str">
            <v>HUB 7K 8-6.50 Pre-Greased Kit, 14125A / 25580 Bearings, 2.25 Seal, Lube Dust Cap &amp; Plug, Wheel Nuts, Hdwe, GALVANIZED - GENUINE AXLETEK, Boxed</v>
          </cell>
        </row>
        <row r="18">
          <cell r="A18" t="str">
            <v>17-170</v>
          </cell>
          <cell r="W18" t="str">
            <v>HUB 1K, 4-4.00 Pre-Greased Kit, BT8, L44643  Bearings, 1.25" Seal, Lube Dust Cap &amp; Plug, Wheel Nuts, Hdwe, GENUINE AXLETEK, Boxed</v>
          </cell>
        </row>
        <row r="19">
          <cell r="A19" t="str">
            <v>17-175</v>
          </cell>
          <cell r="W19" t="str">
            <v>HUB 2K, 4-4.00 Pre-Greased Kit, BTR, L44649  Bearings, 1.50" Seal, Lube Dust Cap &amp; Plug, Wheel Nuts, Hdwe, GENUINE AXLETEK, Boxed</v>
          </cell>
        </row>
        <row r="20">
          <cell r="A20" t="str">
            <v>17-145</v>
          </cell>
          <cell r="W20" t="str">
            <v>HUB 1K, 5-4.50 Pre-Greased Kit, BT8 5-1/2" Flange, L44643  Bearings, 1.25" Seal, Lube Dust Cap &amp; Plug, Wheel Nuts, Hdwe, 5.5 for 8-12" Wheel, GENUINE AXLETEK, Boxed</v>
          </cell>
        </row>
        <row r="21">
          <cell r="A21" t="str">
            <v>17-150</v>
          </cell>
          <cell r="W21" t="str">
            <v>HUB 2K, 5-4.50 Pre-Greased Kit, BTR 5-1/2" Flange, L44649  Bearings, 1.50" Seal, Lube Dust Cap &amp; Plug, Wheel Nuts, Hdwe, 5.5 for 8-12" Wheel, GENUINE AXLETEK, Boxed</v>
          </cell>
        </row>
        <row r="22">
          <cell r="A22" t="str">
            <v>17-160</v>
          </cell>
          <cell r="W22" t="str">
            <v>HUB 1K, 5-4.50 Pre-Greased Kit, BT8 6-1/2" Flange, L44643  Bearings, 1.25" Seal, Lube Dust Cap &amp; Plug, Wheel Nuts, Hdwe, 6.5 Flange 13-15" Wheel, GENUINE AXLETEK, Boxed</v>
          </cell>
        </row>
        <row r="23">
          <cell r="A23" t="str">
            <v>17-165</v>
          </cell>
          <cell r="W23" t="str">
            <v>HUB 2K, 5-4.50 Pre-Greased Kit, BTR 6-1/2" Flange, L44649  Bearings, 1.50" Seal, Lube Dust Cap &amp; Plug, Wheel Nuts, Hdwe, 6.5 Flange 13-15" Wheel, GENUINE AXLETEK, Boxed</v>
          </cell>
        </row>
        <row r="24">
          <cell r="A24" t="str">
            <v>17-110</v>
          </cell>
          <cell r="L24" t="str">
            <v>AxleTek</v>
          </cell>
          <cell r="M24" t="str">
            <v>25-12353</v>
          </cell>
          <cell r="N24" t="str">
            <v>Jiaodong</v>
          </cell>
          <cell r="O24" t="str">
            <v>17-110</v>
          </cell>
          <cell r="S24" t="str">
            <v>Hub &amp; Drum</v>
          </cell>
          <cell r="T24" t="str">
            <v>Hub - Pregreased Kit</v>
          </cell>
          <cell r="U24" t="str">
            <v>Package Program</v>
          </cell>
          <cell r="V24">
            <v>12</v>
          </cell>
          <cell r="W24" t="str">
            <v>HUB 3.5K, 5-4.50 Pre-Greased Kit, L44649 / L68149 Bearings, 1.72" Seal, Lube Dust Cap &amp; Plug, Wheel Nuts, Hdwe, GENUINE AXLETEK, Boxed</v>
          </cell>
          <cell r="X24" t="e">
            <v>#VALUE!</v>
          </cell>
          <cell r="Y24" t="str">
            <v>Clik on part number to see BOM for kit components AxleTek Label</v>
          </cell>
        </row>
        <row r="25">
          <cell r="A25" t="str">
            <v>17-115</v>
          </cell>
          <cell r="L25" t="str">
            <v>AxleTek</v>
          </cell>
          <cell r="N25" t="str">
            <v>Jiaodong</v>
          </cell>
          <cell r="O25" t="str">
            <v>17-115</v>
          </cell>
          <cell r="S25" t="str">
            <v>Hub &amp; Drum</v>
          </cell>
          <cell r="T25" t="str">
            <v>Hub - Pregreased Kit</v>
          </cell>
          <cell r="U25" t="str">
            <v>Package Program</v>
          </cell>
          <cell r="V25">
            <v>13</v>
          </cell>
          <cell r="W25" t="str">
            <v>HUB 3.5K, 5-5.0 Pre-Greased Kit, L44649 / L68149 Bearings, 1.72" Seal, Lube Dust Cap &amp; Plug, Wheel Nuts, Hdwe, GENUINE AXLETEK, Boxed</v>
          </cell>
          <cell r="X25" t="e">
            <v>#VALUE!</v>
          </cell>
          <cell r="Y25" t="str">
            <v>Clik on part number to see BOM for kit components AxleTek Label</v>
          </cell>
        </row>
        <row r="26">
          <cell r="A26" t="str">
            <v>17-130</v>
          </cell>
          <cell r="L26" t="str">
            <v>AxleTek</v>
          </cell>
          <cell r="N26" t="str">
            <v>Jiaodong</v>
          </cell>
          <cell r="O26" t="str">
            <v>17-130</v>
          </cell>
          <cell r="S26" t="str">
            <v>Hub &amp; Drum</v>
          </cell>
          <cell r="T26" t="str">
            <v>Hub - Pregreased Kit</v>
          </cell>
          <cell r="U26" t="str">
            <v>Package Program</v>
          </cell>
          <cell r="V26">
            <v>14</v>
          </cell>
          <cell r="W26" t="str">
            <v>HUB 3.5K, 6-5.0 Pre-Greased Kit, L44649 / L68149 Bearings, 1.72" Seal, Lube Dust Cap &amp; Plug, Wheel Nuts, Hdwe, GENUINE AXLETEK, Boxed</v>
          </cell>
          <cell r="X26" t="e">
            <v>#VALUE!</v>
          </cell>
          <cell r="Y26" t="str">
            <v>Clik on part number to see BOM for kit components AxleTek Label</v>
          </cell>
        </row>
        <row r="27">
          <cell r="A27" t="str">
            <v>17-135</v>
          </cell>
          <cell r="L27" t="str">
            <v>AxleTek</v>
          </cell>
          <cell r="M27" t="str">
            <v>25-12353</v>
          </cell>
          <cell r="N27" t="str">
            <v>Jiaodong</v>
          </cell>
          <cell r="O27" t="str">
            <v>17-135</v>
          </cell>
          <cell r="S27" t="str">
            <v>Hub &amp; Drum</v>
          </cell>
          <cell r="T27" t="str">
            <v>Hub - Pregreased Kit</v>
          </cell>
          <cell r="U27" t="str">
            <v>Package Program</v>
          </cell>
          <cell r="V27">
            <v>15</v>
          </cell>
          <cell r="W27" t="str">
            <v>HUB 6K, 6-5.50 Pre-Greased Kit,  15123 / 25580 Bearings, 2.25 Seal, Lube Dust Cap &amp; Plug, Wheel Nuts, Hdwe, GENUINE AXLETEK, Boxed</v>
          </cell>
          <cell r="Y27" t="str">
            <v>Clik on part number to see BOM for kit components AxleTek Label</v>
          </cell>
        </row>
        <row r="28">
          <cell r="A28" t="str">
            <v>17-140</v>
          </cell>
          <cell r="L28" t="str">
            <v>AxleTek</v>
          </cell>
          <cell r="M28" t="str">
            <v>25-12353</v>
          </cell>
          <cell r="N28" t="str">
            <v>Jiaodong</v>
          </cell>
          <cell r="O28" t="str">
            <v>17-140</v>
          </cell>
          <cell r="S28" t="str">
            <v>Hub &amp; Drum</v>
          </cell>
          <cell r="T28" t="str">
            <v>Hub - Pregreased Kit</v>
          </cell>
          <cell r="U28" t="str">
            <v>Package Program</v>
          </cell>
          <cell r="V28">
            <v>16</v>
          </cell>
          <cell r="W28" t="str">
            <v>HUB 7K 8-6.50 Pre-Greased Kit, 14125A / 25580 Bearings, 2.25 Seal, Lube Dust Cap &amp; Plug, Wheel Nuts, Hdwe, GENUINE AXLETEK, Boxed</v>
          </cell>
          <cell r="Y28" t="str">
            <v>Clik on part number to see BOM for kit components AxleTek Label</v>
          </cell>
        </row>
        <row r="29">
          <cell r="A29" t="str">
            <v>19-100</v>
          </cell>
          <cell r="L29" t="str">
            <v>AxleTek</v>
          </cell>
          <cell r="M29" t="str">
            <v>25-12353</v>
          </cell>
          <cell r="N29" t="str">
            <v>Jiaodong</v>
          </cell>
          <cell r="O29" t="str">
            <v>19-100</v>
          </cell>
          <cell r="S29" t="str">
            <v>Hub &amp; Drum</v>
          </cell>
          <cell r="T29" t="str">
            <v>Hub/Drum - Pregreased Kit</v>
          </cell>
          <cell r="U29" t="str">
            <v>Package Program</v>
          </cell>
          <cell r="V29">
            <v>17</v>
          </cell>
          <cell r="W29" t="str">
            <v>HUB &amp; DRUM 3.5K, 5-4.50 Pre-Greased Kit, L44649 / L68149 Bearings, 1.72" Seal, Lube Dust Cap &amp; Plug, Wheel Nuts, Hdwe, GENUINE AXLETEK, Boxed</v>
          </cell>
          <cell r="X29" t="e">
            <v>#VALUE!</v>
          </cell>
          <cell r="Y29" t="str">
            <v>Clik on part number to see BOM for kit components AxleTek Label</v>
          </cell>
        </row>
        <row r="30">
          <cell r="A30" t="str">
            <v>19-110</v>
          </cell>
          <cell r="L30" t="str">
            <v>AxleTek</v>
          </cell>
          <cell r="N30" t="str">
            <v>Jiaodong</v>
          </cell>
          <cell r="O30" t="str">
            <v>19-110</v>
          </cell>
          <cell r="S30" t="str">
            <v>Hub &amp; Drum</v>
          </cell>
          <cell r="T30" t="str">
            <v>Hub/Drum - Pregreased Kit</v>
          </cell>
          <cell r="U30" t="str">
            <v>Package Program</v>
          </cell>
          <cell r="V30">
            <v>18</v>
          </cell>
          <cell r="W30" t="str">
            <v>HUB &amp; DRUM 3.5K, 5-5.0 Pre-Greased Kit, L44649 / L68149 Bearings, 1.72" Seal, Lube Dust Cap &amp; Plug, Wheel Nuts, Hdwe, GENUINE AXLETEK, Boxed</v>
          </cell>
          <cell r="X30" t="e">
            <v>#VALUE!</v>
          </cell>
          <cell r="Y30" t="str">
            <v>Clik on part number to see BOM for kit components AxleTek Label</v>
          </cell>
        </row>
        <row r="31">
          <cell r="A31" t="str">
            <v>19-120</v>
          </cell>
          <cell r="L31" t="str">
            <v>AxleTek</v>
          </cell>
          <cell r="N31" t="str">
            <v>Jiaodong</v>
          </cell>
          <cell r="O31" t="str">
            <v>19-120</v>
          </cell>
          <cell r="S31" t="str">
            <v>Hub &amp; Drum</v>
          </cell>
          <cell r="T31" t="str">
            <v>Hub/Drum - Pregreased Kit</v>
          </cell>
          <cell r="U31" t="str">
            <v>Package Program</v>
          </cell>
          <cell r="V31">
            <v>19</v>
          </cell>
          <cell r="W31" t="str">
            <v>HUB &amp; DRUM 3.5K, 6-5.0 Pre-Greased Kit, L44649 / L68149 Bearings, 1.72" Seal, Lube Dust Cap &amp; Plug, Wheel Nuts, Hdwe, GENUINE AXLETEK, Boxed</v>
          </cell>
          <cell r="X31" t="e">
            <v>#VALUE!</v>
          </cell>
          <cell r="Y31" t="str">
            <v>Clik on part number to see BOM for kit components AxleTek Label</v>
          </cell>
        </row>
        <row r="32">
          <cell r="A32" t="str">
            <v>19-125</v>
          </cell>
          <cell r="L32" t="str">
            <v>AxleTek</v>
          </cell>
          <cell r="M32" t="str">
            <v>25-12353</v>
          </cell>
          <cell r="N32" t="str">
            <v>Jiaodong</v>
          </cell>
          <cell r="O32" t="str">
            <v>19-125</v>
          </cell>
          <cell r="S32" t="str">
            <v>Hub &amp; Drum</v>
          </cell>
          <cell r="T32" t="str">
            <v>Hub/Drum - Pregreased Kit</v>
          </cell>
          <cell r="U32" t="str">
            <v>Package Program</v>
          </cell>
          <cell r="V32">
            <v>20</v>
          </cell>
          <cell r="W32" t="str">
            <v>HUB &amp; DRUM 6K, 6-5.50 Pre-Greased Kit,  15123 / 25580 Bearings, 2.25 Seal, Lube Dust Cap &amp; Plug, Wheel Nuts, Hdwe, GENUINE AXLETEK, Boxed</v>
          </cell>
          <cell r="X32" t="e">
            <v>#VALUE!</v>
          </cell>
          <cell r="Y32" t="str">
            <v>Clik on part number to see BOM for kit components AxleTek Label</v>
          </cell>
        </row>
        <row r="33">
          <cell r="A33" t="str">
            <v>19-130</v>
          </cell>
          <cell r="L33" t="str">
            <v>AxleTek</v>
          </cell>
          <cell r="M33" t="str">
            <v>25-12353</v>
          </cell>
          <cell r="N33" t="str">
            <v>Jiaodong</v>
          </cell>
          <cell r="O33" t="str">
            <v>19-130</v>
          </cell>
          <cell r="S33" t="str">
            <v>Hub &amp; Drum</v>
          </cell>
          <cell r="T33" t="str">
            <v>Hub/Drum - Pregreased Kit</v>
          </cell>
          <cell r="U33" t="str">
            <v>Package Program</v>
          </cell>
          <cell r="V33">
            <v>21</v>
          </cell>
          <cell r="W33" t="str">
            <v>HUB &amp; DRUM 7K 8-6.50, 1/2" Studs Pre-Greased Kit, 14125A / 25580 Bearings, 2.25 Seal, Lube Dust Cap &amp; Plug, Wheel Nuts, Hdwe, GENUINE AXLETEK, Boxed</v>
          </cell>
          <cell r="X33" t="e">
            <v>#VALUE!</v>
          </cell>
          <cell r="Y33" t="str">
            <v>Clik on part number to see BOM for kit components AxleTek Label</v>
          </cell>
          <cell r="AB33">
            <v>33.5</v>
          </cell>
        </row>
        <row r="34">
          <cell r="A34" t="str">
            <v>19-135</v>
          </cell>
          <cell r="L34" t="str">
            <v>AxleTek</v>
          </cell>
          <cell r="M34" t="str">
            <v>25-12353</v>
          </cell>
          <cell r="N34" t="str">
            <v>Jiaodong</v>
          </cell>
          <cell r="O34" t="str">
            <v>19-135</v>
          </cell>
          <cell r="S34" t="str">
            <v>Hub &amp; Drum</v>
          </cell>
          <cell r="T34" t="str">
            <v>Hub/Drum - Pregreased Kit</v>
          </cell>
          <cell r="U34" t="str">
            <v>Package Program</v>
          </cell>
          <cell r="V34">
            <v>22</v>
          </cell>
          <cell r="W34" t="str">
            <v>HUB &amp; DRUM 7K 8-6.50, 9/16" Studs Pre-Greased Kit, 14125A / 25580 Bearings, 2.25 Seal, Lube Dust Cap &amp; Plug, Wheel Nuts, Hdwe, GENUINE AXLETEK, Boxed</v>
          </cell>
          <cell r="X34" t="e">
            <v>#VALUE!</v>
          </cell>
          <cell r="Y34" t="str">
            <v>Clik on part number to see BOM for kit components AxleTek Label</v>
          </cell>
        </row>
        <row r="35">
          <cell r="W35" t="str">
            <v>HUB &amp; DRUM 7K 8-6.50, 5/8" Studs Pre-Greased Kit, 14125A / 25580 Bearings, 2.25 Seal, Lube Dust Cap &amp; Plug, Wheel Nuts, Hdwe, GENUINE AXLETEK, Boxed</v>
          </cell>
          <cell r="X35" t="e">
            <v>#VALUE!</v>
          </cell>
        </row>
        <row r="36">
          <cell r="A36" t="str">
            <v>11-008</v>
          </cell>
          <cell r="L36" t="str">
            <v>Weifang Airui</v>
          </cell>
          <cell r="N36" t="str">
            <v>Jiaodong</v>
          </cell>
          <cell r="O36" t="str">
            <v>BD-86580-26</v>
          </cell>
          <cell r="S36" t="str">
            <v>Hub &amp; Drum</v>
          </cell>
          <cell r="T36" t="str">
            <v>Hub/Drum - Only</v>
          </cell>
          <cell r="U36" t="str">
            <v>Bulk</v>
          </cell>
          <cell r="V36">
            <v>23</v>
          </cell>
          <cell r="W36" t="str">
            <v>Hub &amp; Drum, 8K 8 on 6.5",  9/16" studs, Oil bath, uses 02475 / 25580 bearing &amp;  2.25 Seal, Black Studs, GENUINE AXLETEK</v>
          </cell>
          <cell r="X36" t="e">
            <v>#VALUE!</v>
          </cell>
          <cell r="AB36">
            <v>53.95</v>
          </cell>
        </row>
        <row r="37">
          <cell r="A37" t="str">
            <v>11-009</v>
          </cell>
          <cell r="B37" t="str">
            <v>8K865O</v>
          </cell>
          <cell r="L37" t="str">
            <v>Weifang Airui</v>
          </cell>
          <cell r="M37" t="str">
            <v>25-12353</v>
          </cell>
          <cell r="N37" t="str">
            <v>Jiaodong</v>
          </cell>
          <cell r="O37" t="str">
            <v>BD-86580-46</v>
          </cell>
          <cell r="S37" t="str">
            <v>Hub &amp; Drum</v>
          </cell>
          <cell r="T37" t="str">
            <v>Hub/Drum - Only</v>
          </cell>
          <cell r="U37" t="str">
            <v>Bulk</v>
          </cell>
          <cell r="V37">
            <v>24</v>
          </cell>
          <cell r="W37" t="str">
            <v>Hub &amp; Drum, 8K 8 on 6.5",  5/8" studs, Oil bath, uses 02475 / 25580 bearing &amp;  2.25 Seal, Black Studs,  GENUINE AXLETEK</v>
          </cell>
          <cell r="X37" t="e">
            <v>#VALUE!</v>
          </cell>
          <cell r="AB37">
            <v>54.16</v>
          </cell>
        </row>
        <row r="38">
          <cell r="A38" t="str">
            <v>11-112</v>
          </cell>
          <cell r="O38" t="str">
            <v>BD-86580-36</v>
          </cell>
          <cell r="W38" t="str">
            <v>Hub &amp; Drum, 8K 8 on 6.5",  9/16" studs, Grease bath, uses 02475 / 25580 bearing &amp;  2.25 Seal, Black Studs,  GENUINE AXLETEK</v>
          </cell>
          <cell r="X38" t="e">
            <v>#VALUE!</v>
          </cell>
        </row>
        <row r="39">
          <cell r="A39" t="str">
            <v>11-113</v>
          </cell>
          <cell r="O39" t="str">
            <v>BD-86580-56</v>
          </cell>
          <cell r="W39" t="str">
            <v>Hub &amp; Drum, 8K 8 on 6.5",  5/8" studs, Grease bath, uses 02475 / 25580 bearing &amp;  2.25 Seal, Black Studs,  GENUINE AXLETEK</v>
          </cell>
          <cell r="X39" t="e">
            <v>#VALUE!</v>
          </cell>
        </row>
        <row r="40">
          <cell r="W40" t="str">
            <v>Hub &amp; Drum, 8K 8 on 6.5",  5/8" studs, Oil bath, uses 02475 / 25580 bearing &amp;  2.25 Seal, Black Studs,  GENUINE AXLETEK - Complete w/ xx-xxx oil cap</v>
          </cell>
          <cell r="X40" t="e">
            <v>#VALUE!</v>
          </cell>
          <cell r="Y40" t="str">
            <v>11-113 complete with plastic cap</v>
          </cell>
        </row>
        <row r="41">
          <cell r="W41" t="str">
            <v>Hub &amp; Drum, 8K 8 on 6.5",  5/8" studs, Oil bath, uses 02475 / 25580 bearing &amp;  2.25 Seal, Black Studs,  GENUINE AXLETEK - Complete w/ xx-xxx oil cap</v>
          </cell>
          <cell r="Y41" t="str">
            <v>11-113 complete with aluminum cap</v>
          </cell>
        </row>
        <row r="42">
          <cell r="A42" t="str">
            <v>11-010</v>
          </cell>
          <cell r="B42" t="str">
            <v>10K865HD</v>
          </cell>
          <cell r="L42" t="str">
            <v>Weifang Airui</v>
          </cell>
          <cell r="M42" t="str">
            <v>25-12353</v>
          </cell>
          <cell r="N42" t="str">
            <v>Jiaodong</v>
          </cell>
          <cell r="O42" t="str">
            <v>008-430-05</v>
          </cell>
          <cell r="S42" t="str">
            <v>Hub &amp; Drum</v>
          </cell>
          <cell r="T42" t="str">
            <v>Hub/Drum - Only</v>
          </cell>
          <cell r="U42" t="str">
            <v>Bulk</v>
          </cell>
          <cell r="V42">
            <v>25</v>
          </cell>
          <cell r="W42" t="str">
            <v>Hub &amp; Drum Assembly 10K GD, 4.75" Pilot, uses 387A / 25580 bearings, 10-51 seal &amp; 4" Oil Cap. 008-430DX (After 4/2013) GENUINE AXLETEK</v>
          </cell>
          <cell r="X42" t="e">
            <v>#VALUE!</v>
          </cell>
          <cell r="AB42">
            <v>60.04</v>
          </cell>
        </row>
        <row r="43">
          <cell r="W43" t="str">
            <v>Hub &amp; Drum Assembly 10K GD, 4.75" Pilot, uses 387A / 25580 bearings, 10-51 seal &amp; 4" Oil Cap. 008-430DX (After 4/2013) GENUINE AXLETEK - Complete w/ XX-XXX oil cap</v>
          </cell>
          <cell r="X43" t="e">
            <v>#VALUE!</v>
          </cell>
          <cell r="Y43" t="str">
            <v>11-010 complete with plastic cap</v>
          </cell>
        </row>
        <row r="44">
          <cell r="W44" t="str">
            <v>Hub &amp; Drum Assembly 10K GD, 4.75" Pilot, uses 387A / 25580 bearings, 10-51 seal &amp; 4" Oil Cap. 008-430DX (After 4/2013) GENUINE AXLETEK - Complete w/ XX-XXX oil cap</v>
          </cell>
          <cell r="Y44" t="str">
            <v>11-010 complete with aluminum cap</v>
          </cell>
        </row>
        <row r="45">
          <cell r="A45" t="str">
            <v>11-011</v>
          </cell>
          <cell r="B45" t="str">
            <v>10K865H</v>
          </cell>
          <cell r="L45" t="str">
            <v>Weifang Airui</v>
          </cell>
          <cell r="M45" t="str">
            <v>25-12353</v>
          </cell>
          <cell r="N45" t="str">
            <v>Jiaodong</v>
          </cell>
          <cell r="O45" t="str">
            <v>008-430-03</v>
          </cell>
          <cell r="S45" t="str">
            <v>Hub &amp; Drum</v>
          </cell>
          <cell r="T45" t="str">
            <v>Hub - Only</v>
          </cell>
          <cell r="U45" t="str">
            <v>Bulk</v>
          </cell>
          <cell r="V45">
            <v>26</v>
          </cell>
          <cell r="W45" t="str">
            <v>Hub 10K GD, 4.75" Pilot, uses 387A / 25580 bearings, 10-51 seal &amp; 4" Oil Cap. 008-430DX (After 4/2013) GENUINE AXLETEK</v>
          </cell>
          <cell r="X45" t="e">
            <v>#VALUE!</v>
          </cell>
          <cell r="Y45" t="str">
            <v>Lippert After August 2020 / Dexter after April 2013</v>
          </cell>
        </row>
        <row r="46">
          <cell r="W46" t="str">
            <v>Hub 10K GD, 4.75" Pilot, uses 387A / 25580 bearings, 10-51 seal &amp; 4" Oil Cap. 008-430DX (After 4/2013) GENUINE AXLETEK - Complete w/ xx-xxx oil cap</v>
          </cell>
          <cell r="X46" t="e">
            <v>#VALUE!</v>
          </cell>
          <cell r="Y46" t="str">
            <v>11-011 complete with plastic cap</v>
          </cell>
        </row>
        <row r="47">
          <cell r="W47" t="str">
            <v>Hub 10K GD, 4.75" Pilot, uses 387A / 25580 bearings, 10-51 seal &amp; 4" Oil Cap. 008-430DX (After 4/2013) GENUINE AXLETEK - Complete w/ xx-xxx oil cap</v>
          </cell>
          <cell r="Y47" t="str">
            <v>11-011 complete with aluminum cap</v>
          </cell>
        </row>
        <row r="48">
          <cell r="A48" t="str">
            <v>11-023</v>
          </cell>
          <cell r="B48" t="str">
            <v>10K865D</v>
          </cell>
          <cell r="L48" t="str">
            <v>Weifang Airui</v>
          </cell>
          <cell r="M48" t="str">
            <v>25-12353</v>
          </cell>
          <cell r="N48" t="str">
            <v>Jiaodong</v>
          </cell>
          <cell r="O48" t="str">
            <v>9-123</v>
          </cell>
          <cell r="S48" t="str">
            <v>Hub &amp; Drum</v>
          </cell>
          <cell r="T48" t="str">
            <v>Drum</v>
          </cell>
          <cell r="U48" t="str">
            <v>Bulk</v>
          </cell>
          <cell r="V48">
            <v>27</v>
          </cell>
          <cell r="W48" t="str">
            <v>Drum Only, 10K GD, 9-123DX (After 4/2013) GENUINE AXLETEK</v>
          </cell>
          <cell r="X48" t="e">
            <v>#VALUE!</v>
          </cell>
        </row>
        <row r="49">
          <cell r="A49" t="str">
            <v>11-012</v>
          </cell>
          <cell r="B49" t="str">
            <v>12K865HD</v>
          </cell>
          <cell r="L49" t="str">
            <v>Weifang Airui</v>
          </cell>
          <cell r="M49" t="str">
            <v>25-12353</v>
          </cell>
          <cell r="N49" t="str">
            <v>Jiaodong</v>
          </cell>
          <cell r="O49" t="str">
            <v>BD-86512</v>
          </cell>
          <cell r="S49" t="str">
            <v>Hub &amp; Drum</v>
          </cell>
          <cell r="T49" t="str">
            <v>Hub/Drum - Only</v>
          </cell>
          <cell r="U49" t="str">
            <v>Bulk</v>
          </cell>
          <cell r="V49">
            <v>28</v>
          </cell>
          <cell r="W49" t="str">
            <v>Hub &amp; Drum Assembly 12K, uses 3984 / 28682 bearings, 10-56 seal, &amp; 4" Oil Cap. 8-214DX, GENUINE AXLETEK</v>
          </cell>
          <cell r="X49" t="e">
            <v>#VALUE!</v>
          </cell>
          <cell r="AB49">
            <v>76.88</v>
          </cell>
        </row>
        <row r="50">
          <cell r="A50" t="str">
            <v>11-013</v>
          </cell>
          <cell r="B50" t="str">
            <v>12K865H</v>
          </cell>
          <cell r="L50" t="str">
            <v>Weifang Airui</v>
          </cell>
          <cell r="N50" t="str">
            <v>Jiaodong</v>
          </cell>
          <cell r="O50">
            <v>821407</v>
          </cell>
          <cell r="S50" t="str">
            <v>Hub &amp; Drum</v>
          </cell>
          <cell r="T50" t="str">
            <v>Hub - Only</v>
          </cell>
          <cell r="U50" t="str">
            <v>Bulk</v>
          </cell>
          <cell r="V50">
            <v>29</v>
          </cell>
          <cell r="W50" t="str">
            <v>Hub 12K, uses 3984 / 28682 bearings, 10-56 seal, &amp; 4" Oil Cap. 8-214DX, GENUINE AXLETEK</v>
          </cell>
          <cell r="X50" t="e">
            <v>#VALUE!</v>
          </cell>
          <cell r="Y50" t="str">
            <v>Verify Lippert is hub only part number</v>
          </cell>
        </row>
        <row r="51">
          <cell r="A51" t="str">
            <v>11-028</v>
          </cell>
          <cell r="B51" t="str">
            <v>12K865D</v>
          </cell>
          <cell r="L51" t="str">
            <v>Weifang Airui</v>
          </cell>
          <cell r="N51" t="str">
            <v>Jiaodong</v>
          </cell>
          <cell r="O51">
            <v>902801</v>
          </cell>
          <cell r="S51" t="str">
            <v>Hub &amp; Drum</v>
          </cell>
          <cell r="T51" t="str">
            <v>Drum</v>
          </cell>
          <cell r="U51" t="str">
            <v>Bulk</v>
          </cell>
          <cell r="V51">
            <v>30</v>
          </cell>
          <cell r="W51" t="str">
            <v>Drum Olny, 12K, 9-28DX  GENUINE AXLETEK</v>
          </cell>
          <cell r="X51" t="e">
            <v>#VALUE!</v>
          </cell>
        </row>
        <row r="52">
          <cell r="A52" t="str">
            <v>12-026</v>
          </cell>
          <cell r="L52" t="str">
            <v>Weifang Airui</v>
          </cell>
          <cell r="N52" t="str">
            <v>Weifang Airui</v>
          </cell>
          <cell r="O52" t="str">
            <v>B10E-21</v>
          </cell>
          <cell r="S52" t="str">
            <v>Brakes</v>
          </cell>
          <cell r="T52" t="str">
            <v>Brake</v>
          </cell>
          <cell r="U52" t="str">
            <v>Bulk</v>
          </cell>
          <cell r="V52">
            <v>31</v>
          </cell>
          <cell r="W52" t="str">
            <v>Brake Electric 10" x 2-1/4" for 3,500-lb axles LH (Driver)</v>
          </cell>
        </row>
        <row r="53">
          <cell r="A53" t="str">
            <v>12-027</v>
          </cell>
          <cell r="L53" t="str">
            <v>Weifang Airui</v>
          </cell>
          <cell r="N53" t="str">
            <v>Weifang Airui</v>
          </cell>
          <cell r="O53" t="str">
            <v>B10E-22</v>
          </cell>
          <cell r="S53" t="str">
            <v>Brakes</v>
          </cell>
          <cell r="T53" t="str">
            <v>Brake</v>
          </cell>
          <cell r="U53" t="str">
            <v>Bulk</v>
          </cell>
          <cell r="V53">
            <v>32</v>
          </cell>
          <cell r="W53" t="str">
            <v>Brake Electric 10" x 2-1/4" for 3,500-lb axles RH (Passanger)</v>
          </cell>
        </row>
        <row r="54">
          <cell r="A54" t="str">
            <v>12-180</v>
          </cell>
          <cell r="L54" t="str">
            <v>Weifang Airui</v>
          </cell>
          <cell r="N54" t="str">
            <v>Weifang Airui</v>
          </cell>
          <cell r="O54" t="str">
            <v>B12E-21</v>
          </cell>
          <cell r="S54" t="str">
            <v>Brakes</v>
          </cell>
          <cell r="T54" t="str">
            <v>Brake</v>
          </cell>
          <cell r="U54" t="str">
            <v>Bulk</v>
          </cell>
          <cell r="V54">
            <v>33</v>
          </cell>
          <cell r="W54" t="str">
            <v>Brake Electric 12" x 2" for 6-7,000 lb axles LH (Driver)</v>
          </cell>
        </row>
        <row r="55">
          <cell r="A55" t="str">
            <v>12-181</v>
          </cell>
          <cell r="L55" t="str">
            <v>Weifang Airui</v>
          </cell>
          <cell r="N55" t="str">
            <v>Weifang Airui</v>
          </cell>
          <cell r="O55" t="str">
            <v>B12E-22</v>
          </cell>
          <cell r="S55" t="str">
            <v>Brakes</v>
          </cell>
          <cell r="T55" t="str">
            <v>Brake</v>
          </cell>
          <cell r="U55" t="str">
            <v>Bulk</v>
          </cell>
          <cell r="V55">
            <v>34</v>
          </cell>
          <cell r="W55" t="str">
            <v>Brake Electric 12" x 2" for 6-7,000 lb axles RH (Passanger)</v>
          </cell>
        </row>
        <row r="56">
          <cell r="A56" t="str">
            <v>12-468</v>
          </cell>
          <cell r="L56" t="str">
            <v>Weifang Airui</v>
          </cell>
          <cell r="M56">
            <v>45775</v>
          </cell>
          <cell r="N56" t="str">
            <v>Weifang Airui</v>
          </cell>
          <cell r="O56" t="str">
            <v>B10EA-21</v>
          </cell>
          <cell r="S56" t="str">
            <v>Brakes</v>
          </cell>
          <cell r="T56" t="str">
            <v>Brake</v>
          </cell>
          <cell r="U56" t="str">
            <v>Bulk</v>
          </cell>
          <cell r="V56">
            <v>35</v>
          </cell>
          <cell r="W56" t="str">
            <v>Brake Electric 10" x 2-1/4" for 3,500-lb axles, LH, FSA, GENUINE AXLETEK</v>
          </cell>
          <cell r="X56" t="e">
            <v>#VALUE!</v>
          </cell>
          <cell r="AB56">
            <v>9.8800000000000008</v>
          </cell>
        </row>
        <row r="57">
          <cell r="A57" t="str">
            <v>12-469</v>
          </cell>
          <cell r="L57" t="str">
            <v>Weifang Airui</v>
          </cell>
          <cell r="M57">
            <v>45775</v>
          </cell>
          <cell r="N57" t="str">
            <v>Weifang Airui</v>
          </cell>
          <cell r="O57" t="str">
            <v>B10EA-22</v>
          </cell>
          <cell r="S57" t="str">
            <v>Brakes</v>
          </cell>
          <cell r="T57" t="str">
            <v>Brake</v>
          </cell>
          <cell r="U57" t="str">
            <v>Bulk</v>
          </cell>
          <cell r="V57">
            <v>36</v>
          </cell>
          <cell r="W57" t="str">
            <v>Brake Electric 10" x 2-1/4" for 3,500-lb axles, RH, FSA, GENUINE AXLETEK</v>
          </cell>
          <cell r="AB57">
            <v>9.8800000000000008</v>
          </cell>
        </row>
        <row r="58">
          <cell r="A58" t="str">
            <v>12-464</v>
          </cell>
          <cell r="L58" t="str">
            <v>Weifang Airui</v>
          </cell>
          <cell r="M58">
            <v>45775</v>
          </cell>
          <cell r="N58" t="str">
            <v>Weifang Airui</v>
          </cell>
          <cell r="O58" t="str">
            <v>B12EA-21</v>
          </cell>
          <cell r="S58" t="str">
            <v>Brakes</v>
          </cell>
          <cell r="T58" t="str">
            <v>Brake</v>
          </cell>
          <cell r="U58" t="str">
            <v>Bulk</v>
          </cell>
          <cell r="V58">
            <v>37</v>
          </cell>
          <cell r="W58" t="str">
            <v>Brake Electric 12" x 2" for 6-7,000 lb axles, LH, FSA, GENUINE AXLETEK</v>
          </cell>
          <cell r="X58" t="e">
            <v>#VALUE!</v>
          </cell>
          <cell r="AB58">
            <v>14.75</v>
          </cell>
        </row>
        <row r="59">
          <cell r="A59" t="str">
            <v>12-465</v>
          </cell>
          <cell r="L59" t="str">
            <v>Weifang Airui</v>
          </cell>
          <cell r="M59">
            <v>45775</v>
          </cell>
          <cell r="N59" t="str">
            <v>Weifang Airui</v>
          </cell>
          <cell r="O59" t="str">
            <v>B12EA-22</v>
          </cell>
          <cell r="S59" t="str">
            <v>Brakes</v>
          </cell>
          <cell r="T59" t="str">
            <v>Brake</v>
          </cell>
          <cell r="U59" t="str">
            <v>Bulk</v>
          </cell>
          <cell r="V59">
            <v>38</v>
          </cell>
          <cell r="W59" t="str">
            <v>Brake Electric 12" x 2" for 6-7,000 lb axles, RH, FSA, GENUINE AXLETEK</v>
          </cell>
          <cell r="AB59">
            <v>14.75</v>
          </cell>
        </row>
        <row r="60">
          <cell r="A60" t="str">
            <v>12-434</v>
          </cell>
          <cell r="L60" t="str">
            <v>Weifang Airui</v>
          </cell>
          <cell r="M60">
            <v>45775</v>
          </cell>
          <cell r="N60" t="str">
            <v>Weifang Airui</v>
          </cell>
          <cell r="O60" t="str">
            <v>B1208E-11</v>
          </cell>
          <cell r="S60" t="str">
            <v>Brakes</v>
          </cell>
          <cell r="T60" t="str">
            <v>Brake</v>
          </cell>
          <cell r="U60" t="str">
            <v>Bulk</v>
          </cell>
          <cell r="V60">
            <v>39</v>
          </cell>
          <cell r="W60" t="str">
            <v>Brake Electric 12-1/4 x 3-3/8" for 8,000-lb axles, LH, 4 holes, FSA, GENUINE AXLETEK</v>
          </cell>
          <cell r="X60" t="e">
            <v>#VALUE!</v>
          </cell>
          <cell r="AB60">
            <v>18.559999999999999</v>
          </cell>
        </row>
        <row r="61">
          <cell r="A61" t="str">
            <v>12-435</v>
          </cell>
          <cell r="L61" t="str">
            <v>Weifang Airui</v>
          </cell>
          <cell r="M61">
            <v>45775</v>
          </cell>
          <cell r="N61" t="str">
            <v>Weifang Airui</v>
          </cell>
          <cell r="O61" t="str">
            <v>B1208E-12</v>
          </cell>
          <cell r="S61" t="str">
            <v>Brakes</v>
          </cell>
          <cell r="T61" t="str">
            <v>Brake</v>
          </cell>
          <cell r="U61" t="str">
            <v>Bulk</v>
          </cell>
          <cell r="V61">
            <v>40</v>
          </cell>
          <cell r="W61" t="str">
            <v>Brake Electric 12-1/4 x 3-3/8" for 8,000-lb axles, RH, 4 holes, FSA, GENUINE AXLETEK</v>
          </cell>
          <cell r="AB61">
            <v>18.559999999999999</v>
          </cell>
        </row>
        <row r="62">
          <cell r="A62" t="str">
            <v>12-450</v>
          </cell>
          <cell r="L62" t="str">
            <v>Weifang Airui</v>
          </cell>
          <cell r="M62">
            <v>45775</v>
          </cell>
          <cell r="N62" t="str">
            <v>Weifang Airui</v>
          </cell>
          <cell r="O62" t="str">
            <v>B1210E-11</v>
          </cell>
          <cell r="S62" t="str">
            <v>Brakes</v>
          </cell>
          <cell r="T62" t="str">
            <v>Brake</v>
          </cell>
          <cell r="U62" t="str">
            <v>Bulk</v>
          </cell>
          <cell r="V62">
            <v>41</v>
          </cell>
          <cell r="W62" t="str">
            <v>Brake Electric 12-1/4 x 3-3/8" for 10K-lb axles, LH, 7 holes, FSA, GENUINE AXLETEK</v>
          </cell>
          <cell r="X62" t="e">
            <v>#VALUE!</v>
          </cell>
          <cell r="AB62">
            <v>18.559999999999999</v>
          </cell>
        </row>
        <row r="63">
          <cell r="A63" t="str">
            <v>12-451</v>
          </cell>
          <cell r="L63" t="str">
            <v>Weifang Airui</v>
          </cell>
          <cell r="M63">
            <v>45775</v>
          </cell>
          <cell r="N63" t="str">
            <v>Weifang Airui</v>
          </cell>
          <cell r="O63" t="str">
            <v>B1210E-12</v>
          </cell>
          <cell r="S63" t="str">
            <v>Brakes</v>
          </cell>
          <cell r="T63" t="str">
            <v>Brake</v>
          </cell>
          <cell r="U63" t="str">
            <v>Bulk</v>
          </cell>
          <cell r="V63">
            <v>42</v>
          </cell>
          <cell r="W63" t="str">
            <v>Brake Electric 12-1/4 x 3-3/8" for 10K-lb axles, RH, 7 holes, FSA, GENUINE AXLETEK</v>
          </cell>
          <cell r="AB63">
            <v>18.559999999999999</v>
          </cell>
        </row>
        <row r="64">
          <cell r="A64" t="str">
            <v>12-442</v>
          </cell>
          <cell r="L64" t="str">
            <v>Weifang Airui</v>
          </cell>
          <cell r="M64">
            <v>45775</v>
          </cell>
          <cell r="N64" t="str">
            <v>Weifang Airui</v>
          </cell>
          <cell r="O64" t="str">
            <v>B1212E-11</v>
          </cell>
          <cell r="S64" t="str">
            <v>Brakes</v>
          </cell>
          <cell r="T64" t="str">
            <v>Brake</v>
          </cell>
          <cell r="U64" t="str">
            <v>Bulk</v>
          </cell>
          <cell r="V64">
            <v>43</v>
          </cell>
          <cell r="W64" t="str">
            <v>Brake Electric 12-1/4 x 5" for 12K-lb axles, LH, 7 holes, FSA, GENUINE AXLETEK</v>
          </cell>
          <cell r="X64" t="e">
            <v>#VALUE!</v>
          </cell>
          <cell r="AB64">
            <v>20.9</v>
          </cell>
        </row>
        <row r="65">
          <cell r="A65" t="str">
            <v>12-443</v>
          </cell>
          <cell r="L65" t="str">
            <v>Weifang Airui</v>
          </cell>
          <cell r="M65">
            <v>45775</v>
          </cell>
          <cell r="N65" t="str">
            <v>Weifang Airui</v>
          </cell>
          <cell r="O65" t="str">
            <v>B1212E-12</v>
          </cell>
          <cell r="S65" t="str">
            <v>Brakes</v>
          </cell>
          <cell r="T65" t="str">
            <v>Brake</v>
          </cell>
          <cell r="U65" t="str">
            <v>Bulk</v>
          </cell>
          <cell r="V65">
            <v>44</v>
          </cell>
          <cell r="W65" t="str">
            <v>Brake Electric 12-1/4 x 5" for 12K-lb axles, RH, 7 holes, FSA, GENUINE AXLETEK</v>
          </cell>
          <cell r="AB65">
            <v>20.9</v>
          </cell>
        </row>
        <row r="66">
          <cell r="W66" t="str">
            <v>Brake Electric 12-1/4 x 3-1/2" for 10,000-lb GD AL/KO axles, Left Hand, 5 holes</v>
          </cell>
        </row>
        <row r="67">
          <cell r="W67" t="str">
            <v>Brake Electric 12-1/4 x 3-1/2" for 10,000-lb GD AL/KO axles, Right Hand, 5 holes</v>
          </cell>
        </row>
        <row r="68">
          <cell r="A68" t="str">
            <v>12-000</v>
          </cell>
          <cell r="M68" t="str">
            <v>25-12355</v>
          </cell>
          <cell r="N68" t="str">
            <v>Weifang Airui</v>
          </cell>
          <cell r="O68" t="str">
            <v>AF04040017</v>
          </cell>
          <cell r="S68" t="str">
            <v>Brakes</v>
          </cell>
          <cell r="T68" t="str">
            <v>Hardware</v>
          </cell>
          <cell r="U68" t="str">
            <v>Bulk</v>
          </cell>
          <cell r="V68">
            <v>45</v>
          </cell>
          <cell r="W68" t="str">
            <v>Wire Connector 314</v>
          </cell>
          <cell r="X68" t="e">
            <v>#VALUE!</v>
          </cell>
          <cell r="Y68" t="str">
            <v>Bulk, but will also be included in boxed brake kits.  CURRENLTY USED IN BUILDING END UNITS</v>
          </cell>
        </row>
        <row r="69">
          <cell r="A69" t="str">
            <v>1814TC</v>
          </cell>
          <cell r="W69" t="str">
            <v>Wire Connector 18-14 TAP</v>
          </cell>
        </row>
        <row r="70">
          <cell r="A70" t="str">
            <v>G316</v>
          </cell>
          <cell r="W70" t="str">
            <v>Grommet, 316 for axle tube</v>
          </cell>
        </row>
        <row r="71">
          <cell r="A71" t="str">
            <v>12-008</v>
          </cell>
          <cell r="O71" t="str">
            <v>HW-142-00</v>
          </cell>
          <cell r="W71" t="str">
            <v>Bolt, 3/8"-24 x 1" for 12" Backing Plates</v>
          </cell>
        </row>
        <row r="72">
          <cell r="A72" t="str">
            <v>12-001</v>
          </cell>
          <cell r="N72" t="str">
            <v>Weifang Airui</v>
          </cell>
          <cell r="O72" t="str">
            <v>AD02000007</v>
          </cell>
          <cell r="S72" t="str">
            <v>Brakes</v>
          </cell>
          <cell r="T72" t="str">
            <v>Hardware</v>
          </cell>
          <cell r="U72" t="str">
            <v>Bulk</v>
          </cell>
          <cell r="V72">
            <v>46</v>
          </cell>
          <cell r="W72" t="str">
            <v>Nut, 3/8"-24 Kep Lock. For 5.2-7K Brake Assemblies 6-193</v>
          </cell>
          <cell r="X72" t="e">
            <v>#VALUE!</v>
          </cell>
          <cell r="Y72" t="str">
            <v>Bulk, but will also be included in boxed brake kits.  CURRENLTY USED IN BUILDING END UNITS</v>
          </cell>
        </row>
        <row r="73">
          <cell r="A73" t="str">
            <v>12-002</v>
          </cell>
          <cell r="N73" t="str">
            <v>Weifang Airui</v>
          </cell>
          <cell r="O73" t="str">
            <v xml:space="preserve"> AD01000266</v>
          </cell>
          <cell r="S73" t="str">
            <v>Brakes</v>
          </cell>
          <cell r="T73" t="str">
            <v>Hardware</v>
          </cell>
          <cell r="U73" t="str">
            <v>Bulk</v>
          </cell>
          <cell r="V73">
            <v>47</v>
          </cell>
          <cell r="W73" t="str">
            <v>Bolt, 1/2" - 20 x 1-1/2" Hex, brake mounting bolt. For 8K Brake Assemblies.</v>
          </cell>
          <cell r="X73" t="e">
            <v>#VALUE!</v>
          </cell>
          <cell r="Y73" t="str">
            <v>Bulk, but will also be included in boxed brake kits.  CURRENLTY USED IN BUILDING END UNITS</v>
          </cell>
        </row>
        <row r="74">
          <cell r="A74" t="str">
            <v>12-003</v>
          </cell>
          <cell r="N74" t="str">
            <v>Weifang Airui</v>
          </cell>
          <cell r="O74" t="str">
            <v xml:space="preserve"> AD02000078</v>
          </cell>
          <cell r="S74" t="str">
            <v>Brakes</v>
          </cell>
          <cell r="T74" t="str">
            <v>Hardware</v>
          </cell>
          <cell r="U74" t="str">
            <v>Bulk</v>
          </cell>
          <cell r="V74">
            <v>48</v>
          </cell>
          <cell r="W74" t="str">
            <v xml:space="preserve">Nut, 1/2"-20 Hex Serrated Flange.  For 8K Brake Assemblies. </v>
          </cell>
          <cell r="X74" t="e">
            <v>#VALUE!</v>
          </cell>
          <cell r="Y74" t="str">
            <v>Bulk, but will also be included in boxed brake kits.  CURRENLTY USED IN BUILDING END UNITS</v>
          </cell>
        </row>
        <row r="75">
          <cell r="A75" t="str">
            <v>12-005</v>
          </cell>
          <cell r="N75" t="str">
            <v>Weifang Airui</v>
          </cell>
          <cell r="O75" t="str">
            <v>AD01000324</v>
          </cell>
          <cell r="S75" t="str">
            <v>Brakes</v>
          </cell>
          <cell r="T75" t="str">
            <v>Hardware</v>
          </cell>
          <cell r="U75" t="str">
            <v>Bulk</v>
          </cell>
          <cell r="V75">
            <v>49</v>
          </cell>
          <cell r="W75" t="str">
            <v>Bolt, 7/16" - 20 x 1-1/2" Hex, brake mounting bolt. For 10-16K Brake Assemblies</v>
          </cell>
          <cell r="X75" t="e">
            <v>#VALUE!</v>
          </cell>
          <cell r="Y75" t="str">
            <v>Bulk, but will also be included in boxed brake kits.  CURRENLTY USED IN BUILDING END UNITS</v>
          </cell>
        </row>
        <row r="76">
          <cell r="A76" t="str">
            <v>12-006</v>
          </cell>
          <cell r="N76" t="str">
            <v>Weifang Airui</v>
          </cell>
          <cell r="O76" t="str">
            <v xml:space="preserve"> AD02000065</v>
          </cell>
          <cell r="S76" t="str">
            <v>Brakes</v>
          </cell>
          <cell r="T76" t="str">
            <v>Hardware</v>
          </cell>
          <cell r="U76" t="str">
            <v>Bulk</v>
          </cell>
          <cell r="V76">
            <v>50</v>
          </cell>
          <cell r="W76" t="str">
            <v xml:space="preserve">Nut, 7/16"-20 Hex Serrated Flange.  For 3.5K &amp; 10-16K Brake Assemblies </v>
          </cell>
          <cell r="X76" t="e">
            <v>#VALUE!</v>
          </cell>
          <cell r="Y76" t="str">
            <v>Bulk, but will also be included in boxed brake kits.  CURRENLTY USED IN BUILDING END UNITS</v>
          </cell>
        </row>
        <row r="77">
          <cell r="A77" t="str">
            <v>11-025</v>
          </cell>
          <cell r="N77" t="str">
            <v>Jiaodong</v>
          </cell>
          <cell r="S77" t="str">
            <v>Brakes</v>
          </cell>
          <cell r="T77" t="str">
            <v>Hardware</v>
          </cell>
          <cell r="U77" t="str">
            <v>Bulk</v>
          </cell>
          <cell r="V77">
            <v>51</v>
          </cell>
          <cell r="W77" t="str">
            <v>Bolt, 1/2"-13 x 1-1/2" Hex,Drum Mounting bolt for 10K Hubs</v>
          </cell>
          <cell r="X77" t="e">
            <v>#VALUE!</v>
          </cell>
          <cell r="Y77" t="str">
            <v>PLEASE HAVE JIAODONG QUOTE</v>
          </cell>
        </row>
        <row r="78">
          <cell r="S78" t="str">
            <v>Brakes</v>
          </cell>
          <cell r="T78" t="str">
            <v>Hardware</v>
          </cell>
          <cell r="U78" t="str">
            <v>Bulk</v>
          </cell>
          <cell r="V78">
            <v>52</v>
          </cell>
          <cell r="W78" t="str">
            <v>Drum Mounting bolt for 12K Hubs  1-3/4" Long, 1/2"-13</v>
          </cell>
        </row>
        <row r="79">
          <cell r="A79" t="str">
            <v>12-795</v>
          </cell>
          <cell r="L79" t="str">
            <v>AxleTek</v>
          </cell>
          <cell r="N79" t="str">
            <v>Cambodia</v>
          </cell>
          <cell r="S79" t="str">
            <v>Brakes</v>
          </cell>
          <cell r="T79" t="str">
            <v>Brake - Kit</v>
          </cell>
          <cell r="U79" t="str">
            <v>Package Program</v>
          </cell>
          <cell r="V79">
            <v>53</v>
          </cell>
          <cell r="W79" t="str">
            <v>Brake Assembly Box Kit LH, 10" x 2-1/4" 3,500 lbs. FSA. Includes 4 ea 7/16"-20 Flange nuts &amp; wire connector, GENUINE AXLETEK</v>
          </cell>
          <cell r="Y79" t="str">
            <v>Update BOM to include 4ea  7/16"-20 Flange nuts,  wire connector &amp; update cost.  with AxleTek Label</v>
          </cell>
        </row>
        <row r="80">
          <cell r="A80" t="str">
            <v>12-796</v>
          </cell>
          <cell r="L80" t="str">
            <v>AxleTek</v>
          </cell>
          <cell r="N80" t="str">
            <v>Cambodia</v>
          </cell>
          <cell r="S80" t="str">
            <v>Brakes</v>
          </cell>
          <cell r="T80" t="str">
            <v>Brake - Kit</v>
          </cell>
          <cell r="U80" t="str">
            <v>Package Program</v>
          </cell>
          <cell r="V80">
            <v>54</v>
          </cell>
          <cell r="W80" t="str">
            <v>Brake Assembly Box Kit RH, 10" x 2-1/4" 3,500 lbs. FSA. Includes 4ea 7/16"-20 Flange nuts &amp; wire connector, GENUINE AXLETEK</v>
          </cell>
          <cell r="X80" t="e">
            <v>#VALUE!</v>
          </cell>
          <cell r="Y80" t="str">
            <v>Update BOM to include 4ea 7/16"-20 Flange nuts,  wire connector &amp; update cost.  with AxleTek Label</v>
          </cell>
        </row>
        <row r="81">
          <cell r="A81" t="str">
            <v>12-803</v>
          </cell>
          <cell r="L81" t="str">
            <v>AxleTek</v>
          </cell>
          <cell r="N81" t="str">
            <v>Cambodia</v>
          </cell>
          <cell r="S81" t="str">
            <v>Brakes</v>
          </cell>
          <cell r="T81" t="str">
            <v>Brake - Kit</v>
          </cell>
          <cell r="U81" t="str">
            <v>Package Program</v>
          </cell>
          <cell r="V81">
            <v>55</v>
          </cell>
          <cell r="W81" t="str">
            <v>Brake Assembly Box Kit LH, 12" x 2" 6-7,000 lbs. FSA. Includes 5ea 3/8"-24 nuts &amp; wire connector, GENUINE AXLETEK</v>
          </cell>
          <cell r="Y81" t="str">
            <v>Update BOM to include 5ea 3/8"-24 nuts,  wire connector &amp; update cost.  with AxleTek Label AxleTek Label</v>
          </cell>
        </row>
        <row r="82">
          <cell r="A82" t="str">
            <v>12-804</v>
          </cell>
          <cell r="L82" t="str">
            <v>AxleTek</v>
          </cell>
          <cell r="N82" t="str">
            <v>Cambodia</v>
          </cell>
          <cell r="S82" t="str">
            <v>Brakes</v>
          </cell>
          <cell r="T82" t="str">
            <v>Brake - Kit</v>
          </cell>
          <cell r="U82" t="str">
            <v>Package Program</v>
          </cell>
          <cell r="V82">
            <v>56</v>
          </cell>
          <cell r="W82" t="str">
            <v>Brake Assembly Box Kit RH, 12" x 2" 6-7,000 lbs. FSA. Includes 5ea 3/8"-24 nuts &amp; wire connector, GENUINE AXLETEK</v>
          </cell>
          <cell r="Y82" t="str">
            <v>Update BOM to include 5ea 3/8"-24 nuts, wire connector.  Boxed with AxleTek Label AxleTek Label</v>
          </cell>
        </row>
        <row r="83">
          <cell r="A83" t="str">
            <v>12-830</v>
          </cell>
          <cell r="L83" t="str">
            <v>AxleTek</v>
          </cell>
          <cell r="N83" t="str">
            <v>Cambodia</v>
          </cell>
          <cell r="S83" t="str">
            <v>Brakes</v>
          </cell>
          <cell r="T83" t="str">
            <v>Brake - Kit</v>
          </cell>
          <cell r="U83" t="str">
            <v>Package Program</v>
          </cell>
          <cell r="V83">
            <v>57</v>
          </cell>
          <cell r="W83" t="str">
            <v>Brake Assembly Box Kit LH, 12" x 3-3/8" 8,000 lbs. FSA.  Includes 4ea 1/2" bolt and nut, GENUINE AXLETEK</v>
          </cell>
          <cell r="Y83" t="str">
            <v>Update BOM to include 4ea 1/2"-20 Bolts, 4ea  1/2"-20 flange nuts, wire connector.  Boxed with AxleTek Label AxleTek Label</v>
          </cell>
        </row>
        <row r="84">
          <cell r="A84" t="str">
            <v>12-831</v>
          </cell>
          <cell r="L84" t="str">
            <v>AxleTek</v>
          </cell>
          <cell r="N84" t="str">
            <v>Cambodia</v>
          </cell>
          <cell r="S84" t="str">
            <v>Brakes</v>
          </cell>
          <cell r="T84" t="str">
            <v>Brake - Kit</v>
          </cell>
          <cell r="U84" t="str">
            <v>Package Program</v>
          </cell>
          <cell r="V84">
            <v>58</v>
          </cell>
          <cell r="W84" t="str">
            <v>Brake Assembly Box Kit RH, 12" x 3-3/8" 8,000 lbs. FSA.  Includes 4ea 1/2" bolt and nut, GENUINE AXLETEK</v>
          </cell>
          <cell r="Y84" t="str">
            <v>Update BOM to include 4ea 1/2"-20 Bolts, 4ea  1/2"-20 flange nuts, wire connector &amp; update cost.  with AxleTek Label AxleTek Label</v>
          </cell>
        </row>
        <row r="85">
          <cell r="A85" t="str">
            <v>12-832</v>
          </cell>
          <cell r="L85" t="str">
            <v>AxleTek</v>
          </cell>
          <cell r="N85" t="str">
            <v>Cambodia</v>
          </cell>
          <cell r="S85" t="str">
            <v>Brakes</v>
          </cell>
          <cell r="T85" t="str">
            <v>Brake - Kit</v>
          </cell>
          <cell r="U85" t="str">
            <v>Package Program</v>
          </cell>
          <cell r="V85">
            <v>59</v>
          </cell>
          <cell r="W85" t="str">
            <v>Brake Assembly Box Kit LH, 12-1/4" x 3-3/8" 10,000 lbs. FSA, Includes 7ea 7/16" bolt and nut, GENUINE AXLETEK</v>
          </cell>
          <cell r="Y85" t="str">
            <v>Update BOM to include 7ea 7/16"-20 Bolts, 7ea 7/16"-20 nuts,  wire connector &amp; update cost.  with AxleTek Label AxleTek Label</v>
          </cell>
        </row>
        <row r="86">
          <cell r="A86" t="str">
            <v>12-833</v>
          </cell>
          <cell r="L86" t="str">
            <v>AxleTek</v>
          </cell>
          <cell r="N86" t="str">
            <v>Cambodia</v>
          </cell>
          <cell r="S86" t="str">
            <v>Brakes</v>
          </cell>
          <cell r="T86" t="str">
            <v>Brake - Kit</v>
          </cell>
          <cell r="U86" t="str">
            <v>Package Program</v>
          </cell>
          <cell r="V86">
            <v>60</v>
          </cell>
          <cell r="W86" t="str">
            <v>Brake Assembly Box Kit RH, 12-1/4" x 3-3/8" 10,000 lbs. FSA, Includes 7ea 7/16" bolt and nut, GENUINE AXLETEK</v>
          </cell>
          <cell r="Y86" t="str">
            <v>Update BOM to include 7ea 7/16"-20 Bolts, 7ea 7/16"-20 nuts,  wire connector &amp; update cost.  with AxleTek Label AxleTek Label</v>
          </cell>
        </row>
        <row r="87">
          <cell r="A87" t="str">
            <v>12-834</v>
          </cell>
          <cell r="L87" t="str">
            <v>AxleTek</v>
          </cell>
          <cell r="N87" t="str">
            <v>Cambodia</v>
          </cell>
          <cell r="S87" t="str">
            <v>Brakes</v>
          </cell>
          <cell r="T87" t="str">
            <v>Brake - Kit</v>
          </cell>
          <cell r="U87" t="str">
            <v>Package Program</v>
          </cell>
          <cell r="V87">
            <v>61</v>
          </cell>
          <cell r="W87" t="str">
            <v>Brake Assembly Box Kit LH, 12-1/4" x 5" 12,000 lbs.  Includes 7ea 7/16" bolt and nut, GENUINE AXLETEK</v>
          </cell>
          <cell r="Y87" t="str">
            <v>Update BOM to include 7ea 7/16"-20 Bolts, 7ea 7/16"-20 nuts,  wire connector &amp; update cost.  with AxleTek Label AxleTek Label</v>
          </cell>
        </row>
        <row r="88">
          <cell r="A88" t="str">
            <v>12-835</v>
          </cell>
          <cell r="L88" t="str">
            <v>AxleTek</v>
          </cell>
          <cell r="N88" t="str">
            <v>Cambodia</v>
          </cell>
          <cell r="S88" t="str">
            <v>Brakes</v>
          </cell>
          <cell r="T88" t="str">
            <v>Brake - Kit</v>
          </cell>
          <cell r="U88" t="str">
            <v>Package Program</v>
          </cell>
          <cell r="V88">
            <v>62</v>
          </cell>
          <cell r="W88" t="str">
            <v>Brake Assembly Box Kit RH, 12-1/4" x 5" 12,000 lbs.  Includes 7ea 7/16" bolt and nut, GENUINE AXLETEK</v>
          </cell>
          <cell r="Y88" t="str">
            <v>Update BOM to include 7ea 7/16"-20 Bolts, 7ea 7/16"-20 nuts,  wire connector &amp; update cost.  with AxleTek Label AxleTek Label</v>
          </cell>
        </row>
        <row r="89">
          <cell r="A89" t="str">
            <v>12-892</v>
          </cell>
          <cell r="L89" t="str">
            <v>Cheng Mao Precision Sealing Co, LTD</v>
          </cell>
          <cell r="M89" t="str">
            <v>25-12353</v>
          </cell>
          <cell r="N89" t="str">
            <v>Jiaodong</v>
          </cell>
          <cell r="O89" t="str">
            <v>DL-125-03</v>
          </cell>
          <cell r="S89" t="str">
            <v>Hub &amp; Drum</v>
          </cell>
          <cell r="T89" t="str">
            <v>Seals</v>
          </cell>
          <cell r="U89" t="str">
            <v>Bulk</v>
          </cell>
          <cell r="V89">
            <v>63</v>
          </cell>
          <cell r="W89" t="str">
            <v>Grease seal, I.D. 1.249" O.D. 1.983" Thickness 0.25 - 12192TB</v>
          </cell>
          <cell r="Y89" t="str">
            <v xml:space="preserve">Airui is usig to build hub kits.  </v>
          </cell>
        </row>
        <row r="90">
          <cell r="A90" t="str">
            <v>12-860</v>
          </cell>
          <cell r="L90" t="str">
            <v>Cheng Mao Precision Sealing Co, LTD</v>
          </cell>
          <cell r="M90" t="str">
            <v>25-12353</v>
          </cell>
          <cell r="N90" t="str">
            <v>Jiaodong</v>
          </cell>
          <cell r="O90" t="str">
            <v>DL-150-03</v>
          </cell>
          <cell r="S90" t="str">
            <v>Hub &amp; Drum</v>
          </cell>
          <cell r="T90" t="str">
            <v>Seals</v>
          </cell>
          <cell r="U90" t="str">
            <v>Bulk</v>
          </cell>
          <cell r="V90">
            <v>64</v>
          </cell>
          <cell r="W90" t="str">
            <v>Grease seal, I.D. 1.50" O.D. x 1.99" Thickness x 0.25 10-60</v>
          </cell>
          <cell r="X90" t="e">
            <v>#VALUE!</v>
          </cell>
          <cell r="Y90" t="str">
            <v xml:space="preserve">Airui is usig to build hub kits.  </v>
          </cell>
        </row>
        <row r="91">
          <cell r="A91" t="str">
            <v>12-819</v>
          </cell>
          <cell r="B91" t="str">
            <v>10-19</v>
          </cell>
          <cell r="L91" t="str">
            <v>Cheng Mao Precision Sealing Co, LTD</v>
          </cell>
          <cell r="M91" t="str">
            <v>25-12353</v>
          </cell>
          <cell r="N91" t="str">
            <v>Jiaodong</v>
          </cell>
          <cell r="O91" t="str">
            <v>DL-172-03</v>
          </cell>
          <cell r="S91" t="str">
            <v>Hub &amp; Drum</v>
          </cell>
          <cell r="T91" t="str">
            <v>Seals</v>
          </cell>
          <cell r="U91" t="str">
            <v>Bulk</v>
          </cell>
          <cell r="V91">
            <v>65</v>
          </cell>
          <cell r="W91" t="str">
            <v>Grease seal, I.D. 1.72" O.D. 2.56" Thickness 0.50"  10-19</v>
          </cell>
          <cell r="X91" t="e">
            <v>#VALUE!</v>
          </cell>
          <cell r="Y91" t="str">
            <v xml:space="preserve">Airui is usig to build hub kits.  </v>
          </cell>
          <cell r="AB91">
            <v>7.3999999999999996E-2</v>
          </cell>
        </row>
        <row r="92">
          <cell r="A92" t="str">
            <v>12-837</v>
          </cell>
          <cell r="B92" t="str">
            <v>10-10</v>
          </cell>
          <cell r="L92" t="str">
            <v>Cheng Mao Precision Sealing Co, LTD</v>
          </cell>
          <cell r="N92" t="str">
            <v>Jiaodong</v>
          </cell>
          <cell r="O92" t="str">
            <v>DL-2125-03</v>
          </cell>
          <cell r="S92" t="str">
            <v>Hub &amp; Drum</v>
          </cell>
          <cell r="T92" t="str">
            <v>Seals</v>
          </cell>
          <cell r="U92" t="str">
            <v>Bulk</v>
          </cell>
          <cell r="V92">
            <v>66</v>
          </cell>
          <cell r="W92" t="str">
            <v>Grease seal, I.D. 2.125" O.D. 3.37" Thickness 0.31"  10-10</v>
          </cell>
          <cell r="X92" t="e">
            <v>#VALUE!</v>
          </cell>
          <cell r="Y92" t="str">
            <v xml:space="preserve">Airui is usig to build hub kits.  </v>
          </cell>
          <cell r="AB92">
            <v>9.1999999999999998E-2</v>
          </cell>
        </row>
        <row r="93">
          <cell r="A93" t="str">
            <v>12-836</v>
          </cell>
          <cell r="B93" t="str">
            <v>10-36</v>
          </cell>
          <cell r="L93" t="str">
            <v>Cheng Mao Precision Sealing Co, LTD</v>
          </cell>
          <cell r="M93" t="str">
            <v>25-12353</v>
          </cell>
          <cell r="N93" t="str">
            <v>Jiaodong</v>
          </cell>
          <cell r="O93" t="str">
            <v>DL-225-03</v>
          </cell>
          <cell r="S93" t="str">
            <v>Hub &amp; Drum</v>
          </cell>
          <cell r="T93" t="str">
            <v>Seals</v>
          </cell>
          <cell r="U93" t="str">
            <v>Bulk</v>
          </cell>
          <cell r="V93">
            <v>67</v>
          </cell>
          <cell r="W93" t="str">
            <v>Grease seal, I.D. 2.25" O.D. 3.37" Thickness 0.375"  10-36</v>
          </cell>
          <cell r="X93" t="e">
            <v>#VALUE!</v>
          </cell>
          <cell r="Y93" t="str">
            <v xml:space="preserve">Airui is usig to build hub kits.  </v>
          </cell>
          <cell r="AB93">
            <v>9.7000000000000003E-2</v>
          </cell>
        </row>
        <row r="94">
          <cell r="A94" t="str">
            <v>12-863</v>
          </cell>
          <cell r="B94" t="str">
            <v>225-15-08 / P10486</v>
          </cell>
          <cell r="L94" t="str">
            <v>Cheng Mao Precision Sealing Co, LTD</v>
          </cell>
          <cell r="N94" t="str">
            <v>weifang Airui</v>
          </cell>
          <cell r="O94" t="str">
            <v>370219BG</v>
          </cell>
          <cell r="S94" t="str">
            <v>Hub &amp; Drum</v>
          </cell>
          <cell r="T94" t="str">
            <v>Seals</v>
          </cell>
          <cell r="U94" t="str">
            <v>Bulk</v>
          </cell>
          <cell r="V94">
            <v>68</v>
          </cell>
          <cell r="W94" t="str">
            <v>Oil seal, 2.250*3.371*0.475 10-63 NBR CARBON CASE CARBON SPRING</v>
          </cell>
          <cell r="X94" t="e">
            <v>#VALUE!</v>
          </cell>
          <cell r="Y94" t="str">
            <v>Taiwan</v>
          </cell>
          <cell r="AB94">
            <v>0.17199999999999999</v>
          </cell>
        </row>
        <row r="95">
          <cell r="A95" t="str">
            <v>12-851</v>
          </cell>
          <cell r="B95" t="str">
            <v>2875-08 / P10487</v>
          </cell>
          <cell r="L95" t="str">
            <v>Cheng Mao Precision Sealing Co, LTD</v>
          </cell>
          <cell r="O95" t="str">
            <v>OB2838051</v>
          </cell>
          <cell r="S95" t="str">
            <v>Hub &amp; Drum</v>
          </cell>
          <cell r="T95" t="str">
            <v>Seals</v>
          </cell>
          <cell r="U95" t="str">
            <v>Bulk</v>
          </cell>
          <cell r="V95">
            <v>69</v>
          </cell>
          <cell r="W95" t="str">
            <v>Oil seal, 2.875*3.875*0.500 10-51 BLACK OD NBR CARBON CASE CARBON SPRING - Lippert</v>
          </cell>
          <cell r="X95" t="e">
            <v>#VALUE!</v>
          </cell>
          <cell r="Y95" t="str">
            <v>Taiwan</v>
          </cell>
        </row>
        <row r="96">
          <cell r="A96" t="str">
            <v>12-852</v>
          </cell>
          <cell r="B96" t="str">
            <v>2875-06 / P10488</v>
          </cell>
          <cell r="L96" t="str">
            <v>Cheng Mao Precision Sealing Co, LTD</v>
          </cell>
          <cell r="S96" t="str">
            <v>Hub &amp; Drum</v>
          </cell>
          <cell r="T96" t="str">
            <v>Seals</v>
          </cell>
          <cell r="U96" t="str">
            <v>Bulk</v>
          </cell>
          <cell r="V96">
            <v>70</v>
          </cell>
          <cell r="W96" t="str">
            <v>Oil seal, 2.875*3.875*0.500 10-51 RED OD NBR CARBON CASE CARBON SPRING FOR DEXTER</v>
          </cell>
          <cell r="X96" t="e">
            <v>#VALUE!</v>
          </cell>
          <cell r="Y96" t="str">
            <v>Taiwan</v>
          </cell>
          <cell r="AB96">
            <v>0.28599999999999998</v>
          </cell>
        </row>
        <row r="97">
          <cell r="A97" t="str">
            <v>12-856</v>
          </cell>
          <cell r="B97" t="str">
            <v>3125-06 / P10037</v>
          </cell>
          <cell r="L97" t="str">
            <v>Cheng Mao Precision Sealing Co, LTD</v>
          </cell>
          <cell r="O97" t="str">
            <v>OB3145059</v>
          </cell>
          <cell r="S97" t="str">
            <v>Hub &amp; Drum</v>
          </cell>
          <cell r="T97" t="str">
            <v>Seals</v>
          </cell>
          <cell r="U97" t="str">
            <v>Bulk</v>
          </cell>
          <cell r="V97">
            <v>71</v>
          </cell>
          <cell r="W97" t="str">
            <v>Oil seal, 3.125*4.500*0.595 10- 56 RED OD NBR CARBON CASE CARBON SPRING</v>
          </cell>
          <cell r="X97" t="e">
            <v>#VALUE!</v>
          </cell>
          <cell r="Y97" t="str">
            <v>Taiwan</v>
          </cell>
          <cell r="AB97">
            <v>0.54800000000000004</v>
          </cell>
        </row>
        <row r="98">
          <cell r="A98" t="str">
            <v>11-850</v>
          </cell>
          <cell r="N98" t="str">
            <v>In House</v>
          </cell>
          <cell r="P98" t="str">
            <v>Item Assembly</v>
          </cell>
          <cell r="S98" t="str">
            <v>Hub &amp; Drum</v>
          </cell>
          <cell r="T98" t="str">
            <v>Seals - Kit</v>
          </cell>
          <cell r="U98" t="str">
            <v>Package Program</v>
          </cell>
          <cell r="V98">
            <v>72</v>
          </cell>
          <cell r="W98" t="str">
            <v>Grease Seal Kit 2K 1.25” I.D. GENUINE AXLETEK</v>
          </cell>
          <cell r="X98" t="e">
            <v>#VALUE!</v>
          </cell>
        </row>
        <row r="99">
          <cell r="A99" t="str">
            <v>11-855</v>
          </cell>
          <cell r="N99" t="str">
            <v>In House</v>
          </cell>
          <cell r="P99" t="str">
            <v>Item Assembly</v>
          </cell>
          <cell r="S99" t="str">
            <v>Hub &amp; Drum</v>
          </cell>
          <cell r="T99" t="str">
            <v>Seals - Kit</v>
          </cell>
          <cell r="U99" t="str">
            <v>Package Program</v>
          </cell>
          <cell r="V99">
            <v>73</v>
          </cell>
          <cell r="W99" t="str">
            <v>Grease Seal Kit 2K 1.50” I.D. GENUINE AXLETEK</v>
          </cell>
          <cell r="X99" t="e">
            <v>#VALUE!</v>
          </cell>
        </row>
        <row r="100">
          <cell r="A100" t="str">
            <v>11-860</v>
          </cell>
          <cell r="N100" t="str">
            <v>In House</v>
          </cell>
          <cell r="P100" t="str">
            <v>Item Assembly</v>
          </cell>
          <cell r="S100" t="str">
            <v>Hub &amp; Drum</v>
          </cell>
          <cell r="T100" t="str">
            <v>Seals - Kit</v>
          </cell>
          <cell r="U100" t="str">
            <v>Package Program</v>
          </cell>
          <cell r="V100">
            <v>74</v>
          </cell>
          <cell r="W100" t="str">
            <v>Grease Seal Kit 3.5K 1.719” I.D. GENUINE AXLETEK</v>
          </cell>
          <cell r="X100" t="e">
            <v>#VALUE!</v>
          </cell>
        </row>
        <row r="101">
          <cell r="A101" t="str">
            <v>11-865</v>
          </cell>
          <cell r="N101" t="str">
            <v>In House</v>
          </cell>
          <cell r="P101" t="str">
            <v>Item Assembly</v>
          </cell>
          <cell r="S101" t="str">
            <v>Hub &amp; Drum</v>
          </cell>
          <cell r="T101" t="str">
            <v>Seals - Kit</v>
          </cell>
          <cell r="U101" t="str">
            <v>Package Program</v>
          </cell>
          <cell r="V101">
            <v>75</v>
          </cell>
          <cell r="W101" t="str">
            <v>Grease Seal Kit 5.2-8K 2.25” I.D. GENUINE AXLETEK</v>
          </cell>
          <cell r="X101" t="e">
            <v>#VALUE!</v>
          </cell>
        </row>
        <row r="102">
          <cell r="A102" t="str">
            <v>11-870</v>
          </cell>
          <cell r="N102" t="str">
            <v>In House</v>
          </cell>
          <cell r="P102" t="str">
            <v>Item Assembly</v>
          </cell>
          <cell r="S102" t="str">
            <v>Hub &amp; Drum</v>
          </cell>
          <cell r="T102" t="str">
            <v>Seals - Kit</v>
          </cell>
          <cell r="U102" t="str">
            <v>Package Program</v>
          </cell>
          <cell r="V102">
            <v>76</v>
          </cell>
          <cell r="W102" t="str">
            <v>Grease Seal Kit 5-8K 2.125” I.D. GENUINE AXLETEK</v>
          </cell>
          <cell r="X102" t="e">
            <v>#VALUE!</v>
          </cell>
        </row>
        <row r="103">
          <cell r="A103" t="str">
            <v>11-875</v>
          </cell>
          <cell r="N103" t="str">
            <v>In House</v>
          </cell>
          <cell r="P103" t="str">
            <v>Item Assembly</v>
          </cell>
          <cell r="S103" t="str">
            <v>Hub &amp; Drum</v>
          </cell>
          <cell r="T103" t="str">
            <v>Seals - Kit</v>
          </cell>
          <cell r="U103" t="str">
            <v>Package Program</v>
          </cell>
          <cell r="V103">
            <v>77</v>
          </cell>
          <cell r="W103" t="str">
            <v>Oil Bath Seal Kit 7-8K 2.25” I.D. 10-63 GENUINE AXLETEK</v>
          </cell>
          <cell r="X103" t="e">
            <v>#VALUE!</v>
          </cell>
        </row>
        <row r="104">
          <cell r="A104" t="str">
            <v>11-880</v>
          </cell>
          <cell r="N104" t="str">
            <v>In House</v>
          </cell>
          <cell r="P104" t="str">
            <v>Item Assembly</v>
          </cell>
          <cell r="S104" t="str">
            <v>Hub &amp; Drum</v>
          </cell>
          <cell r="T104" t="str">
            <v>Seals - Kit</v>
          </cell>
          <cell r="U104" t="str">
            <v>Package Program</v>
          </cell>
          <cell r="V104">
            <v>78</v>
          </cell>
          <cell r="W104" t="str">
            <v>Oil Bath Seal Kit 10K 2.875” I.D. GENUINE AXLETEK</v>
          </cell>
        </row>
        <row r="105">
          <cell r="A105" t="str">
            <v>11-885</v>
          </cell>
          <cell r="N105" t="str">
            <v>In House</v>
          </cell>
          <cell r="P105" t="str">
            <v>Item Assembly</v>
          </cell>
          <cell r="S105" t="str">
            <v>Hub &amp; Drum</v>
          </cell>
          <cell r="T105" t="str">
            <v>Seals - Kit</v>
          </cell>
          <cell r="U105" t="str">
            <v>Package Program</v>
          </cell>
          <cell r="V105">
            <v>79</v>
          </cell>
          <cell r="W105" t="str">
            <v>Oil Bath Seal Kit RED 10K 2.875” I.D. 10-51 GENUINE AXLETEK</v>
          </cell>
          <cell r="X105" t="e">
            <v>#VALUE!</v>
          </cell>
        </row>
        <row r="106">
          <cell r="A106" t="str">
            <v>11-890</v>
          </cell>
          <cell r="N106" t="str">
            <v>In House</v>
          </cell>
          <cell r="P106" t="str">
            <v>Item Assembly</v>
          </cell>
          <cell r="S106" t="str">
            <v>Hub &amp; Drum</v>
          </cell>
          <cell r="T106" t="str">
            <v>Seals - Kit</v>
          </cell>
          <cell r="U106" t="str">
            <v>Package Program</v>
          </cell>
          <cell r="V106">
            <v>80</v>
          </cell>
          <cell r="W106" t="str">
            <v>Oil Bath Seal Kit 12K 3.125 I.D. 10-56 GENUINE AXLETEK</v>
          </cell>
          <cell r="X106" t="e">
            <v>#VALUE!</v>
          </cell>
        </row>
        <row r="107">
          <cell r="A107" t="str">
            <v>11-101</v>
          </cell>
          <cell r="B107" t="str">
            <v>DC-198Z</v>
          </cell>
          <cell r="L107" t="str">
            <v>Weifang Airui</v>
          </cell>
          <cell r="M107" t="str">
            <v>25-12353</v>
          </cell>
          <cell r="N107" t="str">
            <v>Jiaodong</v>
          </cell>
          <cell r="O107" t="str">
            <v>GC545EZ</v>
          </cell>
          <cell r="S107" t="str">
            <v>Hub &amp; Drum</v>
          </cell>
          <cell r="T107" t="str">
            <v>Caps</v>
          </cell>
          <cell r="U107" t="str">
            <v>Bulk</v>
          </cell>
          <cell r="V107">
            <v>81</v>
          </cell>
          <cell r="W107" t="str">
            <v>1.98" Lube type dust cap, rubber plug included</v>
          </cell>
          <cell r="X107" t="e">
            <v>#VALUE!</v>
          </cell>
          <cell r="Y107" t="str">
            <v xml:space="preserve">Airui is usig to build hub kits.  </v>
          </cell>
          <cell r="AB107">
            <v>9.4E-2</v>
          </cell>
        </row>
        <row r="108">
          <cell r="A108" t="str">
            <v>11-106</v>
          </cell>
          <cell r="B108" t="str">
            <v>DC-244Z</v>
          </cell>
          <cell r="L108" t="str">
            <v>Weifang Airui</v>
          </cell>
          <cell r="M108" t="str">
            <v>25-12353</v>
          </cell>
          <cell r="N108" t="str">
            <v>Jiaodong</v>
          </cell>
          <cell r="O108" t="str">
            <v>GC655EZ</v>
          </cell>
          <cell r="S108" t="str">
            <v>Hub &amp; Drum</v>
          </cell>
          <cell r="T108" t="str">
            <v>Caps</v>
          </cell>
          <cell r="U108" t="str">
            <v>Bulk</v>
          </cell>
          <cell r="V108">
            <v>82</v>
          </cell>
          <cell r="W108" t="str">
            <v>2.44" Lube type dust cap, rubber plug included</v>
          </cell>
          <cell r="X108" t="e">
            <v>#VALUE!</v>
          </cell>
          <cell r="Y108" t="str">
            <v xml:space="preserve">Airui is usig to build hub kits.  </v>
          </cell>
          <cell r="AB108">
            <v>0.122</v>
          </cell>
        </row>
        <row r="109">
          <cell r="A109" t="str">
            <v>11-111</v>
          </cell>
          <cell r="B109" t="str">
            <v>DC-272Z</v>
          </cell>
          <cell r="L109" t="str">
            <v>Weifang Airui</v>
          </cell>
          <cell r="M109" t="str">
            <v>25-12353</v>
          </cell>
          <cell r="N109" t="str">
            <v>Jiaodong</v>
          </cell>
          <cell r="O109" t="str">
            <v>GC865EZ</v>
          </cell>
          <cell r="S109" t="str">
            <v>Hub &amp; Drum</v>
          </cell>
          <cell r="T109" t="str">
            <v>Caps</v>
          </cell>
          <cell r="U109" t="str">
            <v>Bulk</v>
          </cell>
          <cell r="V109">
            <v>83</v>
          </cell>
          <cell r="W109" t="str">
            <v>2.72" Lube type dust cap, rubber plug included</v>
          </cell>
          <cell r="X109" t="e">
            <v>#VALUE!</v>
          </cell>
          <cell r="Y109" t="str">
            <v xml:space="preserve">Airui is usig to build hub kits.  </v>
          </cell>
          <cell r="AB109">
            <v>0.13400000000000001</v>
          </cell>
        </row>
        <row r="110">
          <cell r="A110" t="str">
            <v>11-131</v>
          </cell>
          <cell r="B110" t="str">
            <v>DC-P</v>
          </cell>
          <cell r="L110" t="str">
            <v>Weifang Airui</v>
          </cell>
          <cell r="M110" t="str">
            <v>25-12353</v>
          </cell>
          <cell r="N110" t="str">
            <v>Weifang Airui</v>
          </cell>
          <cell r="O110" t="str">
            <v>AL02000083</v>
          </cell>
          <cell r="S110" t="str">
            <v>Hub &amp; Drum</v>
          </cell>
          <cell r="T110" t="str">
            <v>Caps</v>
          </cell>
          <cell r="U110" t="str">
            <v>Bulk</v>
          </cell>
          <cell r="V110">
            <v>84</v>
          </cell>
          <cell r="W110" t="str">
            <v>Rubber plugs for grease caps</v>
          </cell>
          <cell r="X110" t="e">
            <v>#VALUE!</v>
          </cell>
          <cell r="Y110" t="str">
            <v xml:space="preserve">Airui is usig to build hub kits.  </v>
          </cell>
          <cell r="AB110">
            <v>1.6E-2</v>
          </cell>
        </row>
        <row r="111">
          <cell r="A111" t="str">
            <v>11-116</v>
          </cell>
          <cell r="B111" t="str">
            <v>DC-198</v>
          </cell>
          <cell r="M111" t="str">
            <v>25-12375</v>
          </cell>
          <cell r="N111" t="str">
            <v>Jiaodong</v>
          </cell>
          <cell r="O111" t="str">
            <v>GC545</v>
          </cell>
          <cell r="S111" t="str">
            <v>Hub &amp; Drum</v>
          </cell>
          <cell r="T111" t="str">
            <v>Caps</v>
          </cell>
          <cell r="U111" t="str">
            <v>Bulk</v>
          </cell>
          <cell r="V111">
            <v>85</v>
          </cell>
          <cell r="W111" t="str">
            <v>1.98" dust cap</v>
          </cell>
          <cell r="X111" t="e">
            <v>#VALUE!</v>
          </cell>
          <cell r="Y111" t="str">
            <v>who is Aurui buying "lube type" caps from</v>
          </cell>
        </row>
        <row r="112">
          <cell r="A112" t="str">
            <v>11-121</v>
          </cell>
          <cell r="B112" t="str">
            <v xml:space="preserve">DC-244 </v>
          </cell>
          <cell r="M112" t="str">
            <v>25-12353</v>
          </cell>
          <cell r="N112" t="str">
            <v>Jiaodong</v>
          </cell>
          <cell r="O112" t="str">
            <v>GC655</v>
          </cell>
          <cell r="S112" t="str">
            <v>Hub &amp; Drum</v>
          </cell>
          <cell r="T112" t="str">
            <v>Caps</v>
          </cell>
          <cell r="U112" t="str">
            <v>Bulk</v>
          </cell>
          <cell r="V112">
            <v>86</v>
          </cell>
          <cell r="W112" t="str">
            <v>2.44"  dust cap</v>
          </cell>
          <cell r="X112" t="e">
            <v>#VALUE!</v>
          </cell>
          <cell r="Y112" t="str">
            <v>who is Aurui buying "lube type" caps from</v>
          </cell>
        </row>
        <row r="113">
          <cell r="A113" t="str">
            <v>11-126</v>
          </cell>
          <cell r="B113" t="str">
            <v xml:space="preserve">DC-272 </v>
          </cell>
          <cell r="M113" t="str">
            <v>25-12353</v>
          </cell>
          <cell r="N113" t="str">
            <v>Jiaodong</v>
          </cell>
          <cell r="O113" t="str">
            <v>GC865</v>
          </cell>
          <cell r="S113" t="str">
            <v>Hub &amp; Drum</v>
          </cell>
          <cell r="T113" t="str">
            <v>Caps</v>
          </cell>
          <cell r="U113" t="str">
            <v>Bulk</v>
          </cell>
          <cell r="V113">
            <v>87</v>
          </cell>
          <cell r="W113" t="str">
            <v>2.72"  dust cap</v>
          </cell>
          <cell r="X113" t="e">
            <v>#VALUE!</v>
          </cell>
          <cell r="Y113" t="str">
            <v>who is Aurui buying "lube type" caps from</v>
          </cell>
        </row>
        <row r="114">
          <cell r="A114" t="str">
            <v>11-100</v>
          </cell>
          <cell r="N114" t="str">
            <v>In House</v>
          </cell>
          <cell r="P114" t="str">
            <v>Item Assembly</v>
          </cell>
          <cell r="S114" t="str">
            <v>Hub &amp; Drum</v>
          </cell>
          <cell r="T114" t="str">
            <v>Caps - Kit</v>
          </cell>
          <cell r="U114" t="str">
            <v>Package Program</v>
          </cell>
          <cell r="V114">
            <v>88</v>
          </cell>
          <cell r="W114" t="str">
            <v>Dust Cap, Lubed 1.99 for 2-3.5K axle. Includes plug. GENUINE AXLETEK</v>
          </cell>
          <cell r="X114" t="e">
            <v>#VALUE!</v>
          </cell>
        </row>
        <row r="115">
          <cell r="A115" t="str">
            <v>11-105</v>
          </cell>
          <cell r="N115" t="str">
            <v>In House</v>
          </cell>
          <cell r="P115" t="str">
            <v>Item Assembly</v>
          </cell>
          <cell r="S115" t="str">
            <v>Hub &amp; Drum</v>
          </cell>
          <cell r="T115" t="str">
            <v>Caps - Kit</v>
          </cell>
          <cell r="U115" t="str">
            <v>Package Program</v>
          </cell>
          <cell r="V115">
            <v>89</v>
          </cell>
          <cell r="W115" t="str">
            <v>Dust Cap, Lubed 2.44 for 5.2-6K axle. Includes plug. GENUINE AXLETEK</v>
          </cell>
          <cell r="X115" t="e">
            <v>#VALUE!</v>
          </cell>
        </row>
        <row r="116">
          <cell r="A116" t="str">
            <v>11-110</v>
          </cell>
          <cell r="N116" t="str">
            <v>In House</v>
          </cell>
          <cell r="P116" t="str">
            <v>Item Assembly</v>
          </cell>
          <cell r="S116" t="str">
            <v>Hub &amp; Drum</v>
          </cell>
          <cell r="T116" t="str">
            <v>Caps - Kit</v>
          </cell>
          <cell r="U116" t="str">
            <v>Package Program</v>
          </cell>
          <cell r="V116">
            <v>90</v>
          </cell>
          <cell r="W116" t="str">
            <v>Dust Cap, Lubed 2.72 for 7-8K axle. Includes plug. GENUINE AXLETEK</v>
          </cell>
          <cell r="X116" t="e">
            <v>#VALUE!</v>
          </cell>
        </row>
        <row r="117">
          <cell r="A117" t="str">
            <v>11-115</v>
          </cell>
          <cell r="N117" t="str">
            <v>In House</v>
          </cell>
          <cell r="P117" t="str">
            <v>Item Assembly</v>
          </cell>
          <cell r="S117" t="str">
            <v>Hub &amp; Drum</v>
          </cell>
          <cell r="T117" t="str">
            <v>Caps - Kit</v>
          </cell>
          <cell r="U117" t="str">
            <v>Package Program</v>
          </cell>
          <cell r="V117">
            <v>91</v>
          </cell>
          <cell r="W117" t="str">
            <v>Dust Cap, 1.99 for 2-3.5K axle. GENUINE AXLETEK</v>
          </cell>
          <cell r="X117" t="e">
            <v>#VALUE!</v>
          </cell>
        </row>
        <row r="118">
          <cell r="A118" t="str">
            <v>11-120</v>
          </cell>
          <cell r="N118" t="str">
            <v>In House</v>
          </cell>
          <cell r="P118" t="str">
            <v>Item Assembly</v>
          </cell>
          <cell r="S118" t="str">
            <v>Hub &amp; Drum</v>
          </cell>
          <cell r="T118" t="str">
            <v>Caps - Kit</v>
          </cell>
          <cell r="U118" t="str">
            <v>Package Program</v>
          </cell>
          <cell r="V118">
            <v>92</v>
          </cell>
          <cell r="W118" t="str">
            <v>Dust Cap, 2.44 for 5.2-6K axle. GENUINE AXLETEK</v>
          </cell>
          <cell r="X118" t="e">
            <v>#VALUE!</v>
          </cell>
        </row>
        <row r="119">
          <cell r="A119" t="str">
            <v>11-125</v>
          </cell>
          <cell r="N119" t="str">
            <v>In House</v>
          </cell>
          <cell r="P119" t="str">
            <v>Item Assembly</v>
          </cell>
          <cell r="S119" t="str">
            <v>Hub &amp; Drum</v>
          </cell>
          <cell r="T119" t="str">
            <v>Caps - Kit</v>
          </cell>
          <cell r="U119" t="str">
            <v>Package Program</v>
          </cell>
          <cell r="V119">
            <v>93</v>
          </cell>
          <cell r="W119" t="str">
            <v>Dust Cap, 2.72 for 7-8K axle. GENUINE AXLETEK</v>
          </cell>
          <cell r="X119" t="e">
            <v>#VALUE!</v>
          </cell>
        </row>
        <row r="120">
          <cell r="A120" t="str">
            <v>11-130</v>
          </cell>
          <cell r="N120" t="str">
            <v>In House</v>
          </cell>
          <cell r="P120" t="str">
            <v>Item Assembly</v>
          </cell>
          <cell r="S120" t="str">
            <v>Hub &amp; Drum</v>
          </cell>
          <cell r="T120" t="str">
            <v>Caps - Kit</v>
          </cell>
          <cell r="U120" t="str">
            <v>Package Program</v>
          </cell>
          <cell r="V120">
            <v>94</v>
          </cell>
          <cell r="W120" t="str">
            <v>Dust Cap, replacement rubber plug.  GENUINE AXLETEK</v>
          </cell>
          <cell r="X120" t="e">
            <v>#VALUE!</v>
          </cell>
        </row>
        <row r="121">
          <cell r="A121" t="str">
            <v>11-201</v>
          </cell>
          <cell r="B121" t="str">
            <v>21-35</v>
          </cell>
          <cell r="L121" t="str">
            <v>Weifang Airui</v>
          </cell>
          <cell r="M121" t="str">
            <v>25-12355</v>
          </cell>
          <cell r="N121" t="str">
            <v>Weifang Airui</v>
          </cell>
          <cell r="O121" t="str">
            <v>AL02000163</v>
          </cell>
          <cell r="S121" t="str">
            <v>Hub &amp; Drum</v>
          </cell>
          <cell r="U121" t="str">
            <v>Bulk</v>
          </cell>
          <cell r="V121">
            <v>95</v>
          </cell>
          <cell r="W121" t="str">
            <v>Oil cap 8K 2-2/8" treads with rubber plug and rubber o-ring</v>
          </cell>
          <cell r="X121" t="e">
            <v>#VALUE!</v>
          </cell>
          <cell r="Y121" t="str">
            <v>Airui has, check item 10050041</v>
          </cell>
          <cell r="AB121">
            <v>0.13200000000000001</v>
          </cell>
        </row>
        <row r="122">
          <cell r="A122" t="str">
            <v>11-206</v>
          </cell>
          <cell r="B122" t="str">
            <v>86510-16-NS</v>
          </cell>
          <cell r="N122" t="str">
            <v>Weifang Airui</v>
          </cell>
          <cell r="O122" t="str">
            <v>AL02000126</v>
          </cell>
          <cell r="S122" t="str">
            <v>Hub &amp; Drum</v>
          </cell>
          <cell r="U122" t="str">
            <v>Bulk</v>
          </cell>
          <cell r="V122">
            <v>96</v>
          </cell>
          <cell r="W122" t="str">
            <v>Oil cap for 10GD 3.5" threads w/ rubber plug and rubber o-ring</v>
          </cell>
          <cell r="X122" t="e">
            <v>#VALUE!</v>
          </cell>
          <cell r="Y122" t="str">
            <v>Airui is using to build 10K</v>
          </cell>
        </row>
        <row r="123">
          <cell r="A123" t="str">
            <v>11-209</v>
          </cell>
          <cell r="N123" t="str">
            <v>Weifang Airui</v>
          </cell>
          <cell r="O123" t="str">
            <v xml:space="preserve"> AL02000113</v>
          </cell>
          <cell r="W123" t="str">
            <v>Oil cap for 10-16K Low Profile 4" threads w/ rubber plug and rubber o-ring</v>
          </cell>
          <cell r="X123" t="e">
            <v>#VALUE!</v>
          </cell>
        </row>
        <row r="124">
          <cell r="A124" t="str">
            <v>11-211</v>
          </cell>
          <cell r="B124" t="str">
            <v>86510-16</v>
          </cell>
          <cell r="M124" t="str">
            <v>25-12355</v>
          </cell>
          <cell r="N124" t="str">
            <v>Weifang Airui</v>
          </cell>
          <cell r="O124" t="str">
            <v xml:space="preserve"> AL02000112</v>
          </cell>
          <cell r="S124" t="str">
            <v>Hub &amp; Drum</v>
          </cell>
          <cell r="U124" t="str">
            <v>Bulk</v>
          </cell>
          <cell r="V124">
            <v>97</v>
          </cell>
          <cell r="W124" t="str">
            <v>Oil cap for 10-16K 4" threads w/ rubber plug and rubber o-ring</v>
          </cell>
          <cell r="Y124" t="str">
            <v>Airui is using to build 12K</v>
          </cell>
        </row>
        <row r="125">
          <cell r="A125" t="str">
            <v>11-200</v>
          </cell>
          <cell r="N125" t="str">
            <v>In House</v>
          </cell>
          <cell r="P125" t="str">
            <v>Item Assembly</v>
          </cell>
          <cell r="S125" t="str">
            <v>Hub &amp; Drum</v>
          </cell>
          <cell r="T125" t="str">
            <v>Caps - Kit</v>
          </cell>
          <cell r="U125" t="str">
            <v>Package Program</v>
          </cell>
          <cell r="V125">
            <v>98</v>
          </cell>
          <cell r="W125" t="str">
            <v>Oil cap 8K, 2-2/8" treads with rubber plug and rubber o-ring GENUINE AXLETEK</v>
          </cell>
          <cell r="X125" t="e">
            <v>#VALUE!</v>
          </cell>
        </row>
        <row r="126">
          <cell r="A126" t="str">
            <v>11-205</v>
          </cell>
          <cell r="N126" t="str">
            <v>In House</v>
          </cell>
          <cell r="P126" t="str">
            <v>Item Assembly</v>
          </cell>
          <cell r="S126" t="str">
            <v>Hub &amp; Drum</v>
          </cell>
          <cell r="T126" t="str">
            <v>Caps - Kit</v>
          </cell>
          <cell r="U126" t="str">
            <v>Package Program</v>
          </cell>
          <cell r="V126">
            <v>99</v>
          </cell>
          <cell r="W126" t="str">
            <v>Oil cap for 10GD, 3.5" threads w/ rubber plug and rubber o-ring - GENUINE AXLETEK</v>
          </cell>
          <cell r="X126" t="e">
            <v>#VALUE!</v>
          </cell>
        </row>
        <row r="127">
          <cell r="A127" t="str">
            <v>11-210</v>
          </cell>
          <cell r="N127" t="str">
            <v>In House</v>
          </cell>
          <cell r="P127" t="str">
            <v>Item Assembly</v>
          </cell>
          <cell r="S127" t="str">
            <v>Hub &amp; Drum</v>
          </cell>
          <cell r="T127" t="str">
            <v>Caps - Kit</v>
          </cell>
          <cell r="U127" t="str">
            <v>Package Program</v>
          </cell>
          <cell r="V127">
            <v>100</v>
          </cell>
          <cell r="W127" t="str">
            <v>Oil cap for 10-16K, 4" threads w/ rubber plug and rubber o-ring - GENUINE AXLETEK</v>
          </cell>
          <cell r="X127" t="e">
            <v>#VALUE!</v>
          </cell>
        </row>
        <row r="128">
          <cell r="A128" t="str">
            <v>11-202</v>
          </cell>
          <cell r="B128" t="str">
            <v>ST-2875</v>
          </cell>
          <cell r="L128" t="str">
            <v>Vulcrum, USA</v>
          </cell>
          <cell r="N128" t="str">
            <v>weifang Airui</v>
          </cell>
          <cell r="O128" t="str">
            <v>ST2875</v>
          </cell>
          <cell r="S128" t="str">
            <v>Hub &amp; Drum</v>
          </cell>
          <cell r="T128" t="str">
            <v>Caps</v>
          </cell>
          <cell r="U128" t="str">
            <v>Bulk</v>
          </cell>
          <cell r="V128">
            <v>101</v>
          </cell>
          <cell r="W128" t="str">
            <v xml:space="preserve">Oil cap KIT for 6-8K Hub  ProAxle / DEXTER / LIPPERT, 2.875" Universal Thread, Aluminum </v>
          </cell>
          <cell r="X128" t="e">
            <v>#VALUE!</v>
          </cell>
        </row>
        <row r="129">
          <cell r="A129" t="str">
            <v>11-207</v>
          </cell>
          <cell r="B129" t="str">
            <v>ST-350</v>
          </cell>
          <cell r="L129" t="str">
            <v>Vulcrum, USA</v>
          </cell>
          <cell r="N129" t="str">
            <v>weifang Airui</v>
          </cell>
          <cell r="O129" t="str">
            <v>ST350</v>
          </cell>
          <cell r="S129" t="str">
            <v>Hub &amp; Drum</v>
          </cell>
          <cell r="T129" t="str">
            <v>Caps</v>
          </cell>
          <cell r="U129" t="str">
            <v>Bulk</v>
          </cell>
          <cell r="V129">
            <v>102</v>
          </cell>
          <cell r="W129" t="str">
            <v xml:space="preserve">Oil cap KIT for 10K ProAxle / DEXTER 10KGD Hub, 3.50" Universal Thread, Aluminum </v>
          </cell>
          <cell r="X129" t="e">
            <v>#VALUE!</v>
          </cell>
        </row>
        <row r="130">
          <cell r="A130" t="str">
            <v>11-213</v>
          </cell>
          <cell r="B130" t="str">
            <v>ST-400D</v>
          </cell>
          <cell r="N130" t="str">
            <v>weifang Airui</v>
          </cell>
          <cell r="O130" t="str">
            <v>ST400D</v>
          </cell>
          <cell r="S130" t="str">
            <v>Hub &amp; Drum</v>
          </cell>
          <cell r="T130" t="str">
            <v>Caps</v>
          </cell>
          <cell r="U130" t="str">
            <v>Bulk</v>
          </cell>
          <cell r="V130">
            <v>103</v>
          </cell>
          <cell r="W130" t="str">
            <v xml:space="preserve">Oil cap KIT for 10-16K ProAxle / DEXTER  Hub, 4.00" Universal Thread, Aluminum </v>
          </cell>
          <cell r="X130" t="e">
            <v>#VALUE!</v>
          </cell>
        </row>
        <row r="131">
          <cell r="A131" t="str">
            <v>11-225</v>
          </cell>
          <cell r="N131" t="str">
            <v>In House</v>
          </cell>
          <cell r="P131" t="str">
            <v>Item Assembly</v>
          </cell>
          <cell r="S131" t="str">
            <v>Hub &amp; Drum</v>
          </cell>
          <cell r="T131" t="str">
            <v>Caps</v>
          </cell>
          <cell r="U131" t="str">
            <v>Package Program</v>
          </cell>
          <cell r="W131" t="str">
            <v>Oil cap KIT for 6-8K Hub  ProAxle / DEXTER / LIPPERT, 2.875" Universal Thread, Aluminum - GENUINE AXLETEK</v>
          </cell>
          <cell r="X131" t="e">
            <v>#VALUE!</v>
          </cell>
        </row>
        <row r="132">
          <cell r="A132" t="str">
            <v>11-226</v>
          </cell>
          <cell r="N132" t="str">
            <v>In House</v>
          </cell>
          <cell r="P132" t="str">
            <v>Item Assembly</v>
          </cell>
          <cell r="S132" t="str">
            <v>Hub &amp; Drum</v>
          </cell>
          <cell r="T132" t="str">
            <v>Caps</v>
          </cell>
          <cell r="U132" t="str">
            <v>Package Program</v>
          </cell>
          <cell r="W132" t="str">
            <v>Oil cap KIT for 10K ProAxle / DEXTER 10KGD Hub, 3.50" Universal Thread, Aluminum - GENUINE AXLETEK</v>
          </cell>
          <cell r="X132" t="e">
            <v>#VALUE!</v>
          </cell>
        </row>
        <row r="133">
          <cell r="A133" t="str">
            <v>11-227</v>
          </cell>
          <cell r="N133" t="str">
            <v>In House</v>
          </cell>
          <cell r="P133" t="str">
            <v>Item Assembly</v>
          </cell>
          <cell r="S133" t="str">
            <v>Hub &amp; Drum</v>
          </cell>
          <cell r="T133" t="str">
            <v>Caps</v>
          </cell>
          <cell r="U133" t="str">
            <v>Package Program</v>
          </cell>
          <cell r="W133" t="str">
            <v>Oil cap KIT for 10-16K ProAxle / DEXTER  Hub, 4.00" Universal Thread, Aluminum - GENUINE AXLETEK</v>
          </cell>
          <cell r="X133" t="e">
            <v>#VALUE!</v>
          </cell>
        </row>
        <row r="134">
          <cell r="A134" t="str">
            <v>11-203</v>
          </cell>
          <cell r="N134" t="str">
            <v>weifang Airui</v>
          </cell>
          <cell r="O134" t="str">
            <v>AL02000042-DF</v>
          </cell>
          <cell r="W134" t="str">
            <v xml:space="preserve">Oil cap O-Ring &amp; Plug Replacement for 6-8K 2.875", for 11-202 Cap </v>
          </cell>
          <cell r="X134" t="e">
            <v>#VALUE!</v>
          </cell>
        </row>
        <row r="135">
          <cell r="A135" t="str">
            <v>11-208</v>
          </cell>
          <cell r="N135" t="str">
            <v>weifang Airui</v>
          </cell>
          <cell r="O135" t="str">
            <v>AL02000156-DF</v>
          </cell>
          <cell r="W135" t="str">
            <v>Oil cap O-Ring &amp; Plug Replacement  for  3.50", for 11-207 Cap</v>
          </cell>
          <cell r="X135" t="e">
            <v>#VALUE!</v>
          </cell>
        </row>
        <row r="136">
          <cell r="A136" t="str">
            <v>11-215</v>
          </cell>
          <cell r="N136" t="str">
            <v>weifang Airui</v>
          </cell>
          <cell r="O136" t="str">
            <v>AL02000155-DF</v>
          </cell>
          <cell r="W136" t="str">
            <v xml:space="preserve">Oil cap O-Ring &amp; Plug Replacement for 4.00", for 11-213 Cap </v>
          </cell>
          <cell r="X136" t="e">
            <v>#VALUE!</v>
          </cell>
        </row>
        <row r="137">
          <cell r="A137" t="str">
            <v>11-214</v>
          </cell>
          <cell r="B137" t="str">
            <v>ST-375</v>
          </cell>
          <cell r="L137" t="str">
            <v>Vulcrum, USA</v>
          </cell>
          <cell r="N137" t="str">
            <v>Valcrum</v>
          </cell>
          <cell r="S137" t="str">
            <v>Hub &amp; Drum</v>
          </cell>
          <cell r="T137" t="str">
            <v>Caps</v>
          </cell>
          <cell r="U137" t="str">
            <v>Bulk</v>
          </cell>
          <cell r="V137">
            <v>104</v>
          </cell>
          <cell r="W137" t="str">
            <v xml:space="preserve">Oil cap KIT for 9-16K ALKO Hub, 3.75" Universal Thread, Aluminum </v>
          </cell>
        </row>
        <row r="138">
          <cell r="B138" t="str">
            <v>ST-400</v>
          </cell>
          <cell r="L138" t="str">
            <v>Vulcrum, USA</v>
          </cell>
          <cell r="N138" t="str">
            <v>Valcrum</v>
          </cell>
          <cell r="S138" t="str">
            <v>Hub &amp; Drum</v>
          </cell>
          <cell r="T138" t="str">
            <v>Caps</v>
          </cell>
          <cell r="U138" t="str">
            <v>Bulk</v>
          </cell>
          <cell r="V138">
            <v>103</v>
          </cell>
          <cell r="W138" t="str">
            <v xml:space="preserve">Oil cap KIT for 10--16K DEXTER / LIPPERT Hub </v>
          </cell>
          <cell r="Y138" t="str">
            <v>Lippert after 2020</v>
          </cell>
        </row>
        <row r="139">
          <cell r="A139" t="str">
            <v>11-350</v>
          </cell>
          <cell r="M139" t="str">
            <v>25-12353</v>
          </cell>
          <cell r="N139" t="str">
            <v>Jiaodong</v>
          </cell>
          <cell r="O139" t="str">
            <v>A00510100</v>
          </cell>
          <cell r="S139" t="str">
            <v>Hub &amp; Drum</v>
          </cell>
          <cell r="T139" t="str">
            <v>Hardware</v>
          </cell>
          <cell r="U139" t="str">
            <v>Bulk</v>
          </cell>
          <cell r="V139">
            <v>105</v>
          </cell>
          <cell r="W139" t="str">
            <v>Washer, Tang</v>
          </cell>
        </row>
        <row r="140">
          <cell r="A140" t="str">
            <v>11-351</v>
          </cell>
          <cell r="M140" t="str">
            <v>25-12353</v>
          </cell>
          <cell r="N140" t="str">
            <v>Jiaodong</v>
          </cell>
          <cell r="O140" t="str">
            <v>A00502300</v>
          </cell>
          <cell r="S140" t="str">
            <v>Hub &amp; Drum</v>
          </cell>
          <cell r="T140" t="str">
            <v>Hardware</v>
          </cell>
          <cell r="U140" t="str">
            <v>Bulk</v>
          </cell>
          <cell r="V140">
            <v>106</v>
          </cell>
          <cell r="W140" t="str">
            <v xml:space="preserve">Washer, "D" Type </v>
          </cell>
        </row>
        <row r="141">
          <cell r="A141" t="str">
            <v>11-352</v>
          </cell>
          <cell r="N141" t="str">
            <v>Jiaodong</v>
          </cell>
          <cell r="O141" t="str">
            <v>A00502700</v>
          </cell>
          <cell r="S141" t="str">
            <v>Hub &amp; Drum</v>
          </cell>
          <cell r="T141" t="str">
            <v>Hardware</v>
          </cell>
          <cell r="U141" t="str">
            <v>Bulk</v>
          </cell>
          <cell r="V141">
            <v>107</v>
          </cell>
          <cell r="W141" t="str">
            <v>Washer, Round 1"</v>
          </cell>
        </row>
        <row r="142">
          <cell r="A142" t="str">
            <v>11-353</v>
          </cell>
          <cell r="M142" t="str">
            <v>25-12353</v>
          </cell>
          <cell r="N142" t="str">
            <v>Jiaodong</v>
          </cell>
          <cell r="O142" t="str">
            <v>A00617600</v>
          </cell>
          <cell r="S142" t="str">
            <v>Hub &amp; Drum</v>
          </cell>
          <cell r="T142" t="str">
            <v>Hardware</v>
          </cell>
          <cell r="U142" t="str">
            <v>Bulk</v>
          </cell>
          <cell r="V142">
            <v>108</v>
          </cell>
          <cell r="W142" t="str">
            <v>Nut, Spindle 1"-14, 6 Castellation</v>
          </cell>
        </row>
        <row r="143">
          <cell r="A143" t="str">
            <v>11-354</v>
          </cell>
          <cell r="N143" t="str">
            <v>Jiaodong</v>
          </cell>
          <cell r="O143" t="str">
            <v>A01900200</v>
          </cell>
          <cell r="S143" t="str">
            <v>Hub &amp; Drum</v>
          </cell>
          <cell r="T143" t="str">
            <v>Hardware</v>
          </cell>
          <cell r="U143" t="str">
            <v>Bulk</v>
          </cell>
          <cell r="V143">
            <v>109</v>
          </cell>
          <cell r="W143" t="str">
            <v xml:space="preserve"> USE 21-735 cotter pin</v>
          </cell>
        </row>
        <row r="144">
          <cell r="A144" t="str">
            <v>11-355</v>
          </cell>
          <cell r="M144" t="str">
            <v>25-12353</v>
          </cell>
          <cell r="N144" t="str">
            <v>Weifang Airui</v>
          </cell>
          <cell r="O144" t="str">
            <v>A00619100</v>
          </cell>
          <cell r="S144" t="str">
            <v>Hub &amp; Drum</v>
          </cell>
          <cell r="U144" t="str">
            <v>Hub &amp; Drum</v>
          </cell>
          <cell r="W144" t="str">
            <v>Nut, Spindle Jam 1" -14</v>
          </cell>
        </row>
        <row r="145">
          <cell r="A145" t="str">
            <v>11-356</v>
          </cell>
          <cell r="M145" t="str">
            <v>25-12353</v>
          </cell>
          <cell r="N145" t="str">
            <v>Jiaodong</v>
          </cell>
          <cell r="O145" t="str">
            <v>A00619000</v>
          </cell>
          <cell r="S145" t="str">
            <v>Hub &amp; Drum</v>
          </cell>
          <cell r="U145" t="str">
            <v>Hub &amp; Drum</v>
          </cell>
          <cell r="W145" t="str">
            <v>Retainer, for Jam Spindle Nut</v>
          </cell>
        </row>
        <row r="146">
          <cell r="A146" t="str">
            <v>11-301</v>
          </cell>
          <cell r="W146" t="str">
            <v>Castle Nut Kit, 1-1/4"-14 for 2,000-8,000 lb axle (6-Castellation) includes washer and cotter pin - BULK</v>
          </cell>
          <cell r="X146" t="e">
            <v>#VALUE!</v>
          </cell>
        </row>
        <row r="147">
          <cell r="A147" t="str">
            <v>11-300</v>
          </cell>
          <cell r="B147" t="str">
            <v>1005-0043</v>
          </cell>
          <cell r="L147" t="str">
            <v>AxleTek</v>
          </cell>
          <cell r="M147" t="str">
            <v>25-12355</v>
          </cell>
          <cell r="N147" t="str">
            <v>Weifang Airui</v>
          </cell>
          <cell r="O147" t="str">
            <v>WK-KIT</v>
          </cell>
          <cell r="S147" t="str">
            <v>Hub &amp; Drum</v>
          </cell>
          <cell r="T147" t="str">
            <v>Hardware - Kit</v>
          </cell>
          <cell r="U147" t="str">
            <v>Package Program</v>
          </cell>
          <cell r="V147">
            <v>110</v>
          </cell>
          <cell r="W147" t="str">
            <v xml:space="preserve">Castle Nut Kit, 1-1/4"-14 for 2,000-8,000 lb axle (6-Castellation) includes washer and cotter pin - GENUINE AXLETEK </v>
          </cell>
          <cell r="X147" t="str">
            <v>BULK</v>
          </cell>
          <cell r="Y147" t="str">
            <v>Airui should be able to look up part # 10050043</v>
          </cell>
          <cell r="AB147">
            <v>0.22</v>
          </cell>
        </row>
        <row r="148">
          <cell r="A148" t="str">
            <v>11-305</v>
          </cell>
          <cell r="L148" t="str">
            <v>AxleTek</v>
          </cell>
          <cell r="N148" t="str">
            <v>In House</v>
          </cell>
          <cell r="O148" t="str">
            <v>WK-KIT-D</v>
          </cell>
          <cell r="P148" t="str">
            <v>Item Assembly</v>
          </cell>
          <cell r="S148" t="str">
            <v>Hub &amp; Drum</v>
          </cell>
          <cell r="T148" t="str">
            <v>Hardware - Kit</v>
          </cell>
          <cell r="U148" t="str">
            <v>Package Program</v>
          </cell>
          <cell r="V148">
            <v>111</v>
          </cell>
          <cell r="W148" t="str">
            <v xml:space="preserve">Castle Nut DX Kit, 1-1/4"-14 for 2,000-8,000 lb axle (6-Castellation) includes "D" washer and Tang </v>
          </cell>
          <cell r="X148" t="e">
            <v>#VALUE!</v>
          </cell>
          <cell r="Y148" t="str">
            <v>See BOM for kit components</v>
          </cell>
        </row>
        <row r="149">
          <cell r="A149" t="str">
            <v>11-307</v>
          </cell>
          <cell r="N149" t="str">
            <v>In House</v>
          </cell>
          <cell r="O149" t="str">
            <v>WK-KIT-DEX</v>
          </cell>
          <cell r="P149" t="str">
            <v>Item Assembly</v>
          </cell>
          <cell r="S149" t="str">
            <v>Hub &amp; Drum</v>
          </cell>
          <cell r="U149" t="str">
            <v>Package Program</v>
          </cell>
          <cell r="W149" t="str">
            <v>Castle Nut DX2 Kit, 1"-14 for 2,000-8,000 lb axle.  Jam Nut, "D" washer &amp;  Retainer.  For Dexter after 6/02</v>
          </cell>
        </row>
        <row r="150">
          <cell r="A150" t="str">
            <v>11-311</v>
          </cell>
          <cell r="W150" t="str">
            <v>Spindle Lug Kit 10K, 6-slot castle spindle nut with 1-1/2"-12, washer and cotter pin - BULK</v>
          </cell>
          <cell r="X150" t="str">
            <v>BULK</v>
          </cell>
        </row>
        <row r="151">
          <cell r="A151" t="str">
            <v>11-310</v>
          </cell>
          <cell r="L151" t="str">
            <v>AxleTek</v>
          </cell>
          <cell r="M151" t="str">
            <v>25-12355</v>
          </cell>
          <cell r="N151" t="str">
            <v>Weifang Airui</v>
          </cell>
          <cell r="O151" t="str">
            <v>WK-10K</v>
          </cell>
          <cell r="S151" t="str">
            <v>Hub &amp; Drum</v>
          </cell>
          <cell r="T151" t="str">
            <v>Hardware - Kit</v>
          </cell>
          <cell r="U151" t="str">
            <v>Package Program</v>
          </cell>
          <cell r="V151">
            <v>112</v>
          </cell>
          <cell r="W151" t="str">
            <v xml:space="preserve">Spindle Lug Kit 10K, 6-slot castle spindle nut with 1-1/2"-12, washer and cotter pin - GENUINE AXLETEK </v>
          </cell>
          <cell r="X151" t="e">
            <v>#VALUE!</v>
          </cell>
          <cell r="Y151" t="str">
            <v>Pin：AD04000002
Washer：AD03000034
Nut：AL05000001
（1 1/2-12UNF）</v>
          </cell>
        </row>
        <row r="152">
          <cell r="A152" t="str">
            <v>11-316</v>
          </cell>
          <cell r="W152" t="str">
            <v>Spindle Lug Kit 12K,  6-slot castle spindle nut with 1-3/4"-12, washer and cotter pin - BULK</v>
          </cell>
          <cell r="X152" t="str">
            <v>BULK</v>
          </cell>
        </row>
        <row r="153">
          <cell r="A153" t="str">
            <v>11-315</v>
          </cell>
          <cell r="L153" t="str">
            <v>AxleTek</v>
          </cell>
          <cell r="N153" t="str">
            <v>Weifang Airui</v>
          </cell>
          <cell r="O153" t="str">
            <v>WK-12K</v>
          </cell>
          <cell r="S153" t="str">
            <v>Hub &amp; Drum</v>
          </cell>
          <cell r="T153" t="str">
            <v>Hardware - Kit</v>
          </cell>
          <cell r="U153" t="str">
            <v>Package Program</v>
          </cell>
          <cell r="V153">
            <v>113</v>
          </cell>
          <cell r="W153" t="str">
            <v>Spindle Lug Kit 12K,  6-slot castle spindle nut with 1-3/4"-12, washer and cotter pin - GENUINE AXLETEK</v>
          </cell>
          <cell r="X153" t="e">
            <v>#VALUE!</v>
          </cell>
          <cell r="Y153" t="str">
            <v>Pin：AD04000002
Washer：AL06000018
Nut：AL05000021
（1 3/4-12UNF ）</v>
          </cell>
        </row>
        <row r="154">
          <cell r="A154" t="str">
            <v>11-380</v>
          </cell>
          <cell r="B154" t="str">
            <v>R104-BT116</v>
          </cell>
          <cell r="W154" t="str">
            <v>Spindle 1.25in Round 1-1/16 Gr w/ washer &amp; nut</v>
          </cell>
        </row>
        <row r="155">
          <cell r="A155" t="str">
            <v>11-381</v>
          </cell>
          <cell r="B155" t="str">
            <v>R104-BT12</v>
          </cell>
          <cell r="W155" t="str">
            <v>Spindle 1.25in Round 1in Gr - R104-BT12 w/ washer &amp; castle nut | 35mm Steel bar 209.55mm</v>
          </cell>
        </row>
        <row r="156">
          <cell r="A156" t="str">
            <v>11-382</v>
          </cell>
          <cell r="B156" t="str">
            <v>R204-84</v>
          </cell>
          <cell r="W156" t="str">
            <v>Spindle 1.5in Round w/ washer &amp; nut</v>
          </cell>
        </row>
        <row r="157">
          <cell r="A157" t="str">
            <v>11-383</v>
          </cell>
          <cell r="B157" t="str">
            <v>R204-BT12</v>
          </cell>
          <cell r="W157" t="str">
            <v>Spindle 1in 1.5 Stub 4in Rd w/ washer &amp; nut</v>
          </cell>
        </row>
        <row r="158">
          <cell r="A158" t="str">
            <v>11-384</v>
          </cell>
          <cell r="B158" t="str">
            <v>R206-84</v>
          </cell>
          <cell r="W158" t="str">
            <v>Spindle 1.75in x 10.75in Rnd w/ washer &amp; nut</v>
          </cell>
        </row>
        <row r="159">
          <cell r="A159" t="str">
            <v>11-385</v>
          </cell>
          <cell r="B159" t="str">
            <v>R305-84</v>
          </cell>
          <cell r="W159" t="str">
            <v>Spindle 1.75in Round - R305-84 w/ washer &amp; nut 45mm Steel bar 209.55mm Long</v>
          </cell>
        </row>
        <row r="160">
          <cell r="A160" t="str">
            <v>11-386</v>
          </cell>
          <cell r="B160" t="str">
            <v>R406-42</v>
          </cell>
          <cell r="W160" t="str">
            <v>Spindle 11in Round R406-42 w/ washer &amp; nut Spindle 11in Round</v>
          </cell>
        </row>
        <row r="161">
          <cell r="A161" t="str">
            <v>11-387</v>
          </cell>
          <cell r="B161" t="str">
            <v>R506-42</v>
          </cell>
          <cell r="W161" t="str">
            <v>Spindle 2.25in Round w/ washer &amp; nut</v>
          </cell>
        </row>
        <row r="162">
          <cell r="A162" t="str">
            <v>11-388</v>
          </cell>
          <cell r="B162" t="str">
            <v>SP-150BT16-11</v>
          </cell>
          <cell r="W162" t="str">
            <v>Spindle Round Bar Stock 1250 - SP-150BT16-11 w/ washer &amp; nut no drawing- same as BHR204-BT16, but with an overall length of 11”</v>
          </cell>
        </row>
        <row r="163">
          <cell r="A163" t="str">
            <v>L44643</v>
          </cell>
          <cell r="B163" t="str">
            <v>L44643</v>
          </cell>
          <cell r="L163" t="str">
            <v>HI Bearings; HLB Automotive</v>
          </cell>
          <cell r="M163" t="str">
            <v>25-12355</v>
          </cell>
          <cell r="N163" t="str">
            <v>Weifang Airui</v>
          </cell>
          <cell r="O163" t="str">
            <v>L44643</v>
          </cell>
          <cell r="S163" t="str">
            <v>Hub &amp; Drum</v>
          </cell>
          <cell r="T163" t="str">
            <v>Bearing</v>
          </cell>
          <cell r="U163" t="str">
            <v>Bulk</v>
          </cell>
          <cell r="V163">
            <v>114</v>
          </cell>
          <cell r="W163" t="str">
            <v>Bearing, 2K Inner/Outer - L44643</v>
          </cell>
          <cell r="X163" t="e">
            <v>#VALUE!</v>
          </cell>
        </row>
        <row r="164">
          <cell r="A164" t="str">
            <v>L44649 </v>
          </cell>
          <cell r="B164" t="str">
            <v>L44649 </v>
          </cell>
          <cell r="L164" t="str">
            <v>HI Bearings; HLB Automotive</v>
          </cell>
          <cell r="M164" t="str">
            <v>25-12355</v>
          </cell>
          <cell r="N164" t="str">
            <v>Weifang Airui</v>
          </cell>
          <cell r="O164" t="str">
            <v>L44649 </v>
          </cell>
          <cell r="S164" t="str">
            <v>Hub &amp; Drum</v>
          </cell>
          <cell r="T164" t="str">
            <v>Bearing</v>
          </cell>
          <cell r="U164" t="str">
            <v>Bulk</v>
          </cell>
          <cell r="V164">
            <v>115</v>
          </cell>
          <cell r="W164" t="str">
            <v>Bearing, 3.5K Outer - L44649 - 9 / 270 each per sleeve/box</v>
          </cell>
          <cell r="X164" t="e">
            <v>#VALUE!</v>
          </cell>
          <cell r="AB164">
            <v>0.16888888888888889</v>
          </cell>
        </row>
        <row r="165">
          <cell r="A165" t="str">
            <v>L44610 </v>
          </cell>
          <cell r="B165" t="str">
            <v>L44610 </v>
          </cell>
          <cell r="L165" t="str">
            <v>HI Bearings; HLB Automotive</v>
          </cell>
          <cell r="M165" t="str">
            <v>25-12355</v>
          </cell>
          <cell r="N165" t="str">
            <v>Weifang Airui</v>
          </cell>
          <cell r="O165" t="str">
            <v>L44610 </v>
          </cell>
          <cell r="S165" t="str">
            <v>Hub &amp; Drum</v>
          </cell>
          <cell r="T165" t="str">
            <v>Race</v>
          </cell>
          <cell r="U165" t="str">
            <v>Bulk</v>
          </cell>
          <cell r="V165">
            <v>116</v>
          </cell>
          <cell r="W165" t="str">
            <v xml:space="preserve">Race,  3.5K Outer -  L44610  - 13 each per sleeve </v>
          </cell>
          <cell r="X165" t="e">
            <v>#VALUE!</v>
          </cell>
          <cell r="AB165">
            <v>8.6153846153846164E-2</v>
          </cell>
        </row>
        <row r="166">
          <cell r="A166" t="str">
            <v>L68149 </v>
          </cell>
          <cell r="B166" t="str">
            <v>L68149 </v>
          </cell>
          <cell r="L166" t="str">
            <v>HI Bearings; HLB Automotive</v>
          </cell>
          <cell r="M166" t="str">
            <v>25-12355</v>
          </cell>
          <cell r="N166" t="str">
            <v>Weifang Airui</v>
          </cell>
          <cell r="O166" t="str">
            <v>L68149 </v>
          </cell>
          <cell r="S166" t="str">
            <v>Hub &amp; Drum</v>
          </cell>
          <cell r="T166" t="str">
            <v>Bearing</v>
          </cell>
          <cell r="U166" t="str">
            <v>Bulk</v>
          </cell>
          <cell r="V166">
            <v>117</v>
          </cell>
          <cell r="W166" t="str">
            <v>Bearing, 3.5K Inner - L68149  -  8 /192 each per sleeve/box</v>
          </cell>
          <cell r="X166" t="e">
            <v>#VALUE!</v>
          </cell>
          <cell r="AB166">
            <v>0.2525</v>
          </cell>
        </row>
        <row r="167">
          <cell r="A167" t="str">
            <v>L68111 </v>
          </cell>
          <cell r="B167" t="str">
            <v>L68111 </v>
          </cell>
          <cell r="L167" t="str">
            <v>HI Bearings; HLB Automotive</v>
          </cell>
          <cell r="M167" t="str">
            <v>25-12355</v>
          </cell>
          <cell r="N167" t="str">
            <v>Weifang Airui</v>
          </cell>
          <cell r="O167" t="str">
            <v>L68111 </v>
          </cell>
          <cell r="S167" t="str">
            <v>Hub &amp; Drum</v>
          </cell>
          <cell r="T167" t="str">
            <v>Race</v>
          </cell>
          <cell r="U167" t="str">
            <v>Bulk</v>
          </cell>
          <cell r="V167">
            <v>118</v>
          </cell>
          <cell r="W167" t="str">
            <v>Race, 3.5K Inner - L68111 - 11 / 198 each per sleeve/box</v>
          </cell>
          <cell r="X167" t="e">
            <v>#VALUE!</v>
          </cell>
          <cell r="AB167">
            <v>0.13818181818181818</v>
          </cell>
        </row>
        <row r="168">
          <cell r="A168" t="str">
            <v>LM67048 </v>
          </cell>
          <cell r="B168" t="str">
            <v>LM67048 </v>
          </cell>
          <cell r="L168" t="str">
            <v>HI Bearings; HLB Automotive</v>
          </cell>
          <cell r="M168" t="str">
            <v>25-12355</v>
          </cell>
          <cell r="N168" t="str">
            <v>Weifang Airui</v>
          </cell>
          <cell r="O168" t="str">
            <v>LM67048 </v>
          </cell>
          <cell r="S168" t="str">
            <v>Hub &amp; Drum</v>
          </cell>
          <cell r="T168" t="str">
            <v>Bearing</v>
          </cell>
          <cell r="U168" t="str">
            <v>Bulk</v>
          </cell>
          <cell r="V168">
            <v>119</v>
          </cell>
          <cell r="W168" t="str">
            <v>Bearing, 5.2K Outer - LM67048 - 8 / 192 each per sleeve/box</v>
          </cell>
          <cell r="X168" t="e">
            <v>#VALUE!</v>
          </cell>
          <cell r="AB168">
            <v>0.26500000000000001</v>
          </cell>
        </row>
        <row r="169">
          <cell r="A169" t="str">
            <v>LM67010 </v>
          </cell>
          <cell r="B169" t="str">
            <v>LM67010 </v>
          </cell>
          <cell r="L169" t="str">
            <v>HI Bearings; HLB Automotive</v>
          </cell>
          <cell r="M169" t="str">
            <v>25-12355</v>
          </cell>
          <cell r="N169" t="str">
            <v>Weifang Airui</v>
          </cell>
          <cell r="O169" t="str">
            <v>LM67010 </v>
          </cell>
          <cell r="S169" t="str">
            <v>Hub &amp; Drum</v>
          </cell>
          <cell r="T169" t="str">
            <v>Race</v>
          </cell>
          <cell r="U169" t="str">
            <v>Bulk</v>
          </cell>
          <cell r="V169">
            <v>120</v>
          </cell>
          <cell r="W169" t="str">
            <v>Race, 5.2K Outer - LM67010 - 11 / 198 each per sleeve/box</v>
          </cell>
          <cell r="X169" t="e">
            <v>#VALUE!</v>
          </cell>
          <cell r="AB169">
            <v>0.13454545454545455</v>
          </cell>
        </row>
        <row r="170">
          <cell r="A170" t="str">
            <v>25580</v>
          </cell>
          <cell r="B170" t="str">
            <v>25580</v>
          </cell>
          <cell r="L170" t="str">
            <v>HI Bearings; HLB Automotive</v>
          </cell>
          <cell r="M170" t="str">
            <v>25-12355</v>
          </cell>
          <cell r="N170" t="str">
            <v>Weifang Airui</v>
          </cell>
          <cell r="O170" t="str">
            <v>25580</v>
          </cell>
          <cell r="S170" t="str">
            <v>Hub &amp; Drum</v>
          </cell>
          <cell r="T170" t="str">
            <v>Bearing</v>
          </cell>
          <cell r="U170" t="str">
            <v>Bulk</v>
          </cell>
          <cell r="V170">
            <v>121</v>
          </cell>
          <cell r="W170" t="str">
            <v xml:space="preserve">Bearing, 6-8K Inner, 9-10K GD Outer - 25580 - 5 / 60 each per sleeve/box </v>
          </cell>
          <cell r="X170" t="e">
            <v>#VALUE!</v>
          </cell>
          <cell r="AB170">
            <v>0.76800000000000002</v>
          </cell>
        </row>
        <row r="171">
          <cell r="A171" t="str">
            <v>25520</v>
          </cell>
          <cell r="B171" t="str">
            <v>25520</v>
          </cell>
          <cell r="L171" t="str">
            <v>HI Bearings; HLB Automotive</v>
          </cell>
          <cell r="M171" t="str">
            <v>25-12355</v>
          </cell>
          <cell r="N171" t="str">
            <v>Weifang Airui</v>
          </cell>
          <cell r="O171" t="str">
            <v>25520</v>
          </cell>
          <cell r="S171" t="str">
            <v>Hub &amp; Drum</v>
          </cell>
          <cell r="T171" t="str">
            <v>Race</v>
          </cell>
          <cell r="U171" t="str">
            <v>Bulk</v>
          </cell>
          <cell r="V171">
            <v>122</v>
          </cell>
          <cell r="W171" t="str">
            <v xml:space="preserve">Race, 6-8K Inner, 9-10K GD Outer - 25520 - 7 each per sleeve </v>
          </cell>
          <cell r="X171" t="e">
            <v>#VALUE!</v>
          </cell>
          <cell r="AB171">
            <v>0.44285714285714289</v>
          </cell>
        </row>
        <row r="172">
          <cell r="A172" t="str">
            <v>15123</v>
          </cell>
          <cell r="B172" t="str">
            <v>15123</v>
          </cell>
          <cell r="L172" t="str">
            <v>HI Bearings; HLB Automotive</v>
          </cell>
          <cell r="M172" t="str">
            <v>25-12355</v>
          </cell>
          <cell r="N172" t="str">
            <v>Weifang Airui</v>
          </cell>
          <cell r="O172" t="str">
            <v>15123</v>
          </cell>
          <cell r="S172" t="str">
            <v>Hub &amp; Drum</v>
          </cell>
          <cell r="T172" t="str">
            <v>Bearing</v>
          </cell>
          <cell r="U172" t="str">
            <v>Bulk</v>
          </cell>
          <cell r="V172">
            <v>123</v>
          </cell>
          <cell r="W172" t="str">
            <v xml:space="preserve">Bearing, 6K Outer -15123 - 7 / 140 each per sleeve/box </v>
          </cell>
          <cell r="X172" t="e">
            <v>#VALUE!</v>
          </cell>
          <cell r="AB172">
            <v>0.33142857142857141</v>
          </cell>
        </row>
        <row r="173">
          <cell r="A173" t="str">
            <v>15245</v>
          </cell>
          <cell r="B173" t="str">
            <v>15245</v>
          </cell>
          <cell r="L173" t="str">
            <v>HI Bearings; HLB Automotive</v>
          </cell>
          <cell r="M173" t="str">
            <v>25-12355</v>
          </cell>
          <cell r="N173" t="str">
            <v>Weifang Airui</v>
          </cell>
          <cell r="O173" t="str">
            <v>15245</v>
          </cell>
          <cell r="S173" t="str">
            <v>Hub &amp; Drum</v>
          </cell>
          <cell r="T173" t="str">
            <v>Race</v>
          </cell>
          <cell r="U173" t="str">
            <v>Bulk</v>
          </cell>
          <cell r="V173">
            <v>124</v>
          </cell>
          <cell r="W173" t="str">
            <v xml:space="preserve">Race, 6K Outer - 15245 - 8 each per sleeve </v>
          </cell>
          <cell r="X173" t="e">
            <v>#VALUE!</v>
          </cell>
          <cell r="AB173">
            <v>0.18</v>
          </cell>
        </row>
        <row r="174">
          <cell r="A174" t="str">
            <v>14125A</v>
          </cell>
          <cell r="B174" t="str">
            <v>14125A</v>
          </cell>
          <cell r="L174" t="str">
            <v>HI Bearings; HLB Automotive</v>
          </cell>
          <cell r="M174" t="str">
            <v>25-12355</v>
          </cell>
          <cell r="N174" t="str">
            <v>Weifang Airui</v>
          </cell>
          <cell r="O174" t="str">
            <v>14125A</v>
          </cell>
          <cell r="S174" t="str">
            <v>Hub &amp; Drum</v>
          </cell>
          <cell r="T174" t="str">
            <v>Bearing</v>
          </cell>
          <cell r="U174" t="str">
            <v>Bulk</v>
          </cell>
          <cell r="V174">
            <v>125</v>
          </cell>
          <cell r="W174" t="str">
            <v xml:space="preserve">Bearing, 7K Outer - 14125A - 7 / 112 each per sleeve/box </v>
          </cell>
          <cell r="X174" t="e">
            <v>#VALUE!</v>
          </cell>
          <cell r="AB174">
            <v>0.46571428571428569</v>
          </cell>
        </row>
        <row r="175">
          <cell r="A175" t="str">
            <v>14276</v>
          </cell>
          <cell r="B175" t="str">
            <v>14276</v>
          </cell>
          <cell r="L175" t="str">
            <v>HI Bearings; HLB Automotive</v>
          </cell>
          <cell r="M175" t="str">
            <v>25-12355</v>
          </cell>
          <cell r="N175" t="str">
            <v>Weifang Airui</v>
          </cell>
          <cell r="O175" t="str">
            <v>14276</v>
          </cell>
          <cell r="S175" t="str">
            <v>Hub &amp; Drum</v>
          </cell>
          <cell r="T175" t="str">
            <v>Race</v>
          </cell>
          <cell r="U175" t="str">
            <v>Bulk</v>
          </cell>
          <cell r="V175">
            <v>126</v>
          </cell>
          <cell r="W175" t="str">
            <v xml:space="preserve">Race, 7K Outer - 14276 - 8 each per sleeve </v>
          </cell>
          <cell r="X175" t="e">
            <v>#VALUE!</v>
          </cell>
          <cell r="AB175">
            <v>0.29499999999999998</v>
          </cell>
        </row>
        <row r="176">
          <cell r="A176" t="str">
            <v>02475</v>
          </cell>
          <cell r="B176" t="str">
            <v>02475</v>
          </cell>
          <cell r="L176" t="str">
            <v>HI Bearings; HLB Automotive</v>
          </cell>
          <cell r="M176" t="str">
            <v>25-12355</v>
          </cell>
          <cell r="N176" t="str">
            <v>Weifang Airui</v>
          </cell>
          <cell r="O176" t="str">
            <v>02475</v>
          </cell>
          <cell r="S176" t="str">
            <v>Hub &amp; Drum</v>
          </cell>
          <cell r="T176" t="str">
            <v>Bearing</v>
          </cell>
          <cell r="U176" t="str">
            <v>Bulk</v>
          </cell>
          <cell r="V176">
            <v>127</v>
          </cell>
          <cell r="W176" t="str">
            <v xml:space="preserve">Bearing, 8K Outer - 02475 - 6 / 114 each per sleeve/box </v>
          </cell>
          <cell r="X176" t="e">
            <v>#VALUE!</v>
          </cell>
          <cell r="AB176">
            <v>0.47666666666666663</v>
          </cell>
        </row>
        <row r="177">
          <cell r="A177" t="str">
            <v>02420</v>
          </cell>
          <cell r="B177" t="str">
            <v>02420</v>
          </cell>
          <cell r="L177" t="str">
            <v>HI Bearings; HLB Automotive</v>
          </cell>
          <cell r="M177" t="str">
            <v>25-12355</v>
          </cell>
          <cell r="N177" t="str">
            <v>Weifang Airui</v>
          </cell>
          <cell r="O177" t="str">
            <v>02420</v>
          </cell>
          <cell r="S177" t="str">
            <v>Hub &amp; Drum</v>
          </cell>
          <cell r="T177" t="str">
            <v>Race</v>
          </cell>
          <cell r="U177" t="str">
            <v>Bulk</v>
          </cell>
          <cell r="V177">
            <v>128</v>
          </cell>
          <cell r="W177" t="str">
            <v xml:space="preserve">Race, 8K Outer - 02420 - 8 each per sleeve </v>
          </cell>
          <cell r="X177" t="e">
            <v>#VALUE!</v>
          </cell>
          <cell r="AB177">
            <v>0.33250000000000002</v>
          </cell>
        </row>
        <row r="178">
          <cell r="A178" t="str">
            <v>387A</v>
          </cell>
          <cell r="B178" t="str">
            <v>387A</v>
          </cell>
          <cell r="L178" t="str">
            <v>HI Bearings; HLB Automotive</v>
          </cell>
          <cell r="M178" t="str">
            <v>25-12355</v>
          </cell>
          <cell r="N178" t="str">
            <v>Weifang Airui</v>
          </cell>
          <cell r="O178" t="str">
            <v>387A</v>
          </cell>
          <cell r="S178" t="str">
            <v>Hub &amp; Drum</v>
          </cell>
          <cell r="T178" t="str">
            <v>Bearing</v>
          </cell>
          <cell r="U178" t="str">
            <v>Bulk</v>
          </cell>
          <cell r="V178">
            <v>129</v>
          </cell>
          <cell r="W178" t="str">
            <v xml:space="preserve">Bearing, 9-10KGD Inner 10K Outer on DX  hubs - 387A - 6 / 48 each per sleeve/box </v>
          </cell>
          <cell r="X178" t="e">
            <v>#VALUE!</v>
          </cell>
          <cell r="AB178">
            <v>0.8666666666666667</v>
          </cell>
        </row>
        <row r="179">
          <cell r="A179" t="str">
            <v>382A</v>
          </cell>
          <cell r="B179" t="str">
            <v>382A</v>
          </cell>
          <cell r="L179" t="str">
            <v>HI Bearings; HLB Automotive</v>
          </cell>
          <cell r="M179" t="str">
            <v>25-12355</v>
          </cell>
          <cell r="N179" t="str">
            <v>Weifang Airui</v>
          </cell>
          <cell r="O179" t="str">
            <v>382A</v>
          </cell>
          <cell r="S179" t="str">
            <v>Hub &amp; Drum</v>
          </cell>
          <cell r="T179" t="str">
            <v>Race</v>
          </cell>
          <cell r="U179" t="str">
            <v>Bulk</v>
          </cell>
          <cell r="V179">
            <v>130</v>
          </cell>
          <cell r="W179" t="str">
            <v xml:space="preserve">Race, 9-10KGD Inner 10K Outer on DX  hubs - 382A - 8 each per sleeve </v>
          </cell>
          <cell r="X179" t="e">
            <v>#VALUE!</v>
          </cell>
          <cell r="AB179">
            <v>0.39500000000000002</v>
          </cell>
        </row>
        <row r="180">
          <cell r="A180" t="str">
            <v>395S</v>
          </cell>
          <cell r="B180" t="str">
            <v>395S</v>
          </cell>
          <cell r="L180" t="str">
            <v>HI Bearings; HLB Automotive</v>
          </cell>
          <cell r="M180" t="str">
            <v>25-12355</v>
          </cell>
          <cell r="N180" t="str">
            <v>Weifang Airui</v>
          </cell>
          <cell r="O180" t="str">
            <v>395S</v>
          </cell>
          <cell r="S180" t="str">
            <v>Hub &amp; Drum</v>
          </cell>
          <cell r="T180" t="str">
            <v>Bearing</v>
          </cell>
          <cell r="U180" t="str">
            <v>Bulk</v>
          </cell>
          <cell r="V180">
            <v>131</v>
          </cell>
          <cell r="W180" t="str">
            <v xml:space="preserve">Bearing, 10K HD Inner - 395S - 7 / 35 each per sleeve/box </v>
          </cell>
          <cell r="X180" t="e">
            <v>#VALUE!</v>
          </cell>
          <cell r="AB180">
            <v>1.1400000000000001</v>
          </cell>
        </row>
        <row r="181">
          <cell r="A181" t="str">
            <v>394A</v>
          </cell>
          <cell r="B181" t="str">
            <v>394A</v>
          </cell>
          <cell r="L181" t="str">
            <v>HI Bearings; HLB Automotive</v>
          </cell>
          <cell r="M181" t="str">
            <v>25-12355</v>
          </cell>
          <cell r="N181" t="str">
            <v>Weifang Airui</v>
          </cell>
          <cell r="O181" t="str">
            <v>394A</v>
          </cell>
          <cell r="S181" t="str">
            <v>Hub &amp; Drum</v>
          </cell>
          <cell r="T181" t="str">
            <v>Race</v>
          </cell>
          <cell r="U181" t="str">
            <v>Bulk</v>
          </cell>
          <cell r="V181">
            <v>132</v>
          </cell>
          <cell r="W181" t="str">
            <v xml:space="preserve">Race, 10K HD Inner - 394A - 9 each per sleeve </v>
          </cell>
          <cell r="X181" t="e">
            <v>#VALUE!</v>
          </cell>
          <cell r="AB181">
            <v>0.57333333333333336</v>
          </cell>
        </row>
        <row r="182">
          <cell r="A182" t="str">
            <v>3984</v>
          </cell>
          <cell r="B182" t="str">
            <v>3984</v>
          </cell>
          <cell r="L182" t="str">
            <v>HI Bearings; HLB Automotive</v>
          </cell>
          <cell r="M182" t="str">
            <v>25-12355</v>
          </cell>
          <cell r="N182" t="str">
            <v>Weifang Airui</v>
          </cell>
          <cell r="O182" t="str">
            <v>3984</v>
          </cell>
          <cell r="S182" t="str">
            <v>Hub &amp; Drum</v>
          </cell>
          <cell r="T182" t="str">
            <v>Bearing</v>
          </cell>
          <cell r="U182" t="str">
            <v>Bulk</v>
          </cell>
          <cell r="V182">
            <v>133</v>
          </cell>
          <cell r="W182" t="str">
            <v xml:space="preserve">Bearing, 12K Inner - 3984 - 5 / 30 each per sleeve/box </v>
          </cell>
          <cell r="X182" t="e">
            <v>#VALUE!</v>
          </cell>
          <cell r="AB182">
            <v>1.49</v>
          </cell>
        </row>
        <row r="183">
          <cell r="A183" t="str">
            <v>3920</v>
          </cell>
          <cell r="B183" t="str">
            <v>3920</v>
          </cell>
          <cell r="L183" t="str">
            <v>HI Bearings; HLB Automotive</v>
          </cell>
          <cell r="M183" t="str">
            <v>25-12355</v>
          </cell>
          <cell r="N183" t="str">
            <v>Weifang Airui</v>
          </cell>
          <cell r="O183" t="str">
            <v>3920</v>
          </cell>
          <cell r="S183" t="str">
            <v>Hub &amp; Drum</v>
          </cell>
          <cell r="T183" t="str">
            <v>Race</v>
          </cell>
          <cell r="U183" t="str">
            <v>Bulk</v>
          </cell>
          <cell r="V183">
            <v>134</v>
          </cell>
          <cell r="W183" t="str">
            <v xml:space="preserve">Race, 12K Inner - 3920 - 28 - 7 each per sleeve </v>
          </cell>
          <cell r="X183" t="e">
            <v>#VALUE!</v>
          </cell>
          <cell r="AB183">
            <v>0.98599999999999999</v>
          </cell>
        </row>
        <row r="184">
          <cell r="A184" t="str">
            <v>28682</v>
          </cell>
          <cell r="B184" t="str">
            <v>28682</v>
          </cell>
          <cell r="L184" t="str">
            <v>HI Bearings; HLB Automotive</v>
          </cell>
          <cell r="M184" t="str">
            <v>25-12355</v>
          </cell>
          <cell r="N184" t="str">
            <v>Weifang Airui</v>
          </cell>
          <cell r="O184" t="str">
            <v>28682</v>
          </cell>
          <cell r="S184" t="str">
            <v>Hub &amp; Drum</v>
          </cell>
          <cell r="T184" t="str">
            <v>Bearing</v>
          </cell>
          <cell r="U184" t="str">
            <v>Bulk</v>
          </cell>
          <cell r="V184">
            <v>135</v>
          </cell>
          <cell r="W184" t="str">
            <v xml:space="preserve">Bearing, 12K Outer - 28682 - 7 / 56 each per sleeve/box </v>
          </cell>
          <cell r="X184" t="e">
            <v>#VALUE!</v>
          </cell>
          <cell r="AB184">
            <v>0.99399999999999999</v>
          </cell>
        </row>
        <row r="185">
          <cell r="A185" t="str">
            <v>28622</v>
          </cell>
          <cell r="B185" t="str">
            <v>28622</v>
          </cell>
          <cell r="L185" t="str">
            <v>HI Bearings; HLB Automotive</v>
          </cell>
          <cell r="M185" t="str">
            <v>25-12355</v>
          </cell>
          <cell r="N185" t="str">
            <v>Weifang Airui</v>
          </cell>
          <cell r="O185" t="str">
            <v>28622</v>
          </cell>
          <cell r="S185" t="str">
            <v>Hub &amp; Drum</v>
          </cell>
          <cell r="T185" t="str">
            <v>Race</v>
          </cell>
          <cell r="U185" t="str">
            <v>Bulk</v>
          </cell>
          <cell r="V185">
            <v>136</v>
          </cell>
          <cell r="W185" t="str">
            <v xml:space="preserve">Race, 12K Outer -28622 - 9 each per sleeve </v>
          </cell>
          <cell r="X185" t="e">
            <v>#VALUE!</v>
          </cell>
          <cell r="AB185">
            <v>0.59499999999999997</v>
          </cell>
        </row>
        <row r="186">
          <cell r="A186" t="str">
            <v>11-500</v>
          </cell>
          <cell r="N186" t="str">
            <v>In House</v>
          </cell>
          <cell r="P186" t="str">
            <v>Item Assembly</v>
          </cell>
          <cell r="S186" t="str">
            <v>Hub &amp; Drum</v>
          </cell>
          <cell r="T186" t="str">
            <v>Bearing - Kit</v>
          </cell>
          <cell r="U186" t="str">
            <v>Package Program</v>
          </cell>
          <cell r="V186">
            <v>137</v>
          </cell>
          <cell r="W186" t="str">
            <v xml:space="preserve">Bearing Kit 2K BT8 Kit - L44643 Bearing &amp; 1.249" Seal I.D.  GENUINE AXLETEK </v>
          </cell>
        </row>
        <row r="187">
          <cell r="A187" t="str">
            <v>11-505</v>
          </cell>
          <cell r="N187" t="str">
            <v>In House</v>
          </cell>
          <cell r="P187" t="str">
            <v>Item Assembly</v>
          </cell>
          <cell r="S187" t="str">
            <v>Hub &amp; Drum</v>
          </cell>
          <cell r="T187" t="str">
            <v>Bearing - Kit</v>
          </cell>
          <cell r="U187" t="str">
            <v>Package Program</v>
          </cell>
          <cell r="V187">
            <v>138</v>
          </cell>
          <cell r="W187" t="str">
            <v xml:space="preserve">Bearing Kit 2K BTR Kit - L44649 Bearing &amp; 1.500" Seal I.D.  GENUINE AXLETEK </v>
          </cell>
          <cell r="X187" t="e">
            <v>#VALUE!</v>
          </cell>
        </row>
        <row r="188">
          <cell r="A188" t="str">
            <v>11-510</v>
          </cell>
          <cell r="N188" t="str">
            <v>In House</v>
          </cell>
          <cell r="P188" t="str">
            <v>Item Assembly</v>
          </cell>
          <cell r="S188" t="str">
            <v>Hub &amp; Drum</v>
          </cell>
          <cell r="T188" t="str">
            <v>Bearing - Kit</v>
          </cell>
          <cell r="U188" t="str">
            <v>Package Program</v>
          </cell>
          <cell r="V188">
            <v>139</v>
          </cell>
          <cell r="W188" t="str">
            <v>Bearing Kit 3.5K Kit - L68149 Inner / L44649 Outer GENUINE AXLETEK Bearing &amp; 1.719" Seal I.D.  GENUINE AXLETEK</v>
          </cell>
          <cell r="X188" t="e">
            <v>#VALUE!</v>
          </cell>
        </row>
        <row r="189">
          <cell r="A189" t="str">
            <v>11-515</v>
          </cell>
          <cell r="N189" t="str">
            <v>In House</v>
          </cell>
          <cell r="P189" t="str">
            <v>Item Assembly</v>
          </cell>
          <cell r="S189" t="str">
            <v>Hub &amp; Drum</v>
          </cell>
          <cell r="T189" t="str">
            <v>Bearing - Kit</v>
          </cell>
          <cell r="U189" t="str">
            <v>Package Program</v>
          </cell>
          <cell r="V189">
            <v>140</v>
          </cell>
          <cell r="W189" t="str">
            <v>Bearing Kit 5.2K Kit  - 25580 Inner / LM67048 Outer Bearing &amp; 2.250" Seal I.D.  GENUINE AXLETEK</v>
          </cell>
          <cell r="X189" t="e">
            <v>#VALUE!</v>
          </cell>
        </row>
        <row r="190">
          <cell r="A190" t="str">
            <v>11-520</v>
          </cell>
          <cell r="N190" t="str">
            <v>In House</v>
          </cell>
          <cell r="P190" t="str">
            <v>Item Assembly</v>
          </cell>
          <cell r="S190" t="str">
            <v>Hub &amp; Drum</v>
          </cell>
          <cell r="T190" t="str">
            <v>Bearing - Kit</v>
          </cell>
          <cell r="U190" t="str">
            <v>Package Program</v>
          </cell>
          <cell r="V190">
            <v>141</v>
          </cell>
          <cell r="W190" t="str">
            <v>Bearing Kit 5.2-6K Kit  - 25580 Inner/ 15123 Outer Bearing &amp; 2.125" Seal I.D.  GENUINE AXLETEK</v>
          </cell>
        </row>
        <row r="191">
          <cell r="A191" t="str">
            <v>11-525</v>
          </cell>
          <cell r="N191" t="str">
            <v>In House</v>
          </cell>
          <cell r="P191" t="str">
            <v>Item Assembly</v>
          </cell>
          <cell r="S191" t="str">
            <v>Hub &amp; Drum</v>
          </cell>
          <cell r="T191" t="str">
            <v>Bearing - Kit</v>
          </cell>
          <cell r="U191" t="str">
            <v>Package Program</v>
          </cell>
          <cell r="V191">
            <v>142</v>
          </cell>
          <cell r="W191" t="str">
            <v>Bearing Kit 6K Kit  - 25580 Inner / 15123 Outer Bearing &amp; 2.250" Seal I.D.  GENUINE AXLETEK</v>
          </cell>
          <cell r="X191" t="e">
            <v>#VALUE!</v>
          </cell>
        </row>
        <row r="192">
          <cell r="A192" t="str">
            <v>11-530</v>
          </cell>
          <cell r="N192" t="str">
            <v>In House</v>
          </cell>
          <cell r="P192" t="str">
            <v>Item Assembly</v>
          </cell>
          <cell r="S192" t="str">
            <v>Hub &amp; Drum</v>
          </cell>
          <cell r="T192" t="str">
            <v>Bearing - Kit</v>
          </cell>
          <cell r="U192" t="str">
            <v>Package Program</v>
          </cell>
          <cell r="V192">
            <v>143</v>
          </cell>
          <cell r="W192" t="str">
            <v>Bearing Kit 7K Kit - 25580 Inner / 14125A Outer Bearing &amp; 2.125" Seal I.D.  GENUINE AXLETEK</v>
          </cell>
        </row>
        <row r="193">
          <cell r="A193" t="str">
            <v>11-535</v>
          </cell>
          <cell r="N193" t="str">
            <v>In House</v>
          </cell>
          <cell r="P193" t="str">
            <v>Item Assembly</v>
          </cell>
          <cell r="S193" t="str">
            <v>Hub &amp; Drum</v>
          </cell>
          <cell r="T193" t="str">
            <v>Bearing - Kit</v>
          </cell>
          <cell r="U193" t="str">
            <v>Package Program</v>
          </cell>
          <cell r="V193">
            <v>144</v>
          </cell>
          <cell r="W193" t="str">
            <v>Bearing Kit 7K Kit - 25580 Inner / 14125A Outer Bearing &amp; 2.250" Seal I.D.  GENUINE AXLETEK</v>
          </cell>
          <cell r="X193" t="e">
            <v>#VALUE!</v>
          </cell>
        </row>
        <row r="194">
          <cell r="A194" t="str">
            <v>11-540</v>
          </cell>
          <cell r="N194" t="str">
            <v>In House</v>
          </cell>
          <cell r="P194" t="str">
            <v>Item Assembly</v>
          </cell>
          <cell r="S194" t="str">
            <v>Hub &amp; Drum</v>
          </cell>
          <cell r="T194" t="str">
            <v>Bearing - Kit</v>
          </cell>
          <cell r="U194" t="str">
            <v>Package Program</v>
          </cell>
          <cell r="V194">
            <v>145</v>
          </cell>
          <cell r="W194" t="str">
            <v>Bearing Kit 8K Kit - 25580 Inner / 02475 Outer Bearing &amp; 2.250" Seal I.D. Grease -  GENUINE AXLETEK</v>
          </cell>
          <cell r="X194" t="e">
            <v>#VALUE!</v>
          </cell>
        </row>
        <row r="195">
          <cell r="A195" t="str">
            <v>11-545</v>
          </cell>
          <cell r="N195" t="str">
            <v>In House</v>
          </cell>
          <cell r="P195" t="str">
            <v>Item Assembly</v>
          </cell>
          <cell r="S195" t="str">
            <v>Hub &amp; Drum</v>
          </cell>
          <cell r="T195" t="str">
            <v>Bearing - Kit</v>
          </cell>
          <cell r="U195" t="str">
            <v>Package Program</v>
          </cell>
          <cell r="V195">
            <v>146</v>
          </cell>
          <cell r="W195" t="str">
            <v>Bearing Kit 8K Kit - 25580 Inner / 02475 Outer Bearing &amp; 2.250" Seal I.D. Oil - GENUINE AXLETEK</v>
          </cell>
        </row>
        <row r="196">
          <cell r="A196" t="str">
            <v>11-550</v>
          </cell>
          <cell r="N196" t="str">
            <v>In House</v>
          </cell>
          <cell r="P196" t="str">
            <v>Item Assembly</v>
          </cell>
          <cell r="S196" t="str">
            <v>Hub &amp; Drum</v>
          </cell>
          <cell r="T196" t="str">
            <v>Bearing - Kit</v>
          </cell>
          <cell r="U196" t="str">
            <v>Package Program</v>
          </cell>
          <cell r="V196">
            <v>147</v>
          </cell>
          <cell r="W196" t="str">
            <v>Bearing Kit 10K Kit - 387A Inner / 25580 Outer Bearing &amp; 2.875" Seal I.D. Oil - GENUINE AXLETEK</v>
          </cell>
          <cell r="X196" t="e">
            <v>#VALUE!</v>
          </cell>
        </row>
        <row r="197">
          <cell r="A197" t="str">
            <v>11-555</v>
          </cell>
          <cell r="N197" t="str">
            <v>In House</v>
          </cell>
          <cell r="P197" t="str">
            <v>Item Assembly</v>
          </cell>
          <cell r="S197" t="str">
            <v>Hub &amp; Drum</v>
          </cell>
          <cell r="T197" t="str">
            <v>Bearing - Kit</v>
          </cell>
          <cell r="U197" t="str">
            <v>Package Program</v>
          </cell>
          <cell r="V197">
            <v>148</v>
          </cell>
          <cell r="W197" t="str">
            <v>Bearing Kit 12K Kit - 3984 Inner / 28682 Outer Bearing &amp; 3.125" Seal I.D. Oil - GENUINE AXLETEK</v>
          </cell>
          <cell r="X197" t="e">
            <v>#VALUE!</v>
          </cell>
        </row>
        <row r="198">
          <cell r="A198" t="str">
            <v>11-401</v>
          </cell>
          <cell r="B198" t="str">
            <v>LN-1-2-20</v>
          </cell>
          <cell r="M198" t="str">
            <v>25-12375</v>
          </cell>
          <cell r="N198" t="str">
            <v>Jiaodong</v>
          </cell>
          <cell r="O198" t="str">
            <v>A00608000</v>
          </cell>
          <cell r="S198" t="str">
            <v>Hub &amp; Drum</v>
          </cell>
          <cell r="T198" t="str">
            <v>Wheel Nut</v>
          </cell>
          <cell r="U198" t="str">
            <v>Bulk</v>
          </cell>
          <cell r="V198">
            <v>149</v>
          </cell>
          <cell r="W198" t="str">
            <v>Wheel Nut 1/2"-20 - RH 60° Cone - 13/16" O.D.</v>
          </cell>
          <cell r="X198" t="e">
            <v>#VALUE!</v>
          </cell>
          <cell r="Y198" t="str">
            <v>Airui should have, who are they buying from?</v>
          </cell>
          <cell r="AB198">
            <v>7.8E-2</v>
          </cell>
        </row>
        <row r="199">
          <cell r="A199" t="str">
            <v>11-406</v>
          </cell>
          <cell r="B199" t="str">
            <v>LN-9-16-18</v>
          </cell>
          <cell r="M199" t="str">
            <v>25-12375</v>
          </cell>
          <cell r="N199" t="str">
            <v>Jiaodong</v>
          </cell>
          <cell r="O199" t="str">
            <v>A00605300</v>
          </cell>
          <cell r="S199" t="str">
            <v>Hub &amp; Drum</v>
          </cell>
          <cell r="T199" t="str">
            <v>Wheel Nut</v>
          </cell>
          <cell r="U199" t="str">
            <v>Bulk</v>
          </cell>
          <cell r="V199">
            <v>150</v>
          </cell>
          <cell r="W199" t="str">
            <v>Wheel Nut 9/16"-18 - RH 60° Cone - 7/8" O.D.</v>
          </cell>
          <cell r="X199" t="e">
            <v>#VALUE!</v>
          </cell>
          <cell r="Y199" t="str">
            <v>Airui should have, who are they buying from?</v>
          </cell>
          <cell r="AB199">
            <v>8.5000000000000006E-2</v>
          </cell>
        </row>
        <row r="200">
          <cell r="A200" t="str">
            <v>11-416</v>
          </cell>
          <cell r="B200" t="str">
            <v>LN-5-8</v>
          </cell>
          <cell r="L200" t="str">
            <v>Weifang Airui</v>
          </cell>
          <cell r="M200" t="str">
            <v>25-12375</v>
          </cell>
          <cell r="N200" t="str">
            <v>Jiaodong</v>
          </cell>
          <cell r="O200" t="str">
            <v>A00610900</v>
          </cell>
          <cell r="S200" t="str">
            <v>Hub &amp; Drum</v>
          </cell>
          <cell r="T200" t="str">
            <v>Wheel Nut</v>
          </cell>
          <cell r="U200" t="str">
            <v>Bulk</v>
          </cell>
          <cell r="V200">
            <v>151</v>
          </cell>
          <cell r="W200" t="str">
            <v>Wheel Nut 5/8"-18 - RH 90° Cone - 1-1/16" O.D.</v>
          </cell>
          <cell r="X200" t="e">
            <v>#VALUE!</v>
          </cell>
          <cell r="Y200" t="str">
            <v>Airui should have, who are they buying from?</v>
          </cell>
          <cell r="AB200">
            <v>9.0999999999999998E-2</v>
          </cell>
        </row>
        <row r="201">
          <cell r="W201" t="str">
            <v>Wheel Nut  Flange, 9/16"-18 - 1*1/16" O.D.</v>
          </cell>
        </row>
        <row r="202">
          <cell r="A202" t="str">
            <v>11-411</v>
          </cell>
          <cell r="M202" t="str">
            <v>25-12375</v>
          </cell>
          <cell r="S202" t="str">
            <v>Hub &amp; Drum</v>
          </cell>
          <cell r="T202" t="str">
            <v>Wheel Nut</v>
          </cell>
          <cell r="U202" t="str">
            <v>Bulk</v>
          </cell>
          <cell r="V202">
            <v>152</v>
          </cell>
          <cell r="W202" t="str">
            <v>Wheel Nut Swivel Flange, 9/16"-18 - 1*1/16" O.D.</v>
          </cell>
          <cell r="X202" t="e">
            <v>#VALUE!</v>
          </cell>
          <cell r="Y202" t="str">
            <v>need to find</v>
          </cell>
        </row>
        <row r="203">
          <cell r="A203" t="str">
            <v>11-426</v>
          </cell>
          <cell r="B203" t="str">
            <v>LN-5-8F</v>
          </cell>
          <cell r="M203" t="str">
            <v>25-12375</v>
          </cell>
          <cell r="N203" t="str">
            <v>Weifang Airui</v>
          </cell>
          <cell r="O203" t="str">
            <v>AL01000060</v>
          </cell>
          <cell r="S203" t="str">
            <v>Hub &amp; Drum</v>
          </cell>
          <cell r="T203" t="str">
            <v>Wheel Nut</v>
          </cell>
          <cell r="U203" t="str">
            <v>Bulk</v>
          </cell>
          <cell r="V203">
            <v>153</v>
          </cell>
          <cell r="W203" t="str">
            <v>Wheel Nut Swivel Flange, 5/8"-18 Swivel 1-1/8" O.D.</v>
          </cell>
          <cell r="X203" t="e">
            <v>#VALUE!</v>
          </cell>
          <cell r="Y203" t="str">
            <v>Airui should have, who are they buying from?</v>
          </cell>
        </row>
        <row r="204">
          <cell r="A204" t="str">
            <v>11-400</v>
          </cell>
          <cell r="N204" t="str">
            <v>In House</v>
          </cell>
          <cell r="P204" t="str">
            <v>Item Assembly</v>
          </cell>
          <cell r="S204" t="str">
            <v>Hub &amp; Drum</v>
          </cell>
          <cell r="T204" t="str">
            <v>Wheel Nut - Kit</v>
          </cell>
          <cell r="U204" t="str">
            <v>Package Program</v>
          </cell>
          <cell r="V204">
            <v>154</v>
          </cell>
          <cell r="W204" t="str">
            <v xml:space="preserve">Wheel Nut 2-7K 1/2"-20, 60° Coned, 13/16" O.D. PK/6 - GENUINE AXLETEK </v>
          </cell>
          <cell r="X204" t="e">
            <v>#VALUE!</v>
          </cell>
        </row>
        <row r="205">
          <cell r="A205" t="str">
            <v>11-405</v>
          </cell>
          <cell r="N205" t="str">
            <v>In House</v>
          </cell>
          <cell r="P205" t="str">
            <v>Item Assembly</v>
          </cell>
          <cell r="S205" t="str">
            <v>Hub &amp; Drum</v>
          </cell>
          <cell r="T205" t="str">
            <v>Wheel Nut - Kit</v>
          </cell>
          <cell r="U205" t="str">
            <v>Package Program</v>
          </cell>
          <cell r="V205">
            <v>155</v>
          </cell>
          <cell r="W205" t="str">
            <v xml:space="preserve">Wheel Nut 7 &amp; 8K 9/16"-18, 60° Coned, 7/8" O.D. PK/8 - GENUINE AXLETEK </v>
          </cell>
          <cell r="X205" t="e">
            <v>#VALUE!</v>
          </cell>
        </row>
        <row r="206">
          <cell r="A206" t="str">
            <v>11-410</v>
          </cell>
          <cell r="N206" t="str">
            <v>In House</v>
          </cell>
          <cell r="P206" t="str">
            <v>Item Assembly</v>
          </cell>
          <cell r="S206" t="str">
            <v>Hub &amp; Drum</v>
          </cell>
          <cell r="T206" t="str">
            <v>Wheel Nut - Kit</v>
          </cell>
          <cell r="U206" t="str">
            <v>Package Program</v>
          </cell>
          <cell r="V206">
            <v>156</v>
          </cell>
          <cell r="W206" t="str">
            <v xml:space="preserve">Wheel Nut Flange Swivel 9/16"-18, 1-1/16" O.D. PK/8 - GENUINE AXLETEK  </v>
          </cell>
          <cell r="X206" t="e">
            <v>#VALUE!</v>
          </cell>
        </row>
        <row r="207">
          <cell r="A207" t="str">
            <v>11-415</v>
          </cell>
          <cell r="N207" t="str">
            <v>In House</v>
          </cell>
          <cell r="P207" t="str">
            <v>Item Assembly</v>
          </cell>
          <cell r="S207" t="str">
            <v>Hub &amp; Drum</v>
          </cell>
          <cell r="T207" t="str">
            <v>Wheel Nut - Kit</v>
          </cell>
          <cell r="U207" t="str">
            <v>Package Program</v>
          </cell>
          <cell r="V207">
            <v>157</v>
          </cell>
          <cell r="W207" t="str">
            <v>Wheel Nut 5/8"-18, 90° Coned, 1-1/16" O.D. PK/8 - GENUINE AXLETEK</v>
          </cell>
        </row>
        <row r="208">
          <cell r="A208" t="str">
            <v>11-420</v>
          </cell>
          <cell r="N208" t="str">
            <v>In House</v>
          </cell>
          <cell r="P208" t="str">
            <v>Item Assembly</v>
          </cell>
          <cell r="S208" t="str">
            <v>Hub &amp; Drum</v>
          </cell>
          <cell r="T208" t="str">
            <v>Wheel Nut - Kit</v>
          </cell>
          <cell r="U208" t="str">
            <v>Package Program</v>
          </cell>
          <cell r="V208">
            <v>158</v>
          </cell>
          <cell r="W208" t="str">
            <v>Wheel Nut Flange 5/8"-18, 1-1/8" O.D.  PK/8 - GENUINE AXLETEK</v>
          </cell>
          <cell r="X208" t="e">
            <v>#VALUE!</v>
          </cell>
        </row>
        <row r="209">
          <cell r="A209" t="str">
            <v>11-425</v>
          </cell>
          <cell r="N209" t="str">
            <v>In House</v>
          </cell>
          <cell r="P209" t="str">
            <v>Item Assembly</v>
          </cell>
          <cell r="S209" t="str">
            <v>Hub &amp; Drum</v>
          </cell>
          <cell r="T209" t="str">
            <v>Wheel Nut - Kit</v>
          </cell>
          <cell r="U209" t="str">
            <v>Package Program</v>
          </cell>
          <cell r="V209">
            <v>159</v>
          </cell>
          <cell r="W209" t="str">
            <v>Wheel Nut Flange Swivel 5/8"-18, 1-1/8" O.D. PK/8 - GENUINE AXLETEK</v>
          </cell>
          <cell r="X209" t="e">
            <v>#VALUE!</v>
          </cell>
        </row>
        <row r="210">
          <cell r="A210" t="str">
            <v>11-602</v>
          </cell>
          <cell r="B210" t="str">
            <v>7-246</v>
          </cell>
          <cell r="M210" t="str">
            <v>25-12353</v>
          </cell>
          <cell r="N210" t="str">
            <v>Jiaodong</v>
          </cell>
          <cell r="O210" t="str">
            <v>HW-246-01</v>
          </cell>
          <cell r="S210" t="str">
            <v>Hub &amp; Drum</v>
          </cell>
          <cell r="T210" t="str">
            <v>Wheel Stud</v>
          </cell>
          <cell r="U210" t="str">
            <v>Bulk</v>
          </cell>
          <cell r="V210">
            <v>160</v>
          </cell>
          <cell r="W210" t="str">
            <v>Stud Press-in 1/2"-20 x 1.95" long, .26 Spline Length, .545 knurl, Yellow Zinc</v>
          </cell>
          <cell r="Y210" t="str">
            <v>2K</v>
          </cell>
        </row>
        <row r="211">
          <cell r="A211" t="str">
            <v>11-607</v>
          </cell>
          <cell r="B211" t="str">
            <v>7-122</v>
          </cell>
          <cell r="M211" t="str">
            <v>25-12353</v>
          </cell>
          <cell r="N211" t="str">
            <v>Jiaodong</v>
          </cell>
          <cell r="O211" t="str">
            <v>HW-122-01</v>
          </cell>
          <cell r="S211" t="str">
            <v>Hub &amp; Drum</v>
          </cell>
          <cell r="T211" t="str">
            <v>Wheel Stud</v>
          </cell>
          <cell r="U211" t="str">
            <v>Bulk</v>
          </cell>
          <cell r="V211">
            <v>162</v>
          </cell>
          <cell r="W211" t="str">
            <v>Stud Press-in 1/2"-20 x 1.99" long, .39 Spline Length, .610 knurl, Yellow Zinc</v>
          </cell>
          <cell r="Y211" t="str">
            <v>3.5-7K</v>
          </cell>
        </row>
        <row r="212">
          <cell r="A212" t="str">
            <v>11-612</v>
          </cell>
          <cell r="M212" t="str">
            <v>25-12353</v>
          </cell>
          <cell r="N212" t="str">
            <v>Jiaodong</v>
          </cell>
          <cell r="O212" t="str">
            <v>HW-132-01</v>
          </cell>
          <cell r="S212" t="str">
            <v>Hub &amp; Drum</v>
          </cell>
          <cell r="T212" t="str">
            <v>Wheel Stud</v>
          </cell>
          <cell r="U212" t="str">
            <v>Bulk</v>
          </cell>
          <cell r="V212">
            <v>164</v>
          </cell>
          <cell r="W212" t="str">
            <v>Stud Press-in 9/16"-18, 2.30 Stud Length, .31 Spline Length, .689 knurl, Yellow Zinc</v>
          </cell>
        </row>
        <row r="213">
          <cell r="A213" t="str">
            <v>11-622</v>
          </cell>
          <cell r="M213" t="str">
            <v>25-12353</v>
          </cell>
          <cell r="N213" t="str">
            <v>Jiaodong</v>
          </cell>
          <cell r="O213" t="str">
            <v>HW-242-02</v>
          </cell>
          <cell r="S213" t="str">
            <v>Hub &amp; Drum</v>
          </cell>
          <cell r="T213" t="str">
            <v>Wheel Stud</v>
          </cell>
          <cell r="U213" t="str">
            <v>Bulk</v>
          </cell>
          <cell r="V213">
            <v>169</v>
          </cell>
          <cell r="W213" t="str">
            <v>Stud Press-in 9/16"-18, 2.30 Stud Length, .68 Spline Length, .690 knurl,  Zinc</v>
          </cell>
        </row>
        <row r="214">
          <cell r="A214" t="str">
            <v>11-627</v>
          </cell>
          <cell r="B214" t="str">
            <v>7-232</v>
          </cell>
          <cell r="M214" t="str">
            <v>25-12353</v>
          </cell>
          <cell r="N214" t="str">
            <v>Jiaodong</v>
          </cell>
          <cell r="O214" t="str">
            <v>HW-232-00</v>
          </cell>
          <cell r="S214" t="str">
            <v>Hub &amp; Drum</v>
          </cell>
          <cell r="T214" t="str">
            <v>Wheel Stud</v>
          </cell>
          <cell r="U214" t="str">
            <v>Bulk</v>
          </cell>
          <cell r="V214">
            <v>166</v>
          </cell>
          <cell r="W214" t="str">
            <v>Stud Press-in 5/8"-18, 2.75 Stud Length, .31 Spline Length, .690 knurl, Black</v>
          </cell>
          <cell r="Y214" t="str">
            <v>8K</v>
          </cell>
        </row>
        <row r="215">
          <cell r="A215" t="str">
            <v>11-617</v>
          </cell>
          <cell r="B215" t="str">
            <v>7-115</v>
          </cell>
          <cell r="M215" t="str">
            <v>25-12353</v>
          </cell>
          <cell r="N215" t="str">
            <v>Jiaodong</v>
          </cell>
          <cell r="O215" t="str">
            <v>HW115-01</v>
          </cell>
          <cell r="S215" t="str">
            <v>Hub &amp; Drum</v>
          </cell>
          <cell r="T215" t="str">
            <v>Wheel Stud</v>
          </cell>
          <cell r="U215" t="str">
            <v>Bulk</v>
          </cell>
          <cell r="V215">
            <v>167</v>
          </cell>
          <cell r="W215" t="str">
            <v>Stud Press-in 5/8"-18, 3.16 Stud Length, .31 Spline Length, .690 knurl, Yellow Zinc</v>
          </cell>
          <cell r="Y215" t="str">
            <v>10&amp;12K</v>
          </cell>
        </row>
        <row r="216">
          <cell r="A216" t="str">
            <v>11-600</v>
          </cell>
          <cell r="B216" t="str">
            <v>11-600</v>
          </cell>
          <cell r="N216" t="str">
            <v>In House</v>
          </cell>
          <cell r="O216" t="str">
            <v>HW-246-01</v>
          </cell>
          <cell r="P216" t="str">
            <v>Item Assembly</v>
          </cell>
          <cell r="W216" t="str">
            <v>Stud Press-in 1/2"-20 x 1.95" long, .26 Spline Length, .545 knurl, Yellow Zinc - GENUINE AXLETEK</v>
          </cell>
        </row>
        <row r="217">
          <cell r="A217" t="str">
            <v>11-605</v>
          </cell>
          <cell r="B217" t="str">
            <v>11-605</v>
          </cell>
          <cell r="N217" t="str">
            <v>In House</v>
          </cell>
          <cell r="O217" t="str">
            <v>HW-122-01</v>
          </cell>
          <cell r="P217" t="str">
            <v>Item Assembly</v>
          </cell>
          <cell r="W217" t="str">
            <v>Stud Press-in 1/2"-20 x 1.99" long, .39 Spline Length, .610 knurl, Yellow Zinc - GENUINE AXLETEK</v>
          </cell>
        </row>
        <row r="218">
          <cell r="A218" t="str">
            <v>11-610</v>
          </cell>
          <cell r="B218" t="str">
            <v>11-610</v>
          </cell>
          <cell r="N218" t="str">
            <v>In House</v>
          </cell>
          <cell r="O218" t="str">
            <v>HW-132-01</v>
          </cell>
          <cell r="P218" t="str">
            <v>Item Assembly</v>
          </cell>
          <cell r="W218" t="str">
            <v>Stud Press-in 9/16"-18, 2.30 Stud Length, .31 Spline Length, .689 knurl, Yellow Zinc - GENUINE AXLETEK</v>
          </cell>
        </row>
        <row r="219">
          <cell r="A219" t="str">
            <v>11-628</v>
          </cell>
          <cell r="B219" t="str">
            <v>11-628</v>
          </cell>
          <cell r="N219" t="str">
            <v>In House</v>
          </cell>
          <cell r="O219" t="str">
            <v>HW-242-02</v>
          </cell>
          <cell r="P219" t="str">
            <v>Item Assembly</v>
          </cell>
          <cell r="W219" t="str">
            <v>Stud Press-in 9/16"-18, 2.30 Stud Length, .68 Spline Length, .690 knurl,  Zinc - GENUINE AXLETEK</v>
          </cell>
        </row>
        <row r="220">
          <cell r="A220" t="str">
            <v>11-625</v>
          </cell>
          <cell r="B220" t="str">
            <v>11-625</v>
          </cell>
          <cell r="N220" t="str">
            <v>In House</v>
          </cell>
          <cell r="O220" t="str">
            <v>HW-232-00</v>
          </cell>
          <cell r="P220" t="str">
            <v>Item Assembly</v>
          </cell>
          <cell r="W220" t="str">
            <v>Stud Press-in 5/8"-18, 2.75 Stud Length, .31 Spline Length, .690 knurl, Black - GENUINE AXLETEK</v>
          </cell>
        </row>
        <row r="221">
          <cell r="A221" t="str">
            <v>11-615</v>
          </cell>
          <cell r="B221" t="str">
            <v>11-615</v>
          </cell>
          <cell r="N221" t="str">
            <v>In House</v>
          </cell>
          <cell r="O221" t="str">
            <v>HW115-01</v>
          </cell>
          <cell r="P221" t="str">
            <v>Item Assembly</v>
          </cell>
          <cell r="S221" t="str">
            <v>Hub &amp; Drum</v>
          </cell>
          <cell r="T221" t="str">
            <v>Wheel Stud - Kit</v>
          </cell>
          <cell r="U221" t="str">
            <v>Package Program</v>
          </cell>
          <cell r="V221">
            <v>175</v>
          </cell>
          <cell r="W221" t="str">
            <v>Stud Press-in 5/8"-18, 3.16 Stud Length, .31 Spline Length, .690 knurl, Yellow Zinc - GENUINE AXLETEK</v>
          </cell>
        </row>
        <row r="222">
          <cell r="A222" t="str">
            <v>21-402</v>
          </cell>
          <cell r="W222" t="str">
            <v>Spring, Slipper, 3-leaf 750-lb, 24.62" free length, 2" width WE3</v>
          </cell>
        </row>
        <row r="223">
          <cell r="A223" t="str">
            <v>21-401</v>
          </cell>
          <cell r="W223" t="str">
            <v>Spring, Double-Eye, 4-leaf  1,000-lb, 25-1/4" free length, 1-3/4" Width AWS2</v>
          </cell>
        </row>
        <row r="224">
          <cell r="A224" t="str">
            <v>21-400</v>
          </cell>
          <cell r="B224" t="str">
            <v>UNA-212</v>
          </cell>
          <cell r="L224" t="str">
            <v>Weifang Airui</v>
          </cell>
          <cell r="N224" t="str">
            <v>KL Spring</v>
          </cell>
          <cell r="O224" t="str">
            <v>ML-042-00</v>
          </cell>
          <cell r="S224" t="str">
            <v>Suspension</v>
          </cell>
          <cell r="T224" t="str">
            <v>Spring</v>
          </cell>
          <cell r="U224" t="str">
            <v>Bulk</v>
          </cell>
          <cell r="V224">
            <v>178</v>
          </cell>
          <cell r="W224" t="str">
            <v>Spring, Double-Eye, 4-leaf  1,750-lb, 25-1/4" free length, 1-3/4" Width SW4B</v>
          </cell>
          <cell r="X224" t="e">
            <v>#VALUE!</v>
          </cell>
          <cell r="Y224" t="str">
            <v>AxelTek Label</v>
          </cell>
          <cell r="AB224">
            <v>11.4</v>
          </cell>
        </row>
        <row r="225">
          <cell r="A225" t="str">
            <v>21-404</v>
          </cell>
          <cell r="B225" t="str">
            <v>UNA-218</v>
          </cell>
          <cell r="N225" t="str">
            <v>KL Spring</v>
          </cell>
          <cell r="O225" t="str">
            <v>ML-025-00</v>
          </cell>
          <cell r="S225" t="str">
            <v>Suspension</v>
          </cell>
          <cell r="T225" t="str">
            <v>Spring</v>
          </cell>
          <cell r="U225" t="str">
            <v>Bulk</v>
          </cell>
          <cell r="V225">
            <v>179</v>
          </cell>
          <cell r="W225" t="str">
            <v>Spring, Double-Eye, 4-leaf  2,500-lb, 25-1/4" free length, 1-3/4" Width SW4</v>
          </cell>
          <cell r="X225" t="e">
            <v>#VALUE!</v>
          </cell>
          <cell r="Y225" t="str">
            <v>AxelTek Label</v>
          </cell>
          <cell r="AB225">
            <v>14.1</v>
          </cell>
        </row>
        <row r="226">
          <cell r="A226" t="str">
            <v>21-405</v>
          </cell>
          <cell r="B226" t="str">
            <v>UNA-111</v>
          </cell>
          <cell r="L226" t="str">
            <v>Weifang Airui</v>
          </cell>
          <cell r="N226" t="str">
            <v>KL Spring</v>
          </cell>
          <cell r="O226" t="str">
            <v>MLA-11100</v>
          </cell>
          <cell r="S226" t="str">
            <v>Suspension</v>
          </cell>
          <cell r="T226" t="str">
            <v>Spring</v>
          </cell>
          <cell r="U226" t="str">
            <v>Bulk</v>
          </cell>
          <cell r="V226">
            <v>180</v>
          </cell>
          <cell r="W226" t="str">
            <v>Spring, Double-Eye, 5-leaf 2,950-lb, 25-1/4" free length, 1 3/4" width SW5</v>
          </cell>
          <cell r="X226" t="e">
            <v>#VALUE!</v>
          </cell>
          <cell r="Y226" t="str">
            <v>AxelTek Label</v>
          </cell>
          <cell r="AB226">
            <v>16.2</v>
          </cell>
        </row>
        <row r="227">
          <cell r="A227" t="str">
            <v>21-406</v>
          </cell>
          <cell r="B227" t="str">
            <v>UNA-222</v>
          </cell>
          <cell r="N227" t="str">
            <v>KL Spring</v>
          </cell>
          <cell r="O227" t="str">
            <v>ML-027-00      MLA-233</v>
          </cell>
          <cell r="S227" t="str">
            <v>Suspension</v>
          </cell>
          <cell r="T227" t="str">
            <v>Spring</v>
          </cell>
          <cell r="U227" t="str">
            <v>Bulk</v>
          </cell>
          <cell r="V227">
            <v>181</v>
          </cell>
          <cell r="W227" t="str">
            <v>Spring, Double-Eye, 6-leaf for 3,500-lb, 25-1/4" free length, 1-3/4" width PR6</v>
          </cell>
          <cell r="X227" t="e">
            <v>#VALUE!</v>
          </cell>
          <cell r="Y227" t="str">
            <v>AxelTek Label</v>
          </cell>
          <cell r="AB227">
            <v>17.34</v>
          </cell>
        </row>
        <row r="228">
          <cell r="A228" t="str">
            <v>21-426</v>
          </cell>
          <cell r="B228" t="str">
            <v>UNA-160</v>
          </cell>
          <cell r="L228" t="str">
            <v>Weifang Airui</v>
          </cell>
          <cell r="N228" t="str">
            <v>KL Spring</v>
          </cell>
          <cell r="O228" t="str">
            <v>MLA-160-00</v>
          </cell>
          <cell r="S228" t="str">
            <v>Suspension</v>
          </cell>
          <cell r="T228" t="str">
            <v>Spring</v>
          </cell>
          <cell r="U228" t="str">
            <v>Bulk</v>
          </cell>
          <cell r="V228">
            <v>182</v>
          </cell>
          <cell r="W228" t="str">
            <v>Spring, Slipper, 5-leaf 3,400-lb, 26-5/8" free length, 2" width E5226</v>
          </cell>
          <cell r="X228" t="e">
            <v>#VALUE!</v>
          </cell>
          <cell r="Y228" t="str">
            <v>AxelTek Label</v>
          </cell>
          <cell r="AB228">
            <v>20.37</v>
          </cell>
        </row>
        <row r="229">
          <cell r="A229" t="str">
            <v>21-416</v>
          </cell>
          <cell r="B229" t="str">
            <v>HW5116</v>
          </cell>
          <cell r="N229" t="str">
            <v>KL Spring</v>
          </cell>
          <cell r="O229" t="str">
            <v>HW-5116</v>
          </cell>
          <cell r="S229" t="str">
            <v>Suspension</v>
          </cell>
          <cell r="T229" t="str">
            <v>Spring</v>
          </cell>
          <cell r="U229" t="str">
            <v>Bulk</v>
          </cell>
          <cell r="V229">
            <v>183</v>
          </cell>
          <cell r="W229" t="str">
            <v>Spring, Slipper, 6 Leaf  3,750-lb, 26-5/8" free length, 2" Wide HW5116</v>
          </cell>
          <cell r="X229" t="e">
            <v>#VALUE!</v>
          </cell>
          <cell r="Y229" t="str">
            <v>AxelTek Label</v>
          </cell>
          <cell r="AB229">
            <v>21.26</v>
          </cell>
        </row>
        <row r="230">
          <cell r="A230" t="str">
            <v>21-432</v>
          </cell>
          <cell r="B230" t="str">
            <v>UNA-232</v>
          </cell>
          <cell r="N230" t="str">
            <v>KL Spring</v>
          </cell>
          <cell r="O230" t="str">
            <v>ML-032-00</v>
          </cell>
          <cell r="S230" t="str">
            <v>Suspension</v>
          </cell>
          <cell r="T230" t="str">
            <v>Spring</v>
          </cell>
          <cell r="U230" t="str">
            <v>Bulk</v>
          </cell>
          <cell r="V230">
            <v>184</v>
          </cell>
          <cell r="W230" t="str">
            <v>Spring, Slipper, 5-leaf  for 3,500-lb axles, 26-5/8" free length, 2" Width 1203T3</v>
          </cell>
          <cell r="X230" t="e">
            <v>#VALUE!</v>
          </cell>
          <cell r="Y230" t="str">
            <v>AxelTek Label</v>
          </cell>
          <cell r="AB230">
            <v>19.5</v>
          </cell>
        </row>
        <row r="231">
          <cell r="A231" t="str">
            <v>21-415</v>
          </cell>
          <cell r="B231" t="str">
            <v>UNA-161</v>
          </cell>
          <cell r="L231" t="str">
            <v>Weifang Airui</v>
          </cell>
          <cell r="N231" t="str">
            <v>KL Spring</v>
          </cell>
          <cell r="O231" t="str">
            <v>MLA-161-00</v>
          </cell>
          <cell r="S231" t="str">
            <v>Suspension</v>
          </cell>
          <cell r="T231" t="str">
            <v>Spring</v>
          </cell>
          <cell r="U231" t="str">
            <v>Bulk</v>
          </cell>
          <cell r="V231">
            <v>185</v>
          </cell>
          <cell r="W231" t="str">
            <v>Spring, Slipper, 6 Leaf  4,300-lb, 29-1/2" free length, 2" Wide E5115</v>
          </cell>
          <cell r="X231" t="e">
            <v>#VALUE!</v>
          </cell>
          <cell r="Y231" t="str">
            <v>AxelTek Label</v>
          </cell>
          <cell r="AB231">
            <v>27.9</v>
          </cell>
        </row>
        <row r="232">
          <cell r="A232" t="str">
            <v>21-433</v>
          </cell>
          <cell r="B232" t="str">
            <v>UNA-285</v>
          </cell>
          <cell r="L232" t="str">
            <v>Weifang Airui</v>
          </cell>
          <cell r="N232" t="str">
            <v>KL Spring</v>
          </cell>
          <cell r="O232" t="str">
            <v>ML-051-00</v>
          </cell>
          <cell r="S232" t="str">
            <v>Suspension</v>
          </cell>
          <cell r="T232" t="str">
            <v>Spring</v>
          </cell>
          <cell r="U232" t="str">
            <v>Bulk</v>
          </cell>
          <cell r="V232">
            <v>186</v>
          </cell>
          <cell r="W232" t="str">
            <v>Spring, Slipper, 7 Leaf  4,000-lb, 26-5/8" free length, 2" Wide 1403T3</v>
          </cell>
          <cell r="X232" t="e">
            <v>#VALUE!</v>
          </cell>
          <cell r="Y232" t="str">
            <v>AxelTek Label</v>
          </cell>
          <cell r="AB232">
            <v>26.6</v>
          </cell>
        </row>
        <row r="233">
          <cell r="A233" t="str">
            <v>21-480</v>
          </cell>
          <cell r="B233" t="str">
            <v>UNA-298</v>
          </cell>
          <cell r="L233" t="str">
            <v>Weifang Airui</v>
          </cell>
          <cell r="N233" t="str">
            <v>KL Spring</v>
          </cell>
          <cell r="O233" t="str">
            <v>ML-080-01</v>
          </cell>
          <cell r="S233" t="str">
            <v>Suspension</v>
          </cell>
          <cell r="T233" t="str">
            <v>Spring</v>
          </cell>
          <cell r="U233" t="str">
            <v>Bulk</v>
          </cell>
          <cell r="V233">
            <v>187</v>
          </cell>
          <cell r="W233" t="str">
            <v>Spring, Slipper, 5-Leaf 5,000-lb, 30" free length, 2-1/2" Wide rubber bushing 72-80</v>
          </cell>
          <cell r="X233" t="e">
            <v>#VALUE!</v>
          </cell>
          <cell r="Y233" t="str">
            <v>AxelTek Label</v>
          </cell>
          <cell r="AB233">
            <v>33.5</v>
          </cell>
        </row>
        <row r="234">
          <cell r="A234" t="str">
            <v>21-444</v>
          </cell>
          <cell r="B234" t="str">
            <v>UNA-269</v>
          </cell>
          <cell r="L234" t="str">
            <v>Weifang Airui</v>
          </cell>
          <cell r="N234" t="str">
            <v>KL Spring</v>
          </cell>
          <cell r="O234" t="str">
            <v>ML-044-01</v>
          </cell>
          <cell r="S234" t="str">
            <v>Suspension</v>
          </cell>
          <cell r="T234" t="str">
            <v>Spring</v>
          </cell>
          <cell r="U234" t="str">
            <v>Bulk</v>
          </cell>
          <cell r="V234">
            <v>188</v>
          </cell>
          <cell r="W234" t="str">
            <v>Spring, Slipper, 6 Leaf  6,000-lb, 30-1/2" free length, 3" Wide 72-44</v>
          </cell>
          <cell r="X234" t="e">
            <v>#VALUE!</v>
          </cell>
          <cell r="Y234" t="str">
            <v>AxelTek Label</v>
          </cell>
          <cell r="AB234">
            <v>48</v>
          </cell>
        </row>
        <row r="235">
          <cell r="A235" t="str">
            <v>21-603</v>
          </cell>
          <cell r="B235" t="str">
            <v>14-1-1</v>
          </cell>
          <cell r="L235" t="str">
            <v>Weifang Airui</v>
          </cell>
          <cell r="N235" t="str">
            <v>Weifang Airui / KL Spring</v>
          </cell>
          <cell r="O235" t="str">
            <v>BU1-1566  #001-A</v>
          </cell>
          <cell r="S235" t="str">
            <v>Suspension</v>
          </cell>
          <cell r="T235" t="str">
            <v>Bushing</v>
          </cell>
          <cell r="U235" t="str">
            <v>Bulk</v>
          </cell>
          <cell r="V235">
            <v>189</v>
          </cell>
          <cell r="W235" t="str">
            <v>Bushing, Nylon 9/16" x 1-3/4" for Springs &amp; Cast Equalizer</v>
          </cell>
          <cell r="X235" t="e">
            <v>#VALUE!</v>
          </cell>
          <cell r="AB235">
            <v>0.02</v>
          </cell>
        </row>
        <row r="236">
          <cell r="A236" t="str">
            <v>21-604</v>
          </cell>
          <cell r="B236" t="str">
            <v>14-64-1</v>
          </cell>
          <cell r="N236" t="str">
            <v>Weifang Airui / KL Spring</v>
          </cell>
          <cell r="O236" t="str">
            <v>BU1-2566 #001-B</v>
          </cell>
          <cell r="S236" t="str">
            <v>Suspension</v>
          </cell>
          <cell r="T236" t="str">
            <v>Bushing</v>
          </cell>
          <cell r="U236" t="str">
            <v>Bulk</v>
          </cell>
          <cell r="V236">
            <v>190</v>
          </cell>
          <cell r="W236" t="str">
            <v>Bushing, Nylon 9/16" x 2" for Springs</v>
          </cell>
          <cell r="X236" t="e">
            <v>#VALUE!</v>
          </cell>
          <cell r="AB236">
            <v>2.3E-2</v>
          </cell>
        </row>
        <row r="237">
          <cell r="A237" t="str">
            <v>21-620</v>
          </cell>
          <cell r="N237" t="str">
            <v>KL Spring</v>
          </cell>
          <cell r="O237" t="str">
            <v>014-112-00  #010-A</v>
          </cell>
          <cell r="S237" t="str">
            <v>Suspension</v>
          </cell>
          <cell r="T237" t="str">
            <v>Bushing</v>
          </cell>
          <cell r="U237" t="str">
            <v>Bulk</v>
          </cell>
          <cell r="V237">
            <v>192</v>
          </cell>
          <cell r="W237" t="str">
            <v>Bushing Spring Eye Rubber/Steel .75" ID X 2.00" OD 2.50" Long.  For 2-1/2" wide spring 72-80</v>
          </cell>
          <cell r="X237" t="e">
            <v>#VALUE!</v>
          </cell>
          <cell r="AB237">
            <v>0.18</v>
          </cell>
        </row>
        <row r="238">
          <cell r="A238" t="str">
            <v>21-625</v>
          </cell>
          <cell r="N238" t="str">
            <v>KL Spring</v>
          </cell>
          <cell r="O238" t="str">
            <v>014-069-00 #007-A</v>
          </cell>
          <cell r="S238" t="str">
            <v>Suspension</v>
          </cell>
          <cell r="T238" t="str">
            <v>Bushing</v>
          </cell>
          <cell r="U238" t="str">
            <v>Bulk</v>
          </cell>
          <cell r="V238">
            <v>193</v>
          </cell>
          <cell r="W238" t="str">
            <v>Bushing Spring Eye Rubber/Steel 1" ID X 2.06" OD 3.12" Long. For 3" wide spring 72-44</v>
          </cell>
          <cell r="X238" t="e">
            <v>#VALUE!</v>
          </cell>
          <cell r="AB238">
            <v>0.05</v>
          </cell>
        </row>
        <row r="239">
          <cell r="N239" t="str">
            <v>KL Spring</v>
          </cell>
          <cell r="S239" t="str">
            <v>Suspension</v>
          </cell>
          <cell r="T239" t="str">
            <v>Bushing</v>
          </cell>
          <cell r="U239" t="str">
            <v>Bulk</v>
          </cell>
          <cell r="V239">
            <v>191</v>
          </cell>
          <cell r="W239" t="str">
            <v>Bushing Nylon, 7/8" for E4541 Equalizer</v>
          </cell>
          <cell r="X239" t="e">
            <v>#VALUE!</v>
          </cell>
        </row>
        <row r="240">
          <cell r="A240" t="str">
            <v>21-600</v>
          </cell>
          <cell r="N240" t="str">
            <v>In House</v>
          </cell>
          <cell r="P240" t="str">
            <v>Item Assembly</v>
          </cell>
          <cell r="S240" t="str">
            <v>Suspension</v>
          </cell>
          <cell r="T240" t="str">
            <v>Bushing - Kit</v>
          </cell>
          <cell r="U240" t="str">
            <v>Package Program</v>
          </cell>
          <cell r="V240">
            <v>194</v>
          </cell>
          <cell r="W240" t="str">
            <v xml:space="preserve">Bushing, Nylon 9/16" x 1-3/4" for Springs &amp; Cast Equalizer - GENUINE AXLETEK </v>
          </cell>
          <cell r="X240" t="e">
            <v>#VALUE!</v>
          </cell>
        </row>
        <row r="241">
          <cell r="A241" t="str">
            <v>21-601</v>
          </cell>
          <cell r="N241" t="str">
            <v>In House</v>
          </cell>
          <cell r="P241" t="str">
            <v>Item Assembly</v>
          </cell>
          <cell r="S241" t="str">
            <v>Suspension</v>
          </cell>
          <cell r="T241" t="str">
            <v>Bushing - Kit</v>
          </cell>
          <cell r="U241" t="str">
            <v>Package Program</v>
          </cell>
          <cell r="V241">
            <v>195</v>
          </cell>
          <cell r="W241" t="str">
            <v xml:space="preserve">Bushing, Nylon 9/16" x 2" for Springs - GENUINE AXLETEK </v>
          </cell>
          <cell r="X241" t="e">
            <v>#VALUE!</v>
          </cell>
        </row>
        <row r="242">
          <cell r="A242" t="str">
            <v>21-200</v>
          </cell>
          <cell r="B242" t="str">
            <v>APS1</v>
          </cell>
          <cell r="N242" t="str">
            <v>Jiaxing Yourun Tech Co, LTD</v>
          </cell>
          <cell r="O242" t="str">
            <v>APS1</v>
          </cell>
          <cell r="S242" t="str">
            <v>Suspension</v>
          </cell>
          <cell r="U242" t="str">
            <v>Package Program</v>
          </cell>
          <cell r="V242">
            <v>196</v>
          </cell>
          <cell r="W242" t="str">
            <v>Single Axle Hanger Kit  for 1.75" Double Eye Springs (2-7K Axle) APS1  - GENUINE AXLETEK</v>
          </cell>
        </row>
        <row r="243">
          <cell r="A243" t="str">
            <v>21-210</v>
          </cell>
          <cell r="B243" t="str">
            <v>APS3</v>
          </cell>
          <cell r="Q243" t="str">
            <v>TSW</v>
          </cell>
          <cell r="R243" t="str">
            <v>TSW-S3</v>
          </cell>
          <cell r="U243" t="str">
            <v>Package Program</v>
          </cell>
          <cell r="V243">
            <v>196</v>
          </cell>
          <cell r="W243" t="str">
            <v>Single Axle Hanger Kit  for 1.75" Double Eye Springs (2-7K Axle) APS3 - GENUINE AXLETEK</v>
          </cell>
          <cell r="X243" t="e">
            <v>#VALUE!</v>
          </cell>
        </row>
        <row r="244">
          <cell r="A244" t="str">
            <v>21-201</v>
          </cell>
          <cell r="B244" t="str">
            <v>APS4</v>
          </cell>
          <cell r="L244" t="str">
            <v>Jiaxing Yourun Tech Co, LTD</v>
          </cell>
          <cell r="N244" t="str">
            <v>Jiaxing Yourun Tech Co, LTD</v>
          </cell>
          <cell r="O244" t="str">
            <v>APS4</v>
          </cell>
          <cell r="S244" t="str">
            <v>Suspension</v>
          </cell>
          <cell r="T244" t="str">
            <v>Hanger - Kit</v>
          </cell>
          <cell r="U244" t="str">
            <v>Package Program</v>
          </cell>
          <cell r="V244">
            <v>197</v>
          </cell>
          <cell r="W244" t="str">
            <v>Single Axle Hanger Kit  for 1.75" Double Eye Springs (2-7K Axle) APS4 - GENUINE AXLETEK</v>
          </cell>
          <cell r="AB244">
            <v>6.92</v>
          </cell>
        </row>
        <row r="245">
          <cell r="A245" t="str">
            <v>21-206</v>
          </cell>
          <cell r="B245" t="str">
            <v>APT9</v>
          </cell>
          <cell r="L245" t="str">
            <v>Jiaxing Yourun Tech Co, LTD</v>
          </cell>
          <cell r="N245" t="str">
            <v>Jiaxing Yourun Tech Co, LTD</v>
          </cell>
          <cell r="O245" t="str">
            <v>APT9</v>
          </cell>
          <cell r="Q245" t="str">
            <v>TSW</v>
          </cell>
          <cell r="S245" t="str">
            <v>Suspension</v>
          </cell>
          <cell r="T245" t="str">
            <v>Hanger - Kit</v>
          </cell>
          <cell r="U245" t="str">
            <v>Package Program</v>
          </cell>
          <cell r="V245">
            <v>198</v>
          </cell>
          <cell r="W245" t="str">
            <v>Hanger Kit, Tandem for 1.75" Double Eye Springs (3.5-7K Axle) 6 ea - 2.5" hangers, E1 Equalizer. APT9 - GENUINE AXLETEK</v>
          </cell>
          <cell r="AB245">
            <v>22.42</v>
          </cell>
        </row>
        <row r="246">
          <cell r="A246" t="str">
            <v>21-209</v>
          </cell>
          <cell r="B246" t="str">
            <v>APT5SE</v>
          </cell>
          <cell r="L246" t="str">
            <v>Jiaxing Yourun Tech Co, LTD</v>
          </cell>
          <cell r="N246" t="str">
            <v>Jiaxing Yourun Tech Co, LTD</v>
          </cell>
          <cell r="O246" t="str">
            <v>APT5-104</v>
          </cell>
          <cell r="S246" t="str">
            <v>Suspension</v>
          </cell>
          <cell r="T246" t="str">
            <v>Hanger - Kit</v>
          </cell>
          <cell r="U246" t="str">
            <v>Package Program</v>
          </cell>
          <cell r="V246">
            <v>199</v>
          </cell>
          <cell r="W246" t="str">
            <v>Hanger Kit, Tandem for 1.75" Double Eye Springs (3.5-7K Axle) APT5SE 13-104 Eq</v>
          </cell>
          <cell r="X246" t="e">
            <v>#VALUE!</v>
          </cell>
          <cell r="Y246" t="str">
            <v>Custom</v>
          </cell>
        </row>
        <row r="247">
          <cell r="A247" t="str">
            <v>21-203</v>
          </cell>
          <cell r="B247" t="str">
            <v xml:space="preserve">APT5 </v>
          </cell>
          <cell r="L247" t="str">
            <v>Jiaxing Yourun Tech Co, LTD</v>
          </cell>
          <cell r="N247" t="str">
            <v>Jiaxing Yourun Tech Co, LTD</v>
          </cell>
          <cell r="O247" t="str">
            <v>APT5</v>
          </cell>
          <cell r="Q247" t="str">
            <v>TSW</v>
          </cell>
          <cell r="S247" t="str">
            <v>Suspension</v>
          </cell>
          <cell r="T247" t="str">
            <v>Hanger - Kit</v>
          </cell>
          <cell r="U247" t="str">
            <v>Package Program</v>
          </cell>
          <cell r="V247">
            <v>200</v>
          </cell>
          <cell r="W247" t="str">
            <v>Hanger Kit, Tandem for 1.75" Double Eye Springs (3.5-7K Axle) 6 ea - 3.25" hangers, E1 Equalizer. APT5  - GENUINE AXLETEK</v>
          </cell>
          <cell r="X247" t="e">
            <v>#VALUE!</v>
          </cell>
        </row>
        <row r="248">
          <cell r="A248" t="str">
            <v>21-202</v>
          </cell>
          <cell r="B248" t="str">
            <v>APT3</v>
          </cell>
          <cell r="N248" t="str">
            <v>Jiaxing Yourun Tech. Co., LTD.</v>
          </cell>
          <cell r="O248" t="str">
            <v>APT3</v>
          </cell>
          <cell r="S248" t="str">
            <v>Suspension</v>
          </cell>
          <cell r="T248" t="str">
            <v>Hanger - Kit</v>
          </cell>
          <cell r="U248" t="str">
            <v>Package Program</v>
          </cell>
          <cell r="V248">
            <v>201</v>
          </cell>
          <cell r="W248" t="str">
            <v>Hanger Kit, Tandem for 1.75" Double Eye Springs (3.5-7K Axle) 2ea - 3.25" hangers, E1 Equalizer. APT3  - GENUINE AXLETEK</v>
          </cell>
        </row>
        <row r="249">
          <cell r="W249" t="str">
            <v>Hanger Kit, Tandem for 2.00" Slipper Springs (3.5-8K Axle) H238-AP216</v>
          </cell>
          <cell r="X249" t="e">
            <v>#VALUE!</v>
          </cell>
        </row>
        <row r="250">
          <cell r="B250" t="str">
            <v xml:space="preserve">APT6SE </v>
          </cell>
          <cell r="R250" t="str">
            <v>TSW-28</v>
          </cell>
          <cell r="W250" t="str">
            <v>Hanger Kit, Tandem for 2.00" Slipper Springs 3" Hangers E4541 (5.2-8K lb Axles) APT6SE - GENUINE AXLETEK</v>
          </cell>
        </row>
        <row r="251">
          <cell r="A251" t="str">
            <v>21-204</v>
          </cell>
          <cell r="B251" t="str">
            <v>APT6SE-HD</v>
          </cell>
          <cell r="L251" t="str">
            <v>Jiaxing Yourun Tech Co, LTD</v>
          </cell>
          <cell r="N251" t="str">
            <v>Jiaxing Yourun Tech Co, LTD</v>
          </cell>
          <cell r="O251" t="str">
            <v>APT6SE</v>
          </cell>
          <cell r="Q251" t="str">
            <v>TSW</v>
          </cell>
          <cell r="S251" t="str">
            <v>Suspension</v>
          </cell>
          <cell r="T251" t="str">
            <v>Hanger - Kit</v>
          </cell>
          <cell r="U251" t="str">
            <v>Package Program</v>
          </cell>
          <cell r="V251">
            <v>202</v>
          </cell>
          <cell r="W251" t="str">
            <v>Hanger Kit, Tandem for 2.00" Slipper Springs 4" Hangers E4541 (5.2-8K lb Axles) APT6SE-HD - GENUINE AXLETEK</v>
          </cell>
          <cell r="X251" t="e">
            <v>#VALUE!</v>
          </cell>
          <cell r="Y251" t="str">
            <v>25.35 to get painted Equalizer</v>
          </cell>
          <cell r="AB251">
            <v>45.15</v>
          </cell>
        </row>
        <row r="252">
          <cell r="B252" t="str">
            <v>H238-AP216</v>
          </cell>
          <cell r="L252" t="str">
            <v>Jiaxing Yourun Tech Co, LTD</v>
          </cell>
          <cell r="N252" t="str">
            <v>XXX</v>
          </cell>
          <cell r="S252" t="str">
            <v>Suspension</v>
          </cell>
          <cell r="T252" t="str">
            <v>Hanger - Kit</v>
          </cell>
          <cell r="U252" t="str">
            <v>Package Program</v>
          </cell>
          <cell r="V252">
            <v>203</v>
          </cell>
          <cell r="W252" t="str">
            <v>Hanger Kit, Tandem for 2.00" Slipper Springs (3.5-8K Axle) H238-AP216</v>
          </cell>
          <cell r="Y252" t="str">
            <v>Custom</v>
          </cell>
        </row>
        <row r="253">
          <cell r="A253" t="str">
            <v>21-205</v>
          </cell>
          <cell r="B253" t="str">
            <v>APT6SE-ADD</v>
          </cell>
          <cell r="L253" t="str">
            <v>Jiaxing Yourun Tech Co, LTD</v>
          </cell>
          <cell r="N253" t="str">
            <v>Jiaxing Yourun Tech Co, LTD</v>
          </cell>
          <cell r="O253" t="str">
            <v>APT6SE-ADD</v>
          </cell>
          <cell r="S253" t="str">
            <v>Suspension</v>
          </cell>
          <cell r="T253" t="str">
            <v>Hanger - Kit</v>
          </cell>
          <cell r="U253" t="str">
            <v>Package Program</v>
          </cell>
          <cell r="V253">
            <v>204</v>
          </cell>
          <cell r="W253" t="str">
            <v>Hanger Kit, add-on kit APT6SE (5.2-8K Axle) APT6SE-ADD - GENUINE AXLETEK</v>
          </cell>
        </row>
        <row r="254">
          <cell r="A254" t="str">
            <v>21-300</v>
          </cell>
          <cell r="B254" t="str">
            <v>HAP158</v>
          </cell>
          <cell r="L254" t="str">
            <v>Jiaxing Yourun Tech Co, LTD</v>
          </cell>
          <cell r="M254" t="str">
            <v>25-12355</v>
          </cell>
          <cell r="N254" t="str">
            <v>Weifang Airui</v>
          </cell>
          <cell r="O254" t="str">
            <v>HAP158</v>
          </cell>
          <cell r="S254" t="str">
            <v>Suspension</v>
          </cell>
          <cell r="T254" t="str">
            <v>Hanger - Kit</v>
          </cell>
          <cell r="U254" t="str">
            <v>Package Program</v>
          </cell>
          <cell r="V254">
            <v>205</v>
          </cell>
          <cell r="W254" t="str">
            <v>Hanger Kit, Single for 2.50" Slipper Springs (10KGD Axle) 72-80  3/4" Spring HAP-158 - GENUINE AXLETEK</v>
          </cell>
          <cell r="X254" t="e">
            <v>#VALUE!</v>
          </cell>
          <cell r="Y254" t="str">
            <v>AxelTek Label</v>
          </cell>
          <cell r="AB254">
            <v>23.2</v>
          </cell>
        </row>
        <row r="255">
          <cell r="A255" t="str">
            <v>21-305</v>
          </cell>
          <cell r="B255" t="str">
            <v>HAP25802</v>
          </cell>
          <cell r="L255" t="str">
            <v>Weifang Airui</v>
          </cell>
          <cell r="M255" t="str">
            <v>25-12355</v>
          </cell>
          <cell r="N255" t="str">
            <v>Weifang Airui</v>
          </cell>
          <cell r="O255" t="str">
            <v>HAP25802</v>
          </cell>
          <cell r="S255" t="str">
            <v>Suspension</v>
          </cell>
          <cell r="T255" t="str">
            <v>Hanger - Kit</v>
          </cell>
          <cell r="U255" t="str">
            <v>Package Program</v>
          </cell>
          <cell r="V255">
            <v>206</v>
          </cell>
          <cell r="W255" t="str">
            <v>Hanger Kit, Tandem Add-on, (10KGD Axle) use with HAP-158 for 42 1/4" axle spacing HAP-258-02 - GENUINE AXLETEK</v>
          </cell>
          <cell r="X255" t="e">
            <v>#VALUE!</v>
          </cell>
          <cell r="Y255" t="str">
            <v>AxelTek Label</v>
          </cell>
          <cell r="AB255">
            <v>50.8</v>
          </cell>
        </row>
        <row r="256">
          <cell r="A256" t="str">
            <v>21-310</v>
          </cell>
          <cell r="M256" t="str">
            <v>25-12355</v>
          </cell>
          <cell r="N256" t="str">
            <v>Weifang Airui</v>
          </cell>
          <cell r="O256" t="str">
            <v>HAP25803</v>
          </cell>
          <cell r="S256" t="str">
            <v>Suspension</v>
          </cell>
          <cell r="T256" t="str">
            <v>Hanger - Kit</v>
          </cell>
          <cell r="U256" t="str">
            <v>Package Program</v>
          </cell>
          <cell r="V256">
            <v>207</v>
          </cell>
          <cell r="W256" t="str">
            <v>Hanger Kit, Tandem Add-on, (10KGD Axle) use with HAP-158 for 42 1/4" axle spacing HAP-258-03 - GENUINE AXLETEK</v>
          </cell>
          <cell r="AB256">
            <v>63.272593999999991</v>
          </cell>
        </row>
        <row r="257">
          <cell r="A257" t="str">
            <v>21-315</v>
          </cell>
          <cell r="B257" t="str">
            <v>HAP103</v>
          </cell>
          <cell r="L257" t="str">
            <v>Jiaxing Yourun Tech Co, LTD</v>
          </cell>
          <cell r="M257" t="str">
            <v>25-12355</v>
          </cell>
          <cell r="N257" t="str">
            <v>Weifang Airui</v>
          </cell>
          <cell r="O257" t="str">
            <v>HAP103</v>
          </cell>
          <cell r="S257" t="str">
            <v>Suspension</v>
          </cell>
          <cell r="T257" t="str">
            <v>Hanger - Kit</v>
          </cell>
          <cell r="U257" t="str">
            <v>Package Program</v>
          </cell>
          <cell r="V257">
            <v>208</v>
          </cell>
          <cell r="W257" t="str">
            <v>Hanger Kit, Single for 3.00" Slipper Springs (12K Axle) 72-44 3/4" Spring  HAP-103 - GENUINE AXLETEK</v>
          </cell>
          <cell r="X257" t="e">
            <v>#VALUE!</v>
          </cell>
          <cell r="Y257" t="str">
            <v>AxelTek Label</v>
          </cell>
          <cell r="AB257">
            <v>39.5067904</v>
          </cell>
        </row>
        <row r="258">
          <cell r="A258" t="str">
            <v>21-320</v>
          </cell>
          <cell r="B258" t="str">
            <v>HAP20302</v>
          </cell>
          <cell r="L258" t="str">
            <v>Weifang Airui</v>
          </cell>
          <cell r="M258" t="str">
            <v>25-12355</v>
          </cell>
          <cell r="N258" t="str">
            <v>Weifang Airui</v>
          </cell>
          <cell r="O258" t="str">
            <v>HAP20302</v>
          </cell>
          <cell r="S258" t="str">
            <v>Suspension</v>
          </cell>
          <cell r="T258" t="str">
            <v>Hanger - Kit</v>
          </cell>
          <cell r="U258" t="str">
            <v>Package Program</v>
          </cell>
          <cell r="V258">
            <v>209</v>
          </cell>
          <cell r="W258" t="str">
            <v>Hanger Kit, Tandem Add-on, (12K Axle) use with HAP-103 for 42 1/4" axle spacing HAP-203-02 - GENUINE AXLETEK</v>
          </cell>
          <cell r="X258" t="e">
            <v>#VALUE!</v>
          </cell>
          <cell r="Y258" t="str">
            <v>AxelTek Label</v>
          </cell>
          <cell r="AB258">
            <v>62.919854799999996</v>
          </cell>
        </row>
        <row r="259">
          <cell r="A259" t="str">
            <v>21-325</v>
          </cell>
          <cell r="B259" t="str">
            <v>HAP20303</v>
          </cell>
          <cell r="L259" t="str">
            <v>Weifang Airui</v>
          </cell>
          <cell r="M259" t="str">
            <v>25-12355</v>
          </cell>
          <cell r="N259" t="str">
            <v>Weifang Airui</v>
          </cell>
          <cell r="O259" t="str">
            <v>HAP20303</v>
          </cell>
          <cell r="S259" t="str">
            <v>Suspension</v>
          </cell>
          <cell r="T259" t="str">
            <v>Hanger - Kit</v>
          </cell>
          <cell r="U259" t="str">
            <v>Package Program</v>
          </cell>
          <cell r="V259">
            <v>210</v>
          </cell>
          <cell r="W259" t="str">
            <v>Hanger Kit, Tandem Add-on, (12K Axle) use with HAP-103 for 48 1/2" axle spacing HAP-203-03 - GENUINE AXLETEK</v>
          </cell>
          <cell r="X259" t="e">
            <v>#VALUE!</v>
          </cell>
          <cell r="Y259" t="str">
            <v>AxelTek Label</v>
          </cell>
          <cell r="AB259">
            <v>79.961567399999993</v>
          </cell>
        </row>
        <row r="260">
          <cell r="A260" t="str">
            <v>21-500</v>
          </cell>
          <cell r="N260" t="str">
            <v>Jiaxing Yourun Tech Co, LTD</v>
          </cell>
          <cell r="O260" t="str">
            <v>APTR-262</v>
          </cell>
          <cell r="S260" t="str">
            <v>Suspension</v>
          </cell>
          <cell r="T260" t="str">
            <v>Hanger - Kit</v>
          </cell>
          <cell r="U260" t="str">
            <v>Package Program</v>
          </cell>
          <cell r="V260">
            <v>211</v>
          </cell>
          <cell r="W260" t="str">
            <v>Suspension Repair 2.625 Kit 1.75” Springs &amp; E1 Cast Eq - GENUINE AXLETEK</v>
          </cell>
          <cell r="X260" t="e">
            <v>#VALUE!</v>
          </cell>
        </row>
        <row r="261">
          <cell r="A261" t="str">
            <v>21-501</v>
          </cell>
          <cell r="N261" t="str">
            <v>Jiaxing Yourun Tech Co, LTD</v>
          </cell>
          <cell r="O261" t="str">
            <v>APTR-312</v>
          </cell>
          <cell r="S261" t="str">
            <v>Suspension</v>
          </cell>
          <cell r="T261" t="str">
            <v>Hanger - Kit</v>
          </cell>
          <cell r="U261" t="str">
            <v>Package Program</v>
          </cell>
          <cell r="V261">
            <v>212</v>
          </cell>
          <cell r="W261" t="str">
            <v>Suspension Repair 3.125 Kit 1.75” Springs &amp; E1 Cast Eq - GENUINE AXLETEK</v>
          </cell>
          <cell r="X261" t="e">
            <v>#VALUE!</v>
          </cell>
        </row>
        <row r="262">
          <cell r="A262" t="str">
            <v>21-515</v>
          </cell>
          <cell r="N262" t="str">
            <v>Jiaxing Yourun Tech Co, LTD</v>
          </cell>
          <cell r="O262" t="str">
            <v>APTR-6SE</v>
          </cell>
          <cell r="S262" t="str">
            <v>Suspension</v>
          </cell>
          <cell r="T262" t="str">
            <v>Hanger - Kit</v>
          </cell>
          <cell r="U262" t="str">
            <v>Package Program</v>
          </cell>
          <cell r="V262">
            <v>213</v>
          </cell>
          <cell r="W262" t="str">
            <v>Suspension Repair Kit for 2” Springs &amp; 12” Equalizer (Black Powder Coat) - GENUINE AXLETEK</v>
          </cell>
          <cell r="X262" t="e">
            <v>#VALUE!</v>
          </cell>
          <cell r="Y262" t="str">
            <v xml:space="preserve">Do NOT NEED BUSHIIG.   PLEASE QUOE  Can Equalizer be Painted  (Black) </v>
          </cell>
        </row>
        <row r="263">
          <cell r="A263" t="str">
            <v>21-250</v>
          </cell>
          <cell r="B263" t="str">
            <v>93003-3X</v>
          </cell>
          <cell r="L263" t="str">
            <v>93003-3X</v>
          </cell>
          <cell r="N263" t="str">
            <v>Jiaxing Yourun Tech Co, LTD</v>
          </cell>
          <cell r="O263" t="str">
            <v>FPHG-112</v>
          </cell>
          <cell r="S263" t="str">
            <v>Suspension</v>
          </cell>
          <cell r="T263" t="str">
            <v xml:space="preserve">Hanger  </v>
          </cell>
          <cell r="U263" t="str">
            <v>Bulk</v>
          </cell>
          <cell r="V263">
            <v>214</v>
          </cell>
          <cell r="W263" t="str">
            <v>Hanger for 1.75" springs, 1.25" Center Height 1.30" W x 3.00" Long</v>
          </cell>
          <cell r="X263" t="e">
            <v>#VALUE!</v>
          </cell>
        </row>
        <row r="264">
          <cell r="A264" t="str">
            <v>21-251</v>
          </cell>
          <cell r="L264">
            <v>93001</v>
          </cell>
          <cell r="N264" t="str">
            <v>Jiaxing Yourun Tech Co, LTD</v>
          </cell>
          <cell r="O264" t="str">
            <v>FPHG-100</v>
          </cell>
          <cell r="S264" t="str">
            <v>Suspension</v>
          </cell>
          <cell r="T264" t="str">
            <v xml:space="preserve">Hanger  </v>
          </cell>
          <cell r="U264" t="str">
            <v>Bulk</v>
          </cell>
          <cell r="V264">
            <v>215</v>
          </cell>
          <cell r="W264" t="str">
            <v>Hanger for 1.75" springs, 1.13" Center Height 1.44" W x 1.50" Long</v>
          </cell>
          <cell r="X264" t="e">
            <v>#VALUE!</v>
          </cell>
          <cell r="AB264">
            <v>0.41</v>
          </cell>
        </row>
        <row r="265">
          <cell r="A265" t="str">
            <v>21-252</v>
          </cell>
          <cell r="B265">
            <v>115917</v>
          </cell>
          <cell r="L265">
            <v>115917</v>
          </cell>
          <cell r="N265" t="str">
            <v>Jiaxing Yourun Tech Co, LTD</v>
          </cell>
          <cell r="O265" t="str">
            <v>FP-206H</v>
          </cell>
          <cell r="S265" t="str">
            <v>Suspension</v>
          </cell>
          <cell r="T265" t="str">
            <v xml:space="preserve">Hanger  </v>
          </cell>
          <cell r="U265" t="str">
            <v>Bulk</v>
          </cell>
          <cell r="V265">
            <v>216</v>
          </cell>
          <cell r="W265" t="str">
            <v>Hanger for 1.75" springs, 1.50" Center Height 1.88" W x 3.00" Long</v>
          </cell>
          <cell r="X265" t="e">
            <v>#VALUE!</v>
          </cell>
          <cell r="AB265">
            <v>0.67</v>
          </cell>
        </row>
        <row r="266">
          <cell r="A266" t="str">
            <v>21-253</v>
          </cell>
          <cell r="B266">
            <v>115918</v>
          </cell>
          <cell r="L266">
            <v>115918</v>
          </cell>
          <cell r="N266" t="str">
            <v>Jiaxing Yourun Tech Co, LTD</v>
          </cell>
          <cell r="O266" t="str">
            <v>FP-303H</v>
          </cell>
          <cell r="S266" t="str">
            <v>Suspension</v>
          </cell>
          <cell r="T266" t="str">
            <v xml:space="preserve">Hanger  </v>
          </cell>
          <cell r="U266" t="str">
            <v>Bulk</v>
          </cell>
          <cell r="V266">
            <v>217</v>
          </cell>
          <cell r="W266" t="str">
            <v>Hanger for 1.75" springs, 2.50" Center Height 1.88" W x 3.00" Long</v>
          </cell>
          <cell r="X266" t="e">
            <v>#VALUE!</v>
          </cell>
          <cell r="AB266">
            <v>1.37</v>
          </cell>
        </row>
        <row r="267">
          <cell r="A267" t="str">
            <v>21-254</v>
          </cell>
          <cell r="B267" t="str">
            <v>28-5</v>
          </cell>
          <cell r="L267" t="str">
            <v>28-5</v>
          </cell>
          <cell r="N267" t="str">
            <v>Jiaxing Yourun Tech Co, LTD</v>
          </cell>
          <cell r="O267" t="str">
            <v>FPHG-325</v>
          </cell>
          <cell r="S267" t="str">
            <v>Suspension</v>
          </cell>
          <cell r="T267" t="str">
            <v xml:space="preserve">Hanger  </v>
          </cell>
          <cell r="U267" t="str">
            <v>Bulk</v>
          </cell>
          <cell r="V267">
            <v>218</v>
          </cell>
          <cell r="W267" t="str">
            <v>Hanger for 1.75" springs, 3.25" Center Height 1.88" W x 3.00" Long</v>
          </cell>
          <cell r="X267" t="e">
            <v>#VALUE!</v>
          </cell>
          <cell r="AB267">
            <v>1.66</v>
          </cell>
        </row>
        <row r="268">
          <cell r="A268" t="str">
            <v>21-810</v>
          </cell>
          <cell r="B268" t="str">
            <v>E1</v>
          </cell>
          <cell r="N268" t="str">
            <v>Jiaxing Yourun Tech Co, LTD</v>
          </cell>
          <cell r="O268" t="str">
            <v>EQ-E1</v>
          </cell>
          <cell r="S268" t="str">
            <v>Suspension</v>
          </cell>
          <cell r="T268" t="str">
            <v>Equalizer</v>
          </cell>
          <cell r="U268" t="str">
            <v>Bulk</v>
          </cell>
          <cell r="V268">
            <v>219</v>
          </cell>
          <cell r="W268" t="str">
            <v>Equalizer Cast 7-3/4" Long for 1.75" Double-Eye Springs uses 9/16" x 3" Shackle Bolt</v>
          </cell>
          <cell r="X268" t="e">
            <v>#VALUE!</v>
          </cell>
          <cell r="AB268">
            <v>2.75</v>
          </cell>
        </row>
        <row r="269">
          <cell r="A269" t="str">
            <v>21-811</v>
          </cell>
          <cell r="B269" t="str">
            <v>13-104</v>
          </cell>
          <cell r="N269" t="str">
            <v>Jiaxing Yourun Tech Co, LTD</v>
          </cell>
          <cell r="O269" t="str">
            <v>13-104</v>
          </cell>
          <cell r="S269" t="str">
            <v>Suspension</v>
          </cell>
          <cell r="T269" t="str">
            <v>Equalizer</v>
          </cell>
          <cell r="U269" t="str">
            <v>Bulk</v>
          </cell>
          <cell r="V269">
            <v>220</v>
          </cell>
          <cell r="W269" t="str">
            <v>Equalizer Cast 5-3/4" Long for 1.75" Double-Eye Springs used in AP233 kit - uses 9/16" x 3" Shackle Bolt</v>
          </cell>
          <cell r="X269" t="e">
            <v>#VALUE!</v>
          </cell>
          <cell r="AB269">
            <v>1.95</v>
          </cell>
        </row>
        <row r="270">
          <cell r="A270" t="str">
            <v>21-280</v>
          </cell>
          <cell r="B270" t="str">
            <v>72-1584</v>
          </cell>
          <cell r="N270" t="str">
            <v>Jiaxing Yourun Tech Co, LTD</v>
          </cell>
          <cell r="O270" t="str">
            <v>FPHG-15844F</v>
          </cell>
          <cell r="S270" t="str">
            <v>Suspension</v>
          </cell>
          <cell r="T270" t="str">
            <v>Hanger</v>
          </cell>
          <cell r="U270" t="str">
            <v>Bulk</v>
          </cell>
          <cell r="V270">
            <v>221</v>
          </cell>
          <cell r="W270" t="str">
            <v>Hanger for 2" springs, 3.56" Center Height, Front, 4"</v>
          </cell>
          <cell r="X270" t="e">
            <v>#VALUE!</v>
          </cell>
          <cell r="AB270">
            <v>3.32</v>
          </cell>
        </row>
        <row r="271">
          <cell r="A271" t="str">
            <v>21-281</v>
          </cell>
          <cell r="B271" t="str">
            <v>72-1586</v>
          </cell>
          <cell r="N271" t="str">
            <v>Jiaxing Yourun Tech Co, LTD</v>
          </cell>
          <cell r="O271" t="str">
            <v>FPHG-15864C</v>
          </cell>
          <cell r="S271" t="str">
            <v>Suspension</v>
          </cell>
          <cell r="T271" t="str">
            <v>Hanger</v>
          </cell>
          <cell r="U271" t="str">
            <v>Bulk</v>
          </cell>
          <cell r="V271">
            <v>222</v>
          </cell>
          <cell r="W271" t="str">
            <v>Hanger for 2" springs, 3.38" Center Height, Center, 4"</v>
          </cell>
          <cell r="X271" t="e">
            <v>#VALUE!</v>
          </cell>
          <cell r="AB271">
            <v>3.69</v>
          </cell>
        </row>
        <row r="272">
          <cell r="A272" t="str">
            <v>21-282</v>
          </cell>
          <cell r="B272" t="str">
            <v>72-1585</v>
          </cell>
          <cell r="N272" t="str">
            <v>Jiaxing Yourun Tech Co, LTD</v>
          </cell>
          <cell r="O272" t="str">
            <v>FPHG-15854R</v>
          </cell>
          <cell r="S272" t="str">
            <v>Suspension</v>
          </cell>
          <cell r="T272" t="str">
            <v>Hanger</v>
          </cell>
          <cell r="U272" t="str">
            <v>Bulk</v>
          </cell>
          <cell r="V272">
            <v>223</v>
          </cell>
          <cell r="W272" t="str">
            <v>Hanger for 2" springs, 5.06" Center Height, Rear, 4"</v>
          </cell>
          <cell r="X272" t="e">
            <v>#VALUE!</v>
          </cell>
          <cell r="AB272">
            <v>4.78</v>
          </cell>
        </row>
        <row r="273">
          <cell r="A273" t="str">
            <v>21-812</v>
          </cell>
          <cell r="B273" t="str">
            <v>4541</v>
          </cell>
          <cell r="L273" t="str">
            <v>Jiaxing Yourun Tech Co, LTD</v>
          </cell>
          <cell r="N273" t="str">
            <v>Jiaxing Yourun Tech Co, LTD</v>
          </cell>
          <cell r="O273" t="str">
            <v>FPEQ-4541</v>
          </cell>
          <cell r="S273" t="str">
            <v>Suspension</v>
          </cell>
          <cell r="T273" t="str">
            <v>Equalizer</v>
          </cell>
          <cell r="U273" t="str">
            <v>Bulk</v>
          </cell>
          <cell r="V273">
            <v>224</v>
          </cell>
          <cell r="W273" t="str">
            <v>Equlizer 12" Long, for 2" Slipper Spring - Uses 7/8" Dry Equ Bolt.</v>
          </cell>
          <cell r="X273" t="e">
            <v>#VALUE!</v>
          </cell>
          <cell r="Y273" t="str">
            <v>FPEQ-4541R Can we get painted or powder coated black</v>
          </cell>
          <cell r="AB273">
            <v>8.1999999999999993</v>
          </cell>
        </row>
        <row r="274">
          <cell r="A274" t="str">
            <v>21-870</v>
          </cell>
          <cell r="B274">
            <v>115208</v>
          </cell>
          <cell r="L274" t="str">
            <v>Jiaxing Yourun Tech Co, LTD</v>
          </cell>
          <cell r="N274" t="str">
            <v>Jiaxing Yourun Tech Co, LTD</v>
          </cell>
          <cell r="O274" t="str">
            <v>FP312L</v>
          </cell>
          <cell r="S274" t="str">
            <v>Suspension</v>
          </cell>
          <cell r="T274" t="str">
            <v>Shackle Strap</v>
          </cell>
          <cell r="U274" t="str">
            <v>Bulk</v>
          </cell>
          <cell r="V274">
            <v>225</v>
          </cell>
          <cell r="W274" t="str">
            <v>Shackle Strap, 3 1//8" C-C</v>
          </cell>
          <cell r="X274" t="e">
            <v>#VALUE!</v>
          </cell>
          <cell r="AB274">
            <v>0.28499999999999998</v>
          </cell>
        </row>
        <row r="275">
          <cell r="A275" t="str">
            <v>21-875</v>
          </cell>
          <cell r="B275">
            <v>115052</v>
          </cell>
          <cell r="L275" t="str">
            <v>Jiaxing Yourun Tech Co, LTD</v>
          </cell>
          <cell r="N275" t="str">
            <v>Jiaxing Yourun Tech Co, LTD</v>
          </cell>
          <cell r="O275" t="str">
            <v>FP-262L</v>
          </cell>
          <cell r="S275" t="str">
            <v>Suspension</v>
          </cell>
          <cell r="T275" t="str">
            <v>Shackle Strap</v>
          </cell>
          <cell r="U275" t="str">
            <v>Bulk</v>
          </cell>
          <cell r="V275">
            <v>226</v>
          </cell>
          <cell r="W275" t="str">
            <v>Shackle Strap, 2 5/8" C-C</v>
          </cell>
          <cell r="X275" t="e">
            <v>#VALUE!</v>
          </cell>
          <cell r="AB275">
            <v>0.26100000000000001</v>
          </cell>
        </row>
        <row r="276">
          <cell r="A276" t="str">
            <v>21-877</v>
          </cell>
          <cell r="L276" t="str">
            <v>Jiaxing Yourun Tech Co, LTD</v>
          </cell>
          <cell r="N276" t="str">
            <v>Jiaxing Yourun Tech Co, LTD</v>
          </cell>
          <cell r="O276" t="str">
            <v>FP-225</v>
          </cell>
          <cell r="S276" t="str">
            <v>Suspension</v>
          </cell>
          <cell r="T276" t="str">
            <v>Shackle Strap</v>
          </cell>
          <cell r="U276" t="str">
            <v>Bulk</v>
          </cell>
          <cell r="V276">
            <v>227</v>
          </cell>
          <cell r="W276" t="str">
            <v>Shackle Strap, 2 1/4" C-C</v>
          </cell>
          <cell r="X276" t="e">
            <v>#VALUE!</v>
          </cell>
          <cell r="AB276">
            <v>0.23499999999999999</v>
          </cell>
        </row>
        <row r="277">
          <cell r="A277" t="str">
            <v>21-890</v>
          </cell>
          <cell r="N277" t="str">
            <v>In House</v>
          </cell>
          <cell r="P277" t="str">
            <v>Item Assembly</v>
          </cell>
          <cell r="S277" t="str">
            <v>Suspension</v>
          </cell>
          <cell r="T277" t="str">
            <v>Shackle Strap - Kit</v>
          </cell>
          <cell r="U277" t="str">
            <v>Package Program</v>
          </cell>
          <cell r="V277">
            <v>228</v>
          </cell>
          <cell r="W277" t="str">
            <v>Shackle Strap 2.25" hole center PK/4 - GENUINE AXLETEK</v>
          </cell>
          <cell r="X277" t="e">
            <v>#VALUE!</v>
          </cell>
        </row>
        <row r="278">
          <cell r="A278" t="str">
            <v>21-891</v>
          </cell>
          <cell r="N278" t="str">
            <v>In House</v>
          </cell>
          <cell r="P278" t="str">
            <v>Item Assembly</v>
          </cell>
          <cell r="S278" t="str">
            <v>Suspension</v>
          </cell>
          <cell r="T278" t="str">
            <v>Shackle Strap - Kit</v>
          </cell>
          <cell r="U278" t="str">
            <v>Package Program</v>
          </cell>
          <cell r="V278">
            <v>229</v>
          </cell>
          <cell r="W278" t="str">
            <v>Shackle Strap 2.625" hole center PK/4 - GENUINE AXLETEK</v>
          </cell>
          <cell r="X278" t="e">
            <v>#VALUE!</v>
          </cell>
        </row>
        <row r="279">
          <cell r="A279" t="str">
            <v>21-895</v>
          </cell>
          <cell r="N279" t="str">
            <v>In House</v>
          </cell>
          <cell r="P279" t="str">
            <v>Item Assembly</v>
          </cell>
          <cell r="S279" t="str">
            <v>Suspension</v>
          </cell>
          <cell r="T279" t="str">
            <v>Shackle Strap - Kit</v>
          </cell>
          <cell r="U279" t="str">
            <v>Package Program</v>
          </cell>
          <cell r="V279">
            <v>230</v>
          </cell>
          <cell r="W279" t="str">
            <v>Shackle Strap 3.125" hole center PK/4 - GENUINE AXLETEK</v>
          </cell>
          <cell r="X279" t="e">
            <v>#VALUE!</v>
          </cell>
        </row>
        <row r="280">
          <cell r="A280" t="str">
            <v>21-701</v>
          </cell>
          <cell r="L280" t="str">
            <v>Weifang Airui</v>
          </cell>
          <cell r="M280" t="str">
            <v>25-12375</v>
          </cell>
          <cell r="N280" t="str">
            <v>Jiaxing Yourun Tech Co, LTD</v>
          </cell>
          <cell r="O280" t="str">
            <v>FPB916-3</v>
          </cell>
          <cell r="S280" t="str">
            <v>Suspension</v>
          </cell>
          <cell r="T280" t="str">
            <v>Hardware</v>
          </cell>
          <cell r="U280" t="str">
            <v>Bulk</v>
          </cell>
          <cell r="V280">
            <v>231</v>
          </cell>
          <cell r="W280" t="str">
            <v>Bolt, Shackle 3" long x 9/16" diameter, 9163B</v>
          </cell>
          <cell r="X280" t="e">
            <v>#VALUE!</v>
          </cell>
          <cell r="AB280">
            <v>0.22600000000000001</v>
          </cell>
        </row>
        <row r="281">
          <cell r="A281" t="str">
            <v>21-702</v>
          </cell>
          <cell r="L281" t="str">
            <v>Weifang Airui</v>
          </cell>
          <cell r="M281" t="str">
            <v>25-12375</v>
          </cell>
          <cell r="N281" t="str">
            <v>Jiaxing Yourun Tech Co, LTD</v>
          </cell>
          <cell r="O281" t="str">
            <v>FPB916-312</v>
          </cell>
          <cell r="S281" t="str">
            <v>Suspension</v>
          </cell>
          <cell r="T281" t="str">
            <v>Hardware</v>
          </cell>
          <cell r="U281" t="str">
            <v>Bulk</v>
          </cell>
          <cell r="V281">
            <v>232</v>
          </cell>
          <cell r="W281" t="str">
            <v>Bolt, Shackle 3-1/2" long x 9/16" diameter, 91635B</v>
          </cell>
          <cell r="X281" t="e">
            <v>#VALUE!</v>
          </cell>
          <cell r="AB281">
            <v>0.29099999999999998</v>
          </cell>
        </row>
        <row r="282">
          <cell r="A282" t="str">
            <v>21-703</v>
          </cell>
          <cell r="L282" t="str">
            <v>Weifang Airui</v>
          </cell>
          <cell r="M282" t="str">
            <v>25-12375</v>
          </cell>
          <cell r="N282" t="str">
            <v>Jiaxing Yourun Tech Co, LTD</v>
          </cell>
          <cell r="O282" t="str">
            <v>FPN916L</v>
          </cell>
          <cell r="S282" t="str">
            <v>Suspension</v>
          </cell>
          <cell r="T282" t="str">
            <v>Hardware</v>
          </cell>
          <cell r="U282" t="str">
            <v>Bulk</v>
          </cell>
          <cell r="V282">
            <v>233</v>
          </cell>
          <cell r="W282" t="str">
            <v>Nut, Lock Hex 9/16" for Shackle Bolt, top lock</v>
          </cell>
          <cell r="X282" t="e">
            <v>#VALUE!</v>
          </cell>
          <cell r="AB282">
            <v>5.6000000000000001E-2</v>
          </cell>
        </row>
        <row r="283">
          <cell r="A283" t="str">
            <v>21-700</v>
          </cell>
          <cell r="N283" t="str">
            <v>In House</v>
          </cell>
          <cell r="P283" t="str">
            <v>Item Assembly</v>
          </cell>
          <cell r="S283" t="str">
            <v>Suspension</v>
          </cell>
          <cell r="T283" t="str">
            <v>Hardware - Kit</v>
          </cell>
          <cell r="U283" t="str">
            <v>Package Program</v>
          </cell>
          <cell r="V283">
            <v>234</v>
          </cell>
          <cell r="W283" t="str">
            <v>Bolt, Shackle 3" long x 9/16" diameter, PK/4 - GENUINE AXLETEK</v>
          </cell>
        </row>
        <row r="284">
          <cell r="A284" t="str">
            <v>21-705</v>
          </cell>
          <cell r="N284" t="str">
            <v>In House</v>
          </cell>
          <cell r="P284" t="str">
            <v>Item Assembly</v>
          </cell>
          <cell r="S284" t="str">
            <v>Suspension</v>
          </cell>
          <cell r="T284" t="str">
            <v>Hardware - Kit</v>
          </cell>
          <cell r="U284" t="str">
            <v>Package Program</v>
          </cell>
          <cell r="V284">
            <v>235</v>
          </cell>
          <cell r="W284" t="str">
            <v>Bolt, Shackle 3-1/2" long x 9/16" diameter, PK/4 - GENUINE AXLETEK</v>
          </cell>
        </row>
        <row r="285">
          <cell r="A285" t="str">
            <v>21-710</v>
          </cell>
          <cell r="N285" t="str">
            <v>XXX</v>
          </cell>
          <cell r="O285" t="str">
            <v>quoting</v>
          </cell>
          <cell r="S285" t="str">
            <v>Suspension</v>
          </cell>
          <cell r="T285" t="str">
            <v>Hardware</v>
          </cell>
          <cell r="U285" t="str">
            <v>Bulk</v>
          </cell>
          <cell r="V285">
            <v>236</v>
          </cell>
          <cell r="W285" t="str">
            <v>Bolt, Shackle Shoulder; 9/16" x 2.32" w/ 7/16"-20 Thread End</v>
          </cell>
          <cell r="X285" t="e">
            <v>#VALUE!</v>
          </cell>
        </row>
        <row r="286">
          <cell r="A286" t="str">
            <v>21-711</v>
          </cell>
          <cell r="N286" t="str">
            <v>XXX</v>
          </cell>
          <cell r="O286" t="str">
            <v>quoting</v>
          </cell>
          <cell r="S286" t="str">
            <v>Suspension</v>
          </cell>
          <cell r="T286" t="str">
            <v>Hardware</v>
          </cell>
          <cell r="U286" t="str">
            <v>Bulk</v>
          </cell>
          <cell r="V286">
            <v>237</v>
          </cell>
          <cell r="W286" t="str">
            <v>Bolt, Shackle Shoulder; 9/16" x 2.82" w/ 7/16"-20 Thread End</v>
          </cell>
          <cell r="X286" t="e">
            <v>#VALUE!</v>
          </cell>
        </row>
        <row r="287">
          <cell r="A287" t="str">
            <v>21-721</v>
          </cell>
          <cell r="N287" t="str">
            <v>XXX</v>
          </cell>
          <cell r="O287" t="str">
            <v>quoting</v>
          </cell>
          <cell r="S287" t="str">
            <v>Suspension</v>
          </cell>
          <cell r="T287" t="str">
            <v>Hardware</v>
          </cell>
          <cell r="U287" t="str">
            <v>Bulk</v>
          </cell>
          <cell r="V287">
            <v>238</v>
          </cell>
          <cell r="W287" t="str">
            <v>Nut, Shackle Bolt; 7/16"-20</v>
          </cell>
          <cell r="X287" t="e">
            <v>#VALUE!</v>
          </cell>
        </row>
        <row r="288">
          <cell r="A288" t="str">
            <v>21-731</v>
          </cell>
          <cell r="L288" t="str">
            <v>Weifang Airui</v>
          </cell>
          <cell r="M288" t="str">
            <v>25-12375</v>
          </cell>
          <cell r="N288" t="str">
            <v>Jiaxing Yourun Tech Co, LTD</v>
          </cell>
          <cell r="O288" t="str">
            <v>FPB78-434</v>
          </cell>
          <cell r="S288" t="str">
            <v>Suspension</v>
          </cell>
          <cell r="T288" t="str">
            <v>Hardware</v>
          </cell>
          <cell r="U288" t="str">
            <v>Bulk</v>
          </cell>
          <cell r="V288">
            <v>239</v>
          </cell>
          <cell r="W288" t="str">
            <v>Bolt, Equlizer WET 7/8"-9 Grade 2</v>
          </cell>
          <cell r="AB288">
            <v>0.92</v>
          </cell>
        </row>
        <row r="289">
          <cell r="A289" t="str">
            <v>21-732</v>
          </cell>
          <cell r="M289" t="str">
            <v>25-12375</v>
          </cell>
          <cell r="S289" t="str">
            <v>Suspension</v>
          </cell>
          <cell r="T289" t="str">
            <v>Hardware</v>
          </cell>
          <cell r="U289" t="str">
            <v>Bulk</v>
          </cell>
          <cell r="V289">
            <v>240</v>
          </cell>
          <cell r="W289" t="str">
            <v>Bolt, Equlizer 7/8"-9 Grade 2</v>
          </cell>
          <cell r="X289" t="e">
            <v>#VALUE!</v>
          </cell>
        </row>
        <row r="290">
          <cell r="A290" t="str">
            <v>21-733</v>
          </cell>
          <cell r="L290" t="str">
            <v>Weifang Airui</v>
          </cell>
          <cell r="M290" t="str">
            <v>25-12375</v>
          </cell>
          <cell r="N290" t="str">
            <v>Jiaxing Yourun Tech Co, LTD</v>
          </cell>
          <cell r="O290" t="str">
            <v>FPN78TL</v>
          </cell>
          <cell r="S290" t="str">
            <v>Suspension</v>
          </cell>
          <cell r="T290" t="str">
            <v>Hardware</v>
          </cell>
          <cell r="U290" t="str">
            <v>Bulk</v>
          </cell>
          <cell r="V290">
            <v>241</v>
          </cell>
          <cell r="W290" t="str">
            <v xml:space="preserve">Nut Castle 7/8" for Equ Bolt used in APT6SE </v>
          </cell>
          <cell r="X290" t="e">
            <v>#VALUE!</v>
          </cell>
          <cell r="AB290">
            <v>0.16300000000000001</v>
          </cell>
        </row>
        <row r="291">
          <cell r="A291" t="str">
            <v>21-734</v>
          </cell>
          <cell r="V291">
            <v>242</v>
          </cell>
          <cell r="W291" t="str">
            <v>Zerk for above bolt</v>
          </cell>
        </row>
        <row r="292">
          <cell r="A292" t="str">
            <v>21-735</v>
          </cell>
          <cell r="M292" t="str">
            <v>25-12353</v>
          </cell>
          <cell r="N292" t="str">
            <v>Jiaxing Yourun Tech Co, LTD</v>
          </cell>
          <cell r="O292" t="str">
            <v>WJ.07.0019</v>
          </cell>
          <cell r="S292" t="str">
            <v>Suspension</v>
          </cell>
          <cell r="T292" t="str">
            <v>Hardware</v>
          </cell>
          <cell r="U292" t="str">
            <v>Bulk</v>
          </cell>
          <cell r="V292">
            <v>243</v>
          </cell>
          <cell r="W292" t="str">
            <v>Cotter Pin 1/8" dia. x 2-1/4"</v>
          </cell>
          <cell r="X292" t="e">
            <v>#VALUE!</v>
          </cell>
          <cell r="AB292">
            <v>4.2000000000000003E-2</v>
          </cell>
        </row>
        <row r="293">
          <cell r="A293" t="str">
            <v>21-730</v>
          </cell>
          <cell r="N293" t="str">
            <v>In House</v>
          </cell>
          <cell r="P293" t="str">
            <v>Item Assembly</v>
          </cell>
          <cell r="S293" t="str">
            <v>Suspension</v>
          </cell>
          <cell r="T293" t="str">
            <v>Hardware - Kit</v>
          </cell>
          <cell r="U293" t="str">
            <v>Package Program</v>
          </cell>
          <cell r="V293">
            <v>244</v>
          </cell>
          <cell r="W293" t="str">
            <v>Equalizer Bolt Kit</v>
          </cell>
          <cell r="X293" t="e">
            <v>#VALUE!</v>
          </cell>
        </row>
        <row r="294">
          <cell r="A294" t="str">
            <v>21-750</v>
          </cell>
          <cell r="N294" t="str">
            <v>Weifang Airui</v>
          </cell>
          <cell r="O294" t="str">
            <v>AD01000047</v>
          </cell>
          <cell r="S294" t="str">
            <v>Suspension</v>
          </cell>
          <cell r="T294" t="str">
            <v>Hardware</v>
          </cell>
          <cell r="U294" t="str">
            <v>Bulk</v>
          </cell>
          <cell r="V294">
            <v>245</v>
          </cell>
          <cell r="W294" t="str">
            <v>Spring Eye Bolt, 3/4"-10 x 4.75" used in HAP158 &amp; HAP258</v>
          </cell>
          <cell r="X294" t="e">
            <v>#VALUE!</v>
          </cell>
        </row>
        <row r="295">
          <cell r="A295" t="str">
            <v>21-751</v>
          </cell>
          <cell r="N295" t="str">
            <v>Weifang Airui</v>
          </cell>
          <cell r="O295" t="str">
            <v>AD02000025</v>
          </cell>
          <cell r="S295" t="str">
            <v>Suspension</v>
          </cell>
          <cell r="T295" t="str">
            <v>Hardware</v>
          </cell>
          <cell r="U295" t="str">
            <v>Bulk</v>
          </cell>
          <cell r="V295">
            <v>246</v>
          </cell>
          <cell r="W295" t="str">
            <v>Nut, Lock 3/4"-10, Used 7-264 Bolt</v>
          </cell>
          <cell r="X295" t="e">
            <v>#VALUE!</v>
          </cell>
        </row>
        <row r="296">
          <cell r="A296" t="str">
            <v>21-752</v>
          </cell>
          <cell r="N296" t="str">
            <v>Weifang Airui</v>
          </cell>
          <cell r="O296" t="str">
            <v>AD01000052</v>
          </cell>
          <cell r="S296" t="str">
            <v>Suspension</v>
          </cell>
          <cell r="T296" t="str">
            <v>Hardware</v>
          </cell>
          <cell r="U296" t="str">
            <v>Bulk</v>
          </cell>
          <cell r="V296">
            <v>247</v>
          </cell>
          <cell r="W296" t="str">
            <v>Bolt, Spring Keeper, 1/2"-20 x 4-1/2",  for 3" Spring. Used in HAP103 &amp; HAP203</v>
          </cell>
          <cell r="X296" t="e">
            <v>#VALUE!</v>
          </cell>
        </row>
        <row r="297">
          <cell r="A297" t="str">
            <v>21-753</v>
          </cell>
          <cell r="N297" t="str">
            <v>Weifang Airui</v>
          </cell>
          <cell r="O297" t="str">
            <v>AD02000078</v>
          </cell>
          <cell r="S297" t="str">
            <v>Suspension</v>
          </cell>
          <cell r="T297" t="str">
            <v>Hardware</v>
          </cell>
          <cell r="U297" t="str">
            <v>Bulk</v>
          </cell>
          <cell r="V297">
            <v>248</v>
          </cell>
          <cell r="W297" t="str">
            <v>Nut, Lock 1/2"-20 for 7-75 Bolt</v>
          </cell>
          <cell r="X297" t="e">
            <v>#VALUE!</v>
          </cell>
        </row>
        <row r="298">
          <cell r="A298" t="str">
            <v>21-754</v>
          </cell>
          <cell r="N298" t="str">
            <v>Weifang Airui</v>
          </cell>
          <cell r="O298" t="str">
            <v>AD01000048</v>
          </cell>
          <cell r="S298" t="str">
            <v>Suspension</v>
          </cell>
          <cell r="T298" t="str">
            <v>Hardware</v>
          </cell>
          <cell r="U298" t="str">
            <v>Bulk</v>
          </cell>
          <cell r="V298">
            <v>249</v>
          </cell>
          <cell r="W298" t="str">
            <v>Bolt, Equalizer / Spring-eye 1"-8 x 5-1/2",  Used as EquBlt in HAP258 &amp; SprEyeBlt in HAP103 &amp; HAP203</v>
          </cell>
          <cell r="X298" t="e">
            <v>#VALUE!</v>
          </cell>
        </row>
        <row r="299">
          <cell r="A299" t="str">
            <v>21-755</v>
          </cell>
          <cell r="N299" t="str">
            <v>Weifang Airui</v>
          </cell>
          <cell r="O299" t="str">
            <v>AD02000026</v>
          </cell>
          <cell r="S299" t="str">
            <v>Suspension</v>
          </cell>
          <cell r="T299" t="str">
            <v>Hardware</v>
          </cell>
          <cell r="U299" t="str">
            <v>Bulk</v>
          </cell>
          <cell r="V299">
            <v>250</v>
          </cell>
          <cell r="W299" t="str">
            <v>Nut, Lock 1"-8 for 7-169 Bolt</v>
          </cell>
          <cell r="X299" t="e">
            <v>#VALUE!</v>
          </cell>
        </row>
        <row r="300">
          <cell r="A300" t="str">
            <v>21-756</v>
          </cell>
          <cell r="N300" t="str">
            <v>Weifang Airui</v>
          </cell>
          <cell r="O300" t="str">
            <v>AD01000053</v>
          </cell>
          <cell r="S300" t="str">
            <v>Suspension</v>
          </cell>
          <cell r="T300" t="str">
            <v>Hardware</v>
          </cell>
          <cell r="U300" t="str">
            <v>Bulk</v>
          </cell>
          <cell r="V300">
            <v>251</v>
          </cell>
          <cell r="W300" t="str">
            <v>Bot, Equalizer 1-1/8"-7 x 6.00" used in HAP203</v>
          </cell>
          <cell r="X300" t="e">
            <v>#VALUE!</v>
          </cell>
        </row>
        <row r="301">
          <cell r="A301" t="str">
            <v>21-757</v>
          </cell>
          <cell r="N301" t="str">
            <v>Weifang Airui</v>
          </cell>
          <cell r="O301" t="str">
            <v>AD02000062</v>
          </cell>
          <cell r="S301" t="str">
            <v>Suspension</v>
          </cell>
          <cell r="T301" t="str">
            <v>Hardware</v>
          </cell>
          <cell r="U301" t="str">
            <v>Bulk</v>
          </cell>
          <cell r="V301">
            <v>252</v>
          </cell>
          <cell r="W301" t="str">
            <v>Nut, Lock 1-1/8"-7, Used with 7-170</v>
          </cell>
          <cell r="X301" t="e">
            <v>#VALUE!</v>
          </cell>
        </row>
        <row r="302">
          <cell r="A302" t="str">
            <v>PAD2K</v>
          </cell>
          <cell r="W302" t="str">
            <v>Spring Seat for 2K, 1.75 Axle Tube</v>
          </cell>
        </row>
        <row r="303">
          <cell r="A303" t="str">
            <v>PAD35K</v>
          </cell>
          <cell r="W303" t="str">
            <v>Spring Seat for 3.5K, 2.38 Axle Tube</v>
          </cell>
        </row>
        <row r="304">
          <cell r="A304" t="str">
            <v>PAD52-7K</v>
          </cell>
          <cell r="W304" t="str">
            <v>Spring Seat for 5.2-7K, 3.00 Axle Tube</v>
          </cell>
        </row>
        <row r="305">
          <cell r="A305" t="str">
            <v>PAD70</v>
          </cell>
          <cell r="W305" t="str">
            <v>Spring Seat for 8K, 3.50 Axle Tube</v>
          </cell>
        </row>
        <row r="306">
          <cell r="A306" t="str">
            <v>PAD8K</v>
          </cell>
          <cell r="W306" t="str">
            <v>Spring Seat for 10K, 4.50 Axle Tube</v>
          </cell>
        </row>
        <row r="307">
          <cell r="A307" t="str">
            <v>PAD10K</v>
          </cell>
          <cell r="W307" t="str">
            <v>Spring Seat for 12K, 5.00 Axle Tube</v>
          </cell>
        </row>
        <row r="308">
          <cell r="A308" t="str">
            <v>UB2</v>
          </cell>
          <cell r="W308" t="str">
            <v>U-Bolt 3/8" x  4-1/4" for 2K, 1.75 Axle Tube</v>
          </cell>
        </row>
        <row r="309">
          <cell r="A309" t="str">
            <v>UB35</v>
          </cell>
          <cell r="W309" t="str">
            <v>U-Bolt 1/2" x 5-1/2" for 3.5K, 2.38 Axle Tube</v>
          </cell>
        </row>
        <row r="310">
          <cell r="A310" t="str">
            <v>UB712</v>
          </cell>
          <cell r="W310" t="str">
            <v>U-Bolt 1/2" x 7" for 5.2-7K, 3.00 Axle Tube</v>
          </cell>
        </row>
        <row r="311">
          <cell r="A311" t="str">
            <v>UB7916</v>
          </cell>
          <cell r="W311" t="str">
            <v>U-Bolt 9/16" x 7-1/4" for 5.2-7K, 3.00 Axle Tube</v>
          </cell>
        </row>
        <row r="312">
          <cell r="A312" t="str">
            <v>UB8</v>
          </cell>
          <cell r="W312" t="str">
            <v>U-bolt 9/16" x 8"  for 8K, 3.50" Axle Tube</v>
          </cell>
        </row>
        <row r="313">
          <cell r="A313" t="str">
            <v>UB10</v>
          </cell>
          <cell r="W313" t="str">
            <v>U-bolt 5/8" x 9"  for 10K, 5" Axle Tube</v>
          </cell>
        </row>
        <row r="314">
          <cell r="A314" t="str">
            <v>UB12</v>
          </cell>
          <cell r="W314" t="str">
            <v>U-bolt  3/4" x 9-5/8" for 12K 5" Axle Tube</v>
          </cell>
        </row>
        <row r="315">
          <cell r="A315" t="str">
            <v>38FN</v>
          </cell>
          <cell r="W315" t="str">
            <v>Nut, 3/8"-24 Hex Flange. For 2K U-Bolts</v>
          </cell>
        </row>
        <row r="316">
          <cell r="A316" t="str">
            <v>12FN</v>
          </cell>
          <cell r="W316" t="str">
            <v>Nut, 1/2"-20 Hex Flange. For 3.5-7K U-Bolts</v>
          </cell>
        </row>
        <row r="317">
          <cell r="A317" t="str">
            <v>916FN</v>
          </cell>
          <cell r="W317" t="str">
            <v>Nut, 9/16"-18 Hex Flange. For 3.5-7K U-Bolts</v>
          </cell>
        </row>
        <row r="318">
          <cell r="A318" t="str">
            <v>58LN</v>
          </cell>
          <cell r="W318" t="str">
            <v>Nut, 5/8"-11 Hex Lock. For 8-10K U-Bolts</v>
          </cell>
        </row>
        <row r="319">
          <cell r="A319" t="str">
            <v>38LN</v>
          </cell>
          <cell r="W319" t="str">
            <v>Nut, 3/4"-10 Hex Lock. For 12K U-Bolts</v>
          </cell>
        </row>
        <row r="320">
          <cell r="A320" t="str">
            <v>TP2</v>
          </cell>
          <cell r="W320" t="str">
            <v>Tie Plate for 2K, 1.75 Axle Tube, 1.75" Springs</v>
          </cell>
        </row>
        <row r="321">
          <cell r="A321" t="str">
            <v>TP35</v>
          </cell>
          <cell r="W321" t="str">
            <v>Tie Plate for 3.5K, 2.38 Axle Tube, 1.75" Springs</v>
          </cell>
        </row>
        <row r="322">
          <cell r="A322" t="str">
            <v>TP7</v>
          </cell>
          <cell r="W322" t="str">
            <v>Tie Plate for 5.2-7K, 3.00 Axle Tube, 2.00" Springs</v>
          </cell>
        </row>
        <row r="323">
          <cell r="A323" t="str">
            <v>TP8</v>
          </cell>
          <cell r="W323" t="str">
            <v>Tie Plate for 8K, 3.50 Axle Tube, 2.00" Springs</v>
          </cell>
        </row>
        <row r="324">
          <cell r="A324" t="str">
            <v>TP10</v>
          </cell>
          <cell r="W324" t="str">
            <v>Tie Plate for 10K, 5" Axle Tube, 2.50" Springs</v>
          </cell>
        </row>
        <row r="325">
          <cell r="A325" t="str">
            <v>TP12</v>
          </cell>
          <cell r="W325" t="str">
            <v>Tie Plate for 12K, 5" Axle Tube, 3.00" Springs</v>
          </cell>
        </row>
        <row r="326">
          <cell r="A326" t="str">
            <v>21-103B</v>
          </cell>
          <cell r="W326" t="str">
            <v>U-Bolt Kit (Bulk), 4-1/4" Long for 2,000 lb 1-3/4" Axle, 3/8-24</v>
          </cell>
        </row>
        <row r="327">
          <cell r="A327" t="str">
            <v>21-100B</v>
          </cell>
          <cell r="W327" t="str">
            <v xml:space="preserve">U-Bolt Kit (Bulk), 5-1/2" Long for 3,500 lb 2-3/8" Axle, 1/2-20 </v>
          </cell>
        </row>
        <row r="328">
          <cell r="A328" t="str">
            <v>21-101B</v>
          </cell>
          <cell r="W328" t="str">
            <v xml:space="preserve">U-bolts Kit (Bulk), 7" Long for 6-7,000 lb 3" Axle, width 1/2-20 </v>
          </cell>
        </row>
        <row r="329">
          <cell r="A329" t="str">
            <v>21-102B</v>
          </cell>
          <cell r="W329" t="str">
            <v xml:space="preserve">U-bolts Kit (Buik), 7-1/4" Long 6-7,000 lb for 3" Axle, width 9/16-18 </v>
          </cell>
        </row>
        <row r="330">
          <cell r="A330" t="str">
            <v>21-103</v>
          </cell>
          <cell r="B330" t="str">
            <v>APUBR10</v>
          </cell>
          <cell r="N330" t="str">
            <v>Jiaxing Yourun Tech Co, LTD</v>
          </cell>
          <cell r="O330" t="str">
            <v>APUBR-10 (GR5)</v>
          </cell>
          <cell r="S330" t="str">
            <v>Suspension</v>
          </cell>
          <cell r="T330" t="str">
            <v>U-Bolt - Kit</v>
          </cell>
          <cell r="U330" t="str">
            <v>Package Program</v>
          </cell>
          <cell r="V330">
            <v>253</v>
          </cell>
          <cell r="W330" t="str">
            <v>U-Bolt Kit, 4-1/4" Long for 2,000 lb 1-3/4" Axle, 3/8-24 APUBR10  - GENUINE AXLETEK</v>
          </cell>
          <cell r="X330" t="e">
            <v>#VALUE!</v>
          </cell>
        </row>
        <row r="331">
          <cell r="A331" t="str">
            <v>21-100</v>
          </cell>
          <cell r="B331" t="str">
            <v>APUBR1</v>
          </cell>
          <cell r="L331" t="str">
            <v>Jiaxing Yourun Tech Co, LTD</v>
          </cell>
          <cell r="M331" t="str">
            <v>25-12375</v>
          </cell>
          <cell r="N331" t="str">
            <v>Jiaxing Yourun Tech Co, LTD</v>
          </cell>
          <cell r="O331" t="str">
            <v>APUBR-1 (GR5)</v>
          </cell>
          <cell r="S331" t="str">
            <v>Suspension</v>
          </cell>
          <cell r="T331" t="str">
            <v>U-Bolt - Kit</v>
          </cell>
          <cell r="U331" t="str">
            <v>Package Program</v>
          </cell>
          <cell r="V331">
            <v>254</v>
          </cell>
          <cell r="W331" t="str">
            <v>U-Bolt Kit, 5-1/2" Long for 3,500 lb 2-3/8" Axle, 1/2-20 APUBR1 - GENUINE AXLETEK</v>
          </cell>
          <cell r="X331" t="e">
            <v>#VALUE!</v>
          </cell>
          <cell r="Y331" t="str">
            <v>AxelTek Label</v>
          </cell>
          <cell r="AB331">
            <v>4.8499999999999996</v>
          </cell>
        </row>
        <row r="332">
          <cell r="A332" t="str">
            <v>21-101</v>
          </cell>
          <cell r="B332" t="str">
            <v>APUBR8</v>
          </cell>
          <cell r="M332" t="str">
            <v>25-12375</v>
          </cell>
          <cell r="N332" t="str">
            <v>Jiaxing Yourun Tech Co, LTD</v>
          </cell>
          <cell r="O332" t="str">
            <v>APUBR-8 (GR5)</v>
          </cell>
          <cell r="S332" t="str">
            <v>Suspension</v>
          </cell>
          <cell r="T332" t="str">
            <v>U-Bolt - Kit</v>
          </cell>
          <cell r="U332" t="str">
            <v>Package Program</v>
          </cell>
          <cell r="V332">
            <v>255</v>
          </cell>
          <cell r="W332" t="str">
            <v>U-bolts Kit, 7" Long for 6-7,000 lb 3" Axle, width 1/2-20 APUBR8 - GENUINE AXLETEK</v>
          </cell>
          <cell r="X332" t="e">
            <v>#VALUE!</v>
          </cell>
          <cell r="Y332" t="str">
            <v>AxelTek Label</v>
          </cell>
        </row>
        <row r="333">
          <cell r="A333" t="str">
            <v>21-102</v>
          </cell>
          <cell r="B333" t="str">
            <v>APUBR9</v>
          </cell>
          <cell r="L333" t="str">
            <v>Jiaxing Yourun Tech Co, LTD</v>
          </cell>
          <cell r="M333" t="str">
            <v>25-12375</v>
          </cell>
          <cell r="N333" t="str">
            <v>Jiaxing Yourun Tech Co, LTD</v>
          </cell>
          <cell r="O333" t="str">
            <v>APUBR-9  (GR5)</v>
          </cell>
          <cell r="S333" t="str">
            <v>Suspension</v>
          </cell>
          <cell r="T333" t="str">
            <v>U-Bolt - Kit</v>
          </cell>
          <cell r="U333" t="str">
            <v>Package Program</v>
          </cell>
          <cell r="V333">
            <v>256</v>
          </cell>
          <cell r="W333" t="str">
            <v>U-bolts Kit, 7-1/4" Long 6-7,000 lb for 3" Axle, width 9/16-18 APUBR9 - GENUINE AXLETEK</v>
          </cell>
          <cell r="X333" t="e">
            <v>#VALUE!</v>
          </cell>
          <cell r="Y333" t="str">
            <v>AxelTek Label</v>
          </cell>
          <cell r="AB333">
            <v>6.7</v>
          </cell>
        </row>
        <row r="334">
          <cell r="A334" t="str">
            <v>21-104</v>
          </cell>
          <cell r="B334" t="str">
            <v>APUBR35</v>
          </cell>
          <cell r="L334" t="str">
            <v>Jiaxing Yourun Tech Co, LTD</v>
          </cell>
          <cell r="N334" t="str">
            <v>Jiaxing Yourun Tech Co, LTD</v>
          </cell>
          <cell r="O334" t="str">
            <v>APUBR-35 (GR5)</v>
          </cell>
          <cell r="S334" t="str">
            <v>Suspension</v>
          </cell>
          <cell r="T334" t="str">
            <v>U-Bolt - Kit</v>
          </cell>
          <cell r="U334" t="str">
            <v>Package Program</v>
          </cell>
          <cell r="V334">
            <v>257</v>
          </cell>
          <cell r="W334" t="str">
            <v>U-bolts Kit, 8" Long for 8,000 lb 3.5" Axle, width 9/16-18 APUBR35 - GENUINE AXLETEK</v>
          </cell>
          <cell r="X334" t="e">
            <v>#VALUE!</v>
          </cell>
          <cell r="Y334" t="str">
            <v>AxelTek Label</v>
          </cell>
        </row>
        <row r="335">
          <cell r="A335" t="str">
            <v>21-105</v>
          </cell>
          <cell r="B335" t="str">
            <v>APUBR5</v>
          </cell>
          <cell r="L335" t="str">
            <v>Jiaxing Yourun Tech Co, LTD</v>
          </cell>
          <cell r="N335" t="str">
            <v>Jiaxing Yourun Tech Co, LTD</v>
          </cell>
          <cell r="O335" t="str">
            <v>APUBR-5 (GR5)</v>
          </cell>
          <cell r="S335" t="str">
            <v>Suspension</v>
          </cell>
          <cell r="T335" t="str">
            <v>U-Bolt - Kit</v>
          </cell>
          <cell r="U335" t="str">
            <v>Package Program</v>
          </cell>
          <cell r="V335">
            <v>258</v>
          </cell>
          <cell r="W335" t="str">
            <v>U-bolts Kit, 9" Long for 10K GD lb 5" Axle, width 5/8-11 APUBR5 - GENUINE AXLETEK</v>
          </cell>
          <cell r="X335" t="e">
            <v>#VALUE!</v>
          </cell>
          <cell r="Y335" t="str">
            <v>AxelTek Label, 2ea U-bolts, 1ea Tie Plate, 8ea  Nuts.  NEED IMAGE - Tooling building</v>
          </cell>
        </row>
        <row r="336">
          <cell r="A336" t="str">
            <v>21-106</v>
          </cell>
          <cell r="B336" t="str">
            <v>APUBR7</v>
          </cell>
          <cell r="L336" t="str">
            <v>Jiaxing Yourun Tech Co, LTD</v>
          </cell>
          <cell r="N336" t="str">
            <v>Jiaxing Yourun Tech Co, LTD</v>
          </cell>
          <cell r="O336" t="str">
            <v>APUBR-55 (GR5)</v>
          </cell>
          <cell r="S336" t="str">
            <v>Suspension</v>
          </cell>
          <cell r="T336" t="str">
            <v>U-Bolt - Kit</v>
          </cell>
          <cell r="U336" t="str">
            <v>Package Program</v>
          </cell>
          <cell r="V336">
            <v>259</v>
          </cell>
          <cell r="W336" t="str">
            <v>U-bolts Kit, 9-5/8" Long for 12,000 lb 5" Axle, width 3/4-10 APUBR7 - GENUINE AXLETEK</v>
          </cell>
          <cell r="X336" t="e">
            <v>#VALUE!</v>
          </cell>
          <cell r="Y336" t="str">
            <v>AxelTek Label, 2ea U-bolts, 1ea Tie Plate, 8ea  Nuts.  NEED IMAGE - Tooling building</v>
          </cell>
        </row>
        <row r="337">
          <cell r="A337" t="str">
            <v>40-000</v>
          </cell>
          <cell r="B337" t="str">
            <v>JF-99</v>
          </cell>
          <cell r="L337" t="str">
            <v>Pacific Rim International, LLC</v>
          </cell>
          <cell r="N337" t="str">
            <v>Kemei</v>
          </cell>
          <cell r="O337">
            <v>150109</v>
          </cell>
          <cell r="S337" t="str">
            <v>Jacks</v>
          </cell>
          <cell r="T337" t="str">
            <v>Replacement Parts</v>
          </cell>
          <cell r="U337" t="str">
            <v>Bulk</v>
          </cell>
          <cell r="V337">
            <v>260</v>
          </cell>
          <cell r="W337" t="str">
            <v>Jack Foot with Hardware for 2-5K Round A-frame Jack</v>
          </cell>
          <cell r="X337" t="e">
            <v>#VALUE!</v>
          </cell>
          <cell r="Y337" t="str">
            <v>Private Label, Maybe Highway Trailer Parts</v>
          </cell>
          <cell r="AB337">
            <v>0.58300000000000007</v>
          </cell>
        </row>
        <row r="338">
          <cell r="A338" t="str">
            <v>40-005</v>
          </cell>
          <cell r="B338" t="str">
            <v>JF-100-Z</v>
          </cell>
          <cell r="L338" t="str">
            <v>Pacific Rim International, LLC</v>
          </cell>
          <cell r="M338" t="str">
            <v>25-12375</v>
          </cell>
          <cell r="N338" t="str">
            <v>Kemei</v>
          </cell>
          <cell r="O338">
            <v>150110</v>
          </cell>
          <cell r="S338" t="str">
            <v>Jacks</v>
          </cell>
          <cell r="T338" t="str">
            <v>Replacement Parts</v>
          </cell>
          <cell r="U338" t="str">
            <v>Bulk</v>
          </cell>
          <cell r="V338">
            <v>261</v>
          </cell>
          <cell r="W338" t="str">
            <v>Jack Foot with Removable Pin , 1.7" height, for 2-5K Round A-frame Jack</v>
          </cell>
          <cell r="X338" t="e">
            <v>#VALUE!</v>
          </cell>
          <cell r="Y338" t="str">
            <v>Private Label, Maybe Highway Trailer Parts</v>
          </cell>
          <cell r="AB338">
            <v>1.4300000000000002</v>
          </cell>
        </row>
        <row r="339">
          <cell r="A339" t="str">
            <v>40-010</v>
          </cell>
          <cell r="B339" t="str">
            <v>JF-1005H-Z</v>
          </cell>
          <cell r="L339" t="str">
            <v>Pacific Rim International, LLC</v>
          </cell>
          <cell r="M339" t="str">
            <v>25-12375</v>
          </cell>
          <cell r="N339" t="str">
            <v>Kemei</v>
          </cell>
          <cell r="O339">
            <v>150112</v>
          </cell>
          <cell r="S339" t="str">
            <v>Jacks</v>
          </cell>
          <cell r="T339" t="str">
            <v>Replacement Parts</v>
          </cell>
          <cell r="U339" t="str">
            <v>Bulk</v>
          </cell>
          <cell r="V339">
            <v>262</v>
          </cell>
          <cell r="W339" t="str">
            <v>Jack Foot, drop leg Insert  for 2-5K Jack</v>
          </cell>
          <cell r="X339" t="e">
            <v>#VALUE!</v>
          </cell>
          <cell r="Y339" t="str">
            <v>Private Label, Maybe Highway Trailer Parts</v>
          </cell>
          <cell r="AB339">
            <v>2.3980000000000006</v>
          </cell>
        </row>
        <row r="340">
          <cell r="A340" t="str">
            <v>40-015</v>
          </cell>
          <cell r="B340" t="str">
            <v>TJP-PN916</v>
          </cell>
          <cell r="L340" t="str">
            <v>Pacific Rim International, LLC</v>
          </cell>
          <cell r="N340" t="str">
            <v>Kemei</v>
          </cell>
          <cell r="S340" t="str">
            <v>Jacks</v>
          </cell>
          <cell r="T340" t="str">
            <v>Replacement Parts</v>
          </cell>
          <cell r="U340" t="str">
            <v>Bulk</v>
          </cell>
          <cell r="V340">
            <v>263</v>
          </cell>
          <cell r="W340" t="str">
            <v>Pin, Jack  9/16"  x 3-1/2", with 3-1/8"  to the center of the detent ball</v>
          </cell>
          <cell r="X340" t="e">
            <v>#VALUE!</v>
          </cell>
          <cell r="Y340" t="str">
            <v>Private Label, Maybe Highway Trailer Parts</v>
          </cell>
          <cell r="AB340">
            <v>0.33440000000000003</v>
          </cell>
        </row>
        <row r="341">
          <cell r="A341" t="str">
            <v>40-115</v>
          </cell>
          <cell r="N341" t="str">
            <v>In House</v>
          </cell>
          <cell r="P341" t="str">
            <v>Item Assembly</v>
          </cell>
          <cell r="S341" t="str">
            <v>Jacks</v>
          </cell>
          <cell r="T341" t="str">
            <v>Replacement Parts - Kit</v>
          </cell>
          <cell r="U341" t="str">
            <v>Package Program</v>
          </cell>
          <cell r="V341">
            <v>264</v>
          </cell>
          <cell r="W341" t="str">
            <v xml:space="preserve">Jack Pin, 9/16"  x 3-1/2", replacement pin for 40-321, 322, 323 &amp; 325 Jacks - TowPro </v>
          </cell>
        </row>
        <row r="342">
          <cell r="A342" t="str">
            <v>40-020</v>
          </cell>
          <cell r="B342" t="str">
            <v>TJP-PN58</v>
          </cell>
          <cell r="L342" t="str">
            <v>Pacific Rim International, LLC</v>
          </cell>
          <cell r="M342" t="str">
            <v>25-12375</v>
          </cell>
          <cell r="N342" t="str">
            <v>Kemei</v>
          </cell>
          <cell r="S342" t="str">
            <v>Jacks</v>
          </cell>
          <cell r="T342" t="str">
            <v>Replacement Parts</v>
          </cell>
          <cell r="U342" t="str">
            <v>Bulk</v>
          </cell>
          <cell r="V342">
            <v>265</v>
          </cell>
          <cell r="W342" t="str">
            <v>Pin, Jack 5/8" x 4"</v>
          </cell>
          <cell r="X342" t="e">
            <v>#VALUE!</v>
          </cell>
          <cell r="Y342" t="str">
            <v>Private Label, Maybe Highway Trailer Parts</v>
          </cell>
          <cell r="AB342">
            <v>0.37840000000000001</v>
          </cell>
        </row>
        <row r="343">
          <cell r="A343" t="str">
            <v>40-120</v>
          </cell>
          <cell r="N343" t="str">
            <v>In House</v>
          </cell>
          <cell r="P343" t="str">
            <v>Item Assembly</v>
          </cell>
          <cell r="S343" t="str">
            <v>Jacks</v>
          </cell>
          <cell r="T343" t="str">
            <v>Replacement Parts - Kit</v>
          </cell>
          <cell r="U343" t="str">
            <v>Package Program</v>
          </cell>
          <cell r="V343">
            <v>266</v>
          </cell>
          <cell r="W343" t="str">
            <v xml:space="preserve">Jack Pin, 5/8" x 4", replacement pin for 40-354, 356, 357 &amp; 358 Jacks - TowPro </v>
          </cell>
        </row>
        <row r="344">
          <cell r="A344" t="str">
            <v>40-025</v>
          </cell>
          <cell r="B344" t="str">
            <v>TJD-7000-PN</v>
          </cell>
          <cell r="L344" t="str">
            <v>Pacific Rim International, LLC</v>
          </cell>
          <cell r="M344" t="str">
            <v>25-12375</v>
          </cell>
          <cell r="N344" t="str">
            <v>Kemei</v>
          </cell>
          <cell r="S344" t="str">
            <v>Jacks</v>
          </cell>
          <cell r="T344" t="str">
            <v>Replacement Parts</v>
          </cell>
          <cell r="U344" t="str">
            <v>Bulk</v>
          </cell>
          <cell r="V344">
            <v>267</v>
          </cell>
          <cell r="W344" t="str">
            <v>Pin, Jack  9/16"  x 2-3/4"</v>
          </cell>
          <cell r="X344" t="e">
            <v>#VALUE!</v>
          </cell>
          <cell r="AB344">
            <v>0.37840000000000001</v>
          </cell>
        </row>
        <row r="345">
          <cell r="A345" t="str">
            <v>40-125</v>
          </cell>
          <cell r="N345" t="str">
            <v>In House</v>
          </cell>
          <cell r="P345" t="str">
            <v>Item Assembly</v>
          </cell>
          <cell r="S345" t="str">
            <v>Jacks</v>
          </cell>
          <cell r="T345" t="str">
            <v>Replacement Parts - Kit</v>
          </cell>
          <cell r="U345" t="str">
            <v>Package Program</v>
          </cell>
          <cell r="V345">
            <v>268</v>
          </cell>
          <cell r="W345" t="str">
            <v xml:space="preserve">Jack Pin,  9/16"  x 2-3/4", replacement pin for 40-451, 452 &amp; 453 Jacks - TowPro </v>
          </cell>
        </row>
        <row r="346">
          <cell r="A346" t="str">
            <v>40-030</v>
          </cell>
          <cell r="B346" t="str">
            <v>TJA-2000-HD</v>
          </cell>
          <cell r="L346" t="str">
            <v>Pacific Rim International, LLC</v>
          </cell>
          <cell r="N346" t="str">
            <v>Kemei</v>
          </cell>
          <cell r="S346" t="str">
            <v>Jacks</v>
          </cell>
          <cell r="T346" t="str">
            <v>Replacement Parts</v>
          </cell>
          <cell r="U346" t="str">
            <v>Bulk</v>
          </cell>
          <cell r="V346">
            <v>269</v>
          </cell>
          <cell r="W346" t="str">
            <v>Handle , Replacement for 2-5K A-Frame Jacks</v>
          </cell>
          <cell r="X346" t="e">
            <v>#VALUE!</v>
          </cell>
          <cell r="AB346">
            <v>0.80080000000000007</v>
          </cell>
        </row>
        <row r="347">
          <cell r="A347" t="str">
            <v>40-031</v>
          </cell>
          <cell r="B347" t="str">
            <v>TJPB-HD</v>
          </cell>
          <cell r="W347" t="str">
            <v>Handle , Replacement for 2-5K A-Frame Jacks - Red Knob</v>
          </cell>
          <cell r="X347" t="e">
            <v>#VALUE!</v>
          </cell>
        </row>
        <row r="348">
          <cell r="A348" t="str">
            <v>40-200</v>
          </cell>
          <cell r="B348" t="str">
            <v>TJA-2000-B</v>
          </cell>
          <cell r="L348" t="str">
            <v>Pacific Rim International, LLC</v>
          </cell>
          <cell r="M348" t="str">
            <v>25-12375</v>
          </cell>
          <cell r="N348" t="str">
            <v>Kemei</v>
          </cell>
          <cell r="O348">
            <v>150103</v>
          </cell>
          <cell r="S348" t="str">
            <v>Jacks</v>
          </cell>
          <cell r="T348" t="str">
            <v>A-Frame</v>
          </cell>
          <cell r="U348" t="str">
            <v>Bulk</v>
          </cell>
          <cell r="V348">
            <v>270</v>
          </cell>
          <cell r="W348" t="str">
            <v xml:space="preserve">Jack, A-frame 2,000 lb, top wind, black </v>
          </cell>
          <cell r="X348" t="e">
            <v>#VALUE!</v>
          </cell>
          <cell r="Y348" t="str">
            <v>Private Label, Maybe Highway Trailer Parts</v>
          </cell>
          <cell r="AB348">
            <v>7.8760000000000012</v>
          </cell>
        </row>
        <row r="349">
          <cell r="A349" t="str">
            <v>40-201</v>
          </cell>
          <cell r="B349" t="str">
            <v>TJA-5000-B</v>
          </cell>
          <cell r="L349" t="str">
            <v>Pacific Rim International, LLC</v>
          </cell>
          <cell r="N349" t="str">
            <v>Kemei</v>
          </cell>
          <cell r="O349">
            <v>150104</v>
          </cell>
          <cell r="S349" t="str">
            <v>Jacks</v>
          </cell>
          <cell r="T349" t="str">
            <v>A-Frame</v>
          </cell>
          <cell r="U349" t="str">
            <v>Bulk</v>
          </cell>
          <cell r="V349">
            <v>271</v>
          </cell>
          <cell r="W349" t="str">
            <v xml:space="preserve">Jack, A-frame 5,000 lb, top wind, black </v>
          </cell>
          <cell r="X349" t="e">
            <v>#VALUE!</v>
          </cell>
          <cell r="Y349" t="str">
            <v>Private Label, Maybe Highway Trailer Parts</v>
          </cell>
          <cell r="AB349">
            <v>10.01</v>
          </cell>
        </row>
        <row r="350">
          <cell r="A350" t="str">
            <v>40-035</v>
          </cell>
          <cell r="B350" t="str">
            <v>JSP-100</v>
          </cell>
          <cell r="L350" t="str">
            <v>Pacific Rim International, LLC</v>
          </cell>
          <cell r="M350" t="str">
            <v>25-12375</v>
          </cell>
          <cell r="N350" t="str">
            <v>Kemei</v>
          </cell>
          <cell r="S350" t="str">
            <v>Jacks</v>
          </cell>
          <cell r="T350" t="str">
            <v>A-Frame</v>
          </cell>
          <cell r="U350" t="str">
            <v>Bulk</v>
          </cell>
          <cell r="V350">
            <v>272</v>
          </cell>
          <cell r="W350" t="str">
            <v>Jack, Support Plate for 2-1/4" OD A-Frame Jacks</v>
          </cell>
          <cell r="X350" t="e">
            <v>#VALUE!</v>
          </cell>
          <cell r="AB350">
            <v>0.69300000000000006</v>
          </cell>
        </row>
        <row r="351">
          <cell r="A351" t="str">
            <v>40-300</v>
          </cell>
          <cell r="B351" t="str">
            <v>TJB-2001-B</v>
          </cell>
          <cell r="L351" t="str">
            <v>Pacific Rim International, LLC</v>
          </cell>
          <cell r="N351" t="str">
            <v>Kemei</v>
          </cell>
          <cell r="S351" t="str">
            <v>Jacks</v>
          </cell>
          <cell r="T351" t="str">
            <v>Side Mount</v>
          </cell>
          <cell r="U351" t="str">
            <v>Bulk</v>
          </cell>
          <cell r="V351">
            <v>273</v>
          </cell>
          <cell r="W351" t="str">
            <v>Jack, Swivel Mount, Weld-on bracket , 2000# cap., 10" lift, top wind, black</v>
          </cell>
          <cell r="X351" t="e">
            <v>#VALUE!</v>
          </cell>
          <cell r="Y351" t="str">
            <v>Private Label, Maybe Highway Trailer Parts</v>
          </cell>
          <cell r="AB351">
            <v>11.66</v>
          </cell>
        </row>
        <row r="352">
          <cell r="A352" t="str">
            <v>40-321</v>
          </cell>
          <cell r="B352" t="str">
            <v>TJP-2001-B</v>
          </cell>
          <cell r="L352" t="str">
            <v>Pacific Rim International, LLC</v>
          </cell>
          <cell r="N352" t="str">
            <v>Kemei</v>
          </cell>
          <cell r="S352" t="str">
            <v>Jacks</v>
          </cell>
          <cell r="T352" t="str">
            <v>Side Mount</v>
          </cell>
          <cell r="U352" t="str">
            <v>Bulk</v>
          </cell>
          <cell r="V352">
            <v>274</v>
          </cell>
          <cell r="W352" t="str">
            <v>Jack, Pipe Mount Swivel, Weld-on, Top Wind, 2000# cap. 10" lift,  black</v>
          </cell>
          <cell r="X352" t="e">
            <v>#VALUE!</v>
          </cell>
          <cell r="Y352" t="str">
            <v>Private Label, Maybe Highway Trailer Parts</v>
          </cell>
          <cell r="AB352">
            <v>10.318000000000001</v>
          </cell>
        </row>
        <row r="353">
          <cell r="A353" t="str">
            <v>40-322</v>
          </cell>
          <cell r="B353" t="str">
            <v>TJP-2001S-B</v>
          </cell>
          <cell r="L353" t="str">
            <v>Pacific Rim International, LLC</v>
          </cell>
          <cell r="N353" t="str">
            <v>Kemei</v>
          </cell>
          <cell r="S353" t="str">
            <v>Jacks</v>
          </cell>
          <cell r="T353" t="str">
            <v>Side Mount</v>
          </cell>
          <cell r="U353" t="str">
            <v>Bulk</v>
          </cell>
          <cell r="V353">
            <v>275</v>
          </cell>
          <cell r="W353" t="str">
            <v>Jack, Pipe Mount Swivel, Weld-on, Side Wind, 2000# cap. 10" lift,  black</v>
          </cell>
          <cell r="X353" t="e">
            <v>#VALUE!</v>
          </cell>
          <cell r="Y353" t="str">
            <v>Private Label, Maybe Highway Trailer Parts</v>
          </cell>
          <cell r="AB353">
            <v>14.366000000000001</v>
          </cell>
        </row>
        <row r="354">
          <cell r="A354" t="str">
            <v>40-323</v>
          </cell>
          <cell r="B354" t="str">
            <v>TJP-5001-B</v>
          </cell>
          <cell r="L354" t="str">
            <v>Pacific Rim International, LLC</v>
          </cell>
          <cell r="N354" t="str">
            <v>Kemei</v>
          </cell>
          <cell r="S354" t="str">
            <v>Jacks</v>
          </cell>
          <cell r="T354" t="str">
            <v>Side Mount</v>
          </cell>
          <cell r="U354" t="str">
            <v>Bulk</v>
          </cell>
          <cell r="V354">
            <v>276</v>
          </cell>
          <cell r="W354" t="str">
            <v>Jack, Pipe Mount Swivel, Weld-on, Top Wind, 5000# cap. 10" lift,  black</v>
          </cell>
          <cell r="X354" t="e">
            <v>#VALUE!</v>
          </cell>
          <cell r="Y354" t="str">
            <v>Private Label, Maybe Highway Trailer Parts</v>
          </cell>
          <cell r="AB354">
            <v>11.462000000000002</v>
          </cell>
        </row>
        <row r="355">
          <cell r="A355" t="str">
            <v>40-354</v>
          </cell>
          <cell r="B355" t="str">
            <v>TJP-5001S-B</v>
          </cell>
          <cell r="L355" t="str">
            <v>Pacific Rim International, LLC</v>
          </cell>
          <cell r="N355" t="str">
            <v>Kemei</v>
          </cell>
          <cell r="S355" t="str">
            <v>Jacks</v>
          </cell>
          <cell r="T355" t="str">
            <v>Side Mount</v>
          </cell>
          <cell r="U355" t="str">
            <v>Bulk</v>
          </cell>
          <cell r="V355">
            <v>277</v>
          </cell>
          <cell r="W355" t="str">
            <v>Jack, Pipe Mount Swivel, Weld-on, Side Wind, 5000# cap. 10" lift,  black</v>
          </cell>
          <cell r="X355" t="e">
            <v>#VALUE!</v>
          </cell>
          <cell r="Y355" t="str">
            <v>Private Label, Maybe Highway Trailer Parts</v>
          </cell>
          <cell r="AB355">
            <v>12.804000000000002</v>
          </cell>
        </row>
        <row r="356">
          <cell r="A356" t="str">
            <v>40-325</v>
          </cell>
          <cell r="B356" t="str">
            <v>TJP-5002-B</v>
          </cell>
          <cell r="L356" t="str">
            <v>Pacific Rim International, LLC</v>
          </cell>
          <cell r="N356" t="str">
            <v>Kemei</v>
          </cell>
          <cell r="S356" t="str">
            <v>Jacks</v>
          </cell>
          <cell r="T356" t="str">
            <v>Side Mount</v>
          </cell>
          <cell r="U356" t="str">
            <v>Bulk</v>
          </cell>
          <cell r="V356">
            <v>278</v>
          </cell>
          <cell r="W356" t="str">
            <v>Jack, Pipe Mount Swivel, Weld-on, Top Wind, 5000# cap. 15" lift,  black</v>
          </cell>
          <cell r="X356" t="e">
            <v>#VALUE!</v>
          </cell>
          <cell r="Y356" t="str">
            <v>Private Label, Maybe Highway Trailer Parts</v>
          </cell>
          <cell r="AB356">
            <v>13.618000000000002</v>
          </cell>
        </row>
        <row r="357">
          <cell r="A357" t="str">
            <v>40-356</v>
          </cell>
          <cell r="B357" t="str">
            <v>TJP-5002S-B</v>
          </cell>
          <cell r="L357" t="str">
            <v>Pacific Rim International, LLC</v>
          </cell>
          <cell r="N357" t="str">
            <v>Kemei</v>
          </cell>
          <cell r="S357" t="str">
            <v>Jacks</v>
          </cell>
          <cell r="T357" t="str">
            <v>Side Mount</v>
          </cell>
          <cell r="U357" t="str">
            <v>Bulk</v>
          </cell>
          <cell r="V357">
            <v>279</v>
          </cell>
          <cell r="W357" t="str">
            <v>Jack, Pipe Mount Swivel, Weld-on, Side Wind, 5000# cap. 15" lift,  black</v>
          </cell>
          <cell r="X357" t="e">
            <v>#VALUE!</v>
          </cell>
          <cell r="Y357" t="str">
            <v>Private Label, Maybe Highway Trailer Parts</v>
          </cell>
          <cell r="AB357">
            <v>15.07</v>
          </cell>
        </row>
        <row r="358">
          <cell r="A358" t="str">
            <v>40-357</v>
          </cell>
          <cell r="B358" t="str">
            <v>TJP-7001-B</v>
          </cell>
          <cell r="L358" t="str">
            <v>Pacific Rim International, LLC</v>
          </cell>
          <cell r="N358" t="str">
            <v>Kemei</v>
          </cell>
          <cell r="S358" t="str">
            <v>Jacks</v>
          </cell>
          <cell r="T358" t="str">
            <v>Side Mount</v>
          </cell>
          <cell r="U358" t="str">
            <v>Bulk</v>
          </cell>
          <cell r="V358">
            <v>280</v>
          </cell>
          <cell r="W358" t="str">
            <v>Jack, Pipe Mount Swivel, Weld-on Top Wind, 7000# cap. 10" lift,  black</v>
          </cell>
          <cell r="X358" t="e">
            <v>#VALUE!</v>
          </cell>
          <cell r="Y358" t="str">
            <v>Private Label, Maybe Highway Trailer Parts</v>
          </cell>
          <cell r="AB358">
            <v>12.562000000000001</v>
          </cell>
        </row>
        <row r="359">
          <cell r="A359" t="str">
            <v>40-358</v>
          </cell>
          <cell r="B359" t="str">
            <v>TJP-7001S-B</v>
          </cell>
          <cell r="L359" t="str">
            <v>Pacific Rim International, LLC</v>
          </cell>
          <cell r="N359" t="str">
            <v>Kemei</v>
          </cell>
          <cell r="S359" t="str">
            <v>Jacks</v>
          </cell>
          <cell r="T359" t="str">
            <v>Side Mount</v>
          </cell>
          <cell r="U359" t="str">
            <v>Bulk</v>
          </cell>
          <cell r="V359">
            <v>281</v>
          </cell>
          <cell r="W359" t="str">
            <v>Jack, Pipe Mount Swivel, Weld-on Side Wind, 7000# cap. 10" lift,  black</v>
          </cell>
          <cell r="X359" t="e">
            <v>#VALUE!</v>
          </cell>
          <cell r="Y359" t="str">
            <v>Private Label, Maybe Highway Trailer Parts</v>
          </cell>
          <cell r="AB359">
            <v>13.750000000000002</v>
          </cell>
        </row>
        <row r="360">
          <cell r="A360" t="str">
            <v>40-340</v>
          </cell>
          <cell r="B360" t="str">
            <v>TJP-7002-B</v>
          </cell>
          <cell r="L360" t="str">
            <v>Pacific Rim International, LLC</v>
          </cell>
          <cell r="N360" t="str">
            <v>Kemei</v>
          </cell>
          <cell r="S360" t="str">
            <v>Jacks</v>
          </cell>
          <cell r="T360" t="str">
            <v>Side Mount</v>
          </cell>
          <cell r="U360" t="str">
            <v>Bulk</v>
          </cell>
          <cell r="V360">
            <v>282</v>
          </cell>
          <cell r="W360" t="str">
            <v>Jack, Pipe Mount Swivel, Weld-on Top Wind, 7000# cap. 15" lift,  black</v>
          </cell>
          <cell r="X360" t="e">
            <v>#VALUE!</v>
          </cell>
          <cell r="Y360" t="str">
            <v>Private Label, Maybe Highway Trailer Parts</v>
          </cell>
          <cell r="AB360">
            <v>14.894</v>
          </cell>
        </row>
        <row r="361">
          <cell r="A361" t="str">
            <v>40-341</v>
          </cell>
          <cell r="B361" t="str">
            <v>TJP-7002S-B</v>
          </cell>
          <cell r="L361" t="str">
            <v>Pacific Rim International, LLC</v>
          </cell>
          <cell r="N361" t="str">
            <v>Kemei</v>
          </cell>
          <cell r="S361" t="str">
            <v>Jacks</v>
          </cell>
          <cell r="T361" t="str">
            <v>Side Mount</v>
          </cell>
          <cell r="U361" t="str">
            <v>Bulk</v>
          </cell>
          <cell r="V361">
            <v>283</v>
          </cell>
          <cell r="W361" t="str">
            <v>Jack, Pipe Mount Swivel, Weld-on Side Wind, 7000# cap. 15" lift,  black</v>
          </cell>
          <cell r="X361" t="e">
            <v>#VALUE!</v>
          </cell>
          <cell r="Y361" t="str">
            <v>Private Label, Maybe Highway Trailer Parts</v>
          </cell>
          <cell r="AB361">
            <v>16.192000000000004</v>
          </cell>
        </row>
        <row r="362">
          <cell r="W362" t="str">
            <v>Jack, Pipe Mount Swivel, Weld-on, Top Wind, Square Jack, 8000# support capacity, 7000# lift cap. 15" lift, drop leg w/base 2.5" outer tube</v>
          </cell>
          <cell r="X362" t="e">
            <v>#VALUE!</v>
          </cell>
        </row>
        <row r="363">
          <cell r="W363" t="str">
            <v>Jack, Pipe Mount Swivel, Weld-on, Side Wind, Square Jack, 8000# support capacity, 7000# lift cap. 15" lift, drop leg w/base 2.5" outer tube</v>
          </cell>
          <cell r="X363" t="e">
            <v>#VALUE!</v>
          </cell>
        </row>
        <row r="364">
          <cell r="A364" t="str">
            <v>40-451</v>
          </cell>
          <cell r="B364" t="str">
            <v>TJD-7000</v>
          </cell>
          <cell r="L364" t="str">
            <v>Pacific Rim International, LLC</v>
          </cell>
          <cell r="N364" t="str">
            <v>Kemei</v>
          </cell>
          <cell r="O364">
            <v>150145</v>
          </cell>
          <cell r="S364" t="str">
            <v>Jacks</v>
          </cell>
          <cell r="T364" t="str">
            <v>Drop Leg</v>
          </cell>
          <cell r="U364" t="str">
            <v>Bulk</v>
          </cell>
          <cell r="V364">
            <v>284</v>
          </cell>
          <cell r="W364" t="str">
            <v>Jack,  Drop Leg HD, Top Wind, 2.5" Square Jack, 8000# support capacity, 7000# lift capacity</v>
          </cell>
          <cell r="X364" t="e">
            <v>#VALUE!</v>
          </cell>
          <cell r="Y364" t="str">
            <v>Private Label, Maybe Highway Trailer Parts</v>
          </cell>
          <cell r="AB364">
            <v>21.295999999999999</v>
          </cell>
        </row>
        <row r="365">
          <cell r="A365" t="str">
            <v>40-452</v>
          </cell>
          <cell r="B365" t="str">
            <v>TJD-7000S</v>
          </cell>
          <cell r="L365" t="str">
            <v>Pacific Rim International, LLC</v>
          </cell>
          <cell r="M365" t="str">
            <v>25-12375</v>
          </cell>
          <cell r="N365" t="str">
            <v>Kemei</v>
          </cell>
          <cell r="O365">
            <v>150146</v>
          </cell>
          <cell r="S365" t="str">
            <v>Jacks</v>
          </cell>
          <cell r="T365" t="str">
            <v>Drop Leg</v>
          </cell>
          <cell r="U365" t="str">
            <v>Bulk</v>
          </cell>
          <cell r="V365">
            <v>285</v>
          </cell>
          <cell r="W365" t="str">
            <v>Jack,  Drop Leg HD, Side Wind, 2.5" Square Jack, 8000# support capacity, 7000# lift capacity</v>
          </cell>
          <cell r="X365" t="e">
            <v>#VALUE!</v>
          </cell>
          <cell r="Y365" t="str">
            <v>Private Label, Maybe Highway Trailer Parts</v>
          </cell>
          <cell r="AB365">
            <v>23.32</v>
          </cell>
        </row>
        <row r="366">
          <cell r="A366" t="str">
            <v>40-412</v>
          </cell>
          <cell r="B366" t="str">
            <v>TJD-12000SP-F2</v>
          </cell>
          <cell r="L366" t="str">
            <v>Pacific Rim International, LLC</v>
          </cell>
          <cell r="M366" t="str">
            <v>25-12375</v>
          </cell>
          <cell r="N366" t="str">
            <v>Kemei</v>
          </cell>
          <cell r="S366" t="str">
            <v>Jacks</v>
          </cell>
          <cell r="T366" t="str">
            <v>Drop Leg</v>
          </cell>
          <cell r="U366" t="str">
            <v>Bulk</v>
          </cell>
          <cell r="V366">
            <v>286</v>
          </cell>
          <cell r="W366" t="str">
            <v>Jack, Heavy Duty Square, Front Pin, 12000# support capacity, 10,000# lift capacity, w / spring return, handle and handle clip</v>
          </cell>
          <cell r="X366" t="e">
            <v>#VALUE!</v>
          </cell>
          <cell r="Y366" t="str">
            <v>Private Label, Maybe Highway Trailer Parts</v>
          </cell>
          <cell r="AB366">
            <v>58.300000000000004</v>
          </cell>
        </row>
        <row r="367">
          <cell r="A367" t="str">
            <v>40-414</v>
          </cell>
          <cell r="B367" t="str">
            <v>TJD-12000SP-R2</v>
          </cell>
          <cell r="L367" t="str">
            <v>Pacific Rim International, LLC</v>
          </cell>
          <cell r="N367" t="str">
            <v>Kemei</v>
          </cell>
          <cell r="O367">
            <v>150135</v>
          </cell>
          <cell r="S367" t="str">
            <v>Jacks</v>
          </cell>
          <cell r="T367" t="str">
            <v>Drop Leg</v>
          </cell>
          <cell r="U367" t="str">
            <v>Bulk</v>
          </cell>
          <cell r="V367">
            <v>287</v>
          </cell>
          <cell r="W367" t="str">
            <v>Jack, Heavy Duty Square, Side Pin, 12000# support capacity, 10,000# lift capacity, w / spring return, handle and handle clip</v>
          </cell>
          <cell r="X367" t="e">
            <v>#VALUE!</v>
          </cell>
          <cell r="Y367" t="str">
            <v>Private Label, Maybe Highway Trailer Parts</v>
          </cell>
          <cell r="AB367">
            <v>58.300000000000004</v>
          </cell>
        </row>
        <row r="368">
          <cell r="A368" t="str">
            <v>40-413</v>
          </cell>
          <cell r="B368" t="str">
            <v>TJD-12000SP-F2NH</v>
          </cell>
          <cell r="L368" t="str">
            <v>Pacific Rim International, LLC</v>
          </cell>
          <cell r="N368" t="str">
            <v>Kemei</v>
          </cell>
          <cell r="S368" t="str">
            <v>Jacks</v>
          </cell>
          <cell r="T368" t="str">
            <v>Drop Leg</v>
          </cell>
          <cell r="U368" t="str">
            <v>Bulk</v>
          </cell>
          <cell r="V368">
            <v>288</v>
          </cell>
          <cell r="W368" t="str">
            <v>Jack, Heavy Duty Square, Front Pin, 12000# support capacity, 10,000# lift capacity, w / spring return, NO HANDLE</v>
          </cell>
          <cell r="X368" t="e">
            <v>#VALUE!</v>
          </cell>
          <cell r="Y368" t="str">
            <v>Private Label, Maybe Highway Trailer Parts</v>
          </cell>
          <cell r="AB368">
            <v>55.440000000000005</v>
          </cell>
        </row>
        <row r="369">
          <cell r="A369" t="str">
            <v>40-415</v>
          </cell>
          <cell r="B369" t="str">
            <v>TJD-12000SP-R2NH</v>
          </cell>
          <cell r="L369" t="str">
            <v>Pacific Rim International, LLC</v>
          </cell>
          <cell r="N369" t="str">
            <v>Kemei</v>
          </cell>
          <cell r="S369" t="str">
            <v>Jacks</v>
          </cell>
          <cell r="T369" t="str">
            <v>Drop Leg</v>
          </cell>
          <cell r="U369" t="str">
            <v>Bulk</v>
          </cell>
          <cell r="V369">
            <v>289</v>
          </cell>
          <cell r="W369" t="str">
            <v>Jack, Heavy Duty Square, Side Pin, 12000# support capacity, 10,000# lift capacity, w / spring return, NO HANDLE</v>
          </cell>
          <cell r="X369" t="e">
            <v>#VALUE!</v>
          </cell>
          <cell r="Y369" t="str">
            <v>Private Label, Maybe Highway Trailer Parts</v>
          </cell>
          <cell r="AB369">
            <v>55.440000000000005</v>
          </cell>
        </row>
        <row r="370">
          <cell r="A370" t="str">
            <v>40-040</v>
          </cell>
          <cell r="B370" t="str">
            <v>TJD-12000-HD</v>
          </cell>
          <cell r="L370" t="str">
            <v>Pacific Rim International, LLC</v>
          </cell>
          <cell r="N370" t="str">
            <v>Kemei</v>
          </cell>
          <cell r="S370" t="str">
            <v>Jacks</v>
          </cell>
          <cell r="T370" t="str">
            <v>Replacement Parts</v>
          </cell>
          <cell r="U370" t="str">
            <v>Bulk</v>
          </cell>
          <cell r="V370">
            <v>290</v>
          </cell>
          <cell r="W370" t="str">
            <v>Jack, Handle w/bolt and nut for 12k jack</v>
          </cell>
          <cell r="X370" t="e">
            <v>#VALUE!</v>
          </cell>
          <cell r="Y370" t="str">
            <v>Private Label, Maybe Highway Trailer Parts</v>
          </cell>
          <cell r="AB370">
            <v>3.036</v>
          </cell>
        </row>
        <row r="371">
          <cell r="A371" t="str">
            <v>40-041</v>
          </cell>
          <cell r="B371" t="str">
            <v>TJD-12000-CLIP</v>
          </cell>
          <cell r="L371" t="str">
            <v>Pacific Rim International, LLC</v>
          </cell>
          <cell r="N371" t="str">
            <v>Kemei</v>
          </cell>
          <cell r="S371" t="str">
            <v>Jacks</v>
          </cell>
          <cell r="T371" t="str">
            <v>Replacement Parts</v>
          </cell>
          <cell r="U371" t="str">
            <v>Bulk</v>
          </cell>
          <cell r="V371">
            <v>291</v>
          </cell>
          <cell r="W371" t="str">
            <v>Jack, Handle clip for HD Jack Handle</v>
          </cell>
          <cell r="X371" t="e">
            <v>#VALUE!</v>
          </cell>
          <cell r="AB371">
            <v>0.19800000000000001</v>
          </cell>
        </row>
        <row r="372">
          <cell r="A372" t="str">
            <v>40-050</v>
          </cell>
          <cell r="B372" t="str">
            <v>TJD-12000-PPN</v>
          </cell>
          <cell r="L372" t="str">
            <v>Pacific Rim International, LLC</v>
          </cell>
          <cell r="N372" t="str">
            <v>Kemei</v>
          </cell>
          <cell r="S372" t="str">
            <v>Jacks</v>
          </cell>
          <cell r="T372" t="str">
            <v>Replacement Parts</v>
          </cell>
          <cell r="U372" t="str">
            <v>Bulk</v>
          </cell>
          <cell r="V372">
            <v>292</v>
          </cell>
          <cell r="W372" t="str">
            <v>Pin, for Direct-Weld Square Jack Foot</v>
          </cell>
          <cell r="X372" t="e">
            <v>#VALUE!</v>
          </cell>
          <cell r="AB372">
            <v>1.2320000000000002</v>
          </cell>
        </row>
        <row r="373">
          <cell r="A373" t="str">
            <v>40-453</v>
          </cell>
          <cell r="B373" t="str">
            <v>TJDA-8000</v>
          </cell>
          <cell r="L373" t="str">
            <v>Pacific Rim International, LLC</v>
          </cell>
          <cell r="M373" t="str">
            <v>25-12375</v>
          </cell>
          <cell r="N373" t="str">
            <v>Kemei</v>
          </cell>
          <cell r="S373" t="str">
            <v>Jacks</v>
          </cell>
          <cell r="T373" t="str">
            <v>A-Frame</v>
          </cell>
          <cell r="U373" t="str">
            <v>Bulk</v>
          </cell>
          <cell r="V373">
            <v>293</v>
          </cell>
          <cell r="W373" t="str">
            <v>Jack, A-frame mini-drop leg jack, Top Wind, 8000# supprt cap., 8000# lift capacity, 28.5" travel, black finish</v>
          </cell>
          <cell r="X373" t="e">
            <v>#VALUE!</v>
          </cell>
          <cell r="Y373" t="str">
            <v>Private Label, Maybe Highway Trailer Parts</v>
          </cell>
          <cell r="AB373">
            <v>24.200000000000003</v>
          </cell>
        </row>
        <row r="374">
          <cell r="A374" t="str">
            <v>40-045</v>
          </cell>
          <cell r="B374" t="str">
            <v>TJP-IP916-CTN</v>
          </cell>
          <cell r="L374" t="str">
            <v>Pacific Rim International, LLC</v>
          </cell>
          <cell r="N374" t="str">
            <v>Kemei</v>
          </cell>
          <cell r="S374" t="str">
            <v>Jacks</v>
          </cell>
          <cell r="T374" t="str">
            <v>Replacement Parts</v>
          </cell>
          <cell r="U374" t="str">
            <v>Bulk</v>
          </cell>
          <cell r="V374">
            <v>294</v>
          </cell>
          <cell r="W374" t="str">
            <v>Jack, Male pipe (inside pipe), 2” O.D., 9/16” pin hole size. For 5-8K SW round tube jack and 5K square tube jack</v>
          </cell>
          <cell r="X374" t="e">
            <v>#VALUE!</v>
          </cell>
          <cell r="AB374">
            <v>0.92400000000000004</v>
          </cell>
        </row>
        <row r="375">
          <cell r="A375" t="str">
            <v>40-046</v>
          </cell>
          <cell r="B375" t="str">
            <v>TJP-IP58-CTN</v>
          </cell>
          <cell r="L375" t="str">
            <v>Pacific Rim International, LLC</v>
          </cell>
          <cell r="M375" t="str">
            <v>25-12375</v>
          </cell>
          <cell r="N375" t="str">
            <v>Kemei</v>
          </cell>
          <cell r="S375" t="str">
            <v>Jacks</v>
          </cell>
          <cell r="T375" t="str">
            <v>Replacement Parts</v>
          </cell>
          <cell r="U375" t="str">
            <v>Bulk</v>
          </cell>
          <cell r="V375">
            <v>295</v>
          </cell>
          <cell r="W375" t="str">
            <v>Jack, Male pipe (inside pipe), 2” O.D., 5/8” pin hole size. For 2K TW/SW &amp; 5K TW round tube jack</v>
          </cell>
          <cell r="X375" t="e">
            <v>#VALUE!</v>
          </cell>
          <cell r="AB375">
            <v>0.92400000000000004</v>
          </cell>
        </row>
        <row r="376">
          <cell r="A376" t="str">
            <v>40-047</v>
          </cell>
          <cell r="B376" t="str">
            <v>TJP-FP58</v>
          </cell>
          <cell r="L376" t="str">
            <v>Pacific Rim International, LLC</v>
          </cell>
          <cell r="N376" t="str">
            <v>Kemei</v>
          </cell>
          <cell r="S376" t="str">
            <v>Jacks</v>
          </cell>
          <cell r="T376" t="str">
            <v>Replacement Parts</v>
          </cell>
          <cell r="U376" t="str">
            <v>Bulk</v>
          </cell>
          <cell r="V376">
            <v>296</v>
          </cell>
          <cell r="W376" t="str">
            <v>Jack, Female mating pipe, 3” O.D., 5/8” pin hole size for 8K round tube and square tube pipe mount jacks</v>
          </cell>
          <cell r="X376" t="e">
            <v>#VALUE!</v>
          </cell>
          <cell r="AB376">
            <v>1.2100000000000002</v>
          </cell>
        </row>
        <row r="377">
          <cell r="A377" t="str">
            <v>40-048</v>
          </cell>
          <cell r="B377" t="str">
            <v>TJP-OP2558</v>
          </cell>
          <cell r="L377" t="str">
            <v>Pacific Rim International, LLC</v>
          </cell>
          <cell r="N377" t="str">
            <v>Kemei</v>
          </cell>
          <cell r="S377" t="str">
            <v>Jacks</v>
          </cell>
          <cell r="T377" t="str">
            <v>Replacement Parts</v>
          </cell>
          <cell r="U377" t="str">
            <v>Bulk</v>
          </cell>
          <cell r="V377">
            <v>297</v>
          </cell>
          <cell r="W377" t="str">
            <v>Jack, 2.75” weldment with U shape channel, fitting 5/8 pin, U shape channel fitting 2.5” jack tube. For 7/8K square Jacks</v>
          </cell>
          <cell r="X377" t="e">
            <v>#VALUE!</v>
          </cell>
          <cell r="AB377">
            <v>1.7600000000000002</v>
          </cell>
        </row>
        <row r="378">
          <cell r="A378" t="str">
            <v>40-416</v>
          </cell>
          <cell r="B378" t="str">
            <v>TJD-12000TWSP-R</v>
          </cell>
          <cell r="L378" t="str">
            <v>Pacific Rim International, LLC</v>
          </cell>
          <cell r="N378" t="str">
            <v>Kemei</v>
          </cell>
          <cell r="O378">
            <v>150134</v>
          </cell>
          <cell r="S378" t="str">
            <v>Jacks</v>
          </cell>
          <cell r="T378" t="str">
            <v>Drop Leg</v>
          </cell>
          <cell r="U378" t="str">
            <v>Bulk</v>
          </cell>
          <cell r="V378">
            <v>298</v>
          </cell>
          <cell r="W378" t="str">
            <v>Heavy duty square jack, top wind, 12,000# support capacity, 10000# lift cap.,w/spring return, handle and handle clip, side pin</v>
          </cell>
          <cell r="X378" t="e">
            <v>#VALUE!</v>
          </cell>
          <cell r="Y378" t="str">
            <v>Private Label, Maybe Highway Trailer Parts</v>
          </cell>
          <cell r="AB378">
            <v>53.900000000000006</v>
          </cell>
        </row>
        <row r="379">
          <cell r="A379" t="str">
            <v>40-550</v>
          </cell>
          <cell r="B379" t="str">
            <v xml:space="preserve">MJ-1200B </v>
          </cell>
          <cell r="O379">
            <v>150143</v>
          </cell>
          <cell r="W379" t="str">
            <v>Jack, Bolt-on Marine Swivel , 1500# capacity,  Zinc,  6" caster wheel</v>
          </cell>
          <cell r="X379" t="e">
            <v>#VALUE!</v>
          </cell>
        </row>
        <row r="380">
          <cell r="A380" t="str">
            <v>40-551</v>
          </cell>
          <cell r="B380" t="str">
            <v>MJ-1500B-DWL</v>
          </cell>
          <cell r="O380">
            <v>150150</v>
          </cell>
          <cell r="W380" t="str">
            <v>Jack, Bolt-on Marine Swivel , 1500# capacity,  Zinc,  6" caster wheel dual</v>
          </cell>
          <cell r="X380" t="e">
            <v>#VALUE!</v>
          </cell>
        </row>
        <row r="381">
          <cell r="A381" t="str">
            <v>40-420</v>
          </cell>
          <cell r="B381" t="str">
            <v>TJD2SP-12900SP-F</v>
          </cell>
          <cell r="W381" t="str">
            <v>Heavy duty square jack, 2 speed, 12000# capacity, spring loaded, w/handle and handle clip, front pin</v>
          </cell>
          <cell r="X381" t="e">
            <v>#VALUE!</v>
          </cell>
        </row>
        <row r="382">
          <cell r="A382" t="str">
            <v>40-900</v>
          </cell>
          <cell r="W382" t="str">
            <v>Jack, Scissor Stabilizer w/ Handle and Drill Adapter - 24" Lift - 5,000 lbs 2-pk Boxed</v>
          </cell>
          <cell r="X382" t="e">
            <v>#VALUE!</v>
          </cell>
        </row>
        <row r="383">
          <cell r="A383" t="str">
            <v>50-052</v>
          </cell>
          <cell r="O383">
            <v>100104</v>
          </cell>
          <cell r="W383" t="str">
            <v>Straight coupler, 2"x2", 3500# capacity, zinc</v>
          </cell>
          <cell r="X383" t="e">
            <v>#VALUE!</v>
          </cell>
        </row>
        <row r="384">
          <cell r="A384" t="str">
            <v>50-060</v>
          </cell>
          <cell r="O384">
            <v>100107</v>
          </cell>
          <cell r="W384" t="str">
            <v>Straight coupler, 2"x3", 5000# capacity, zinc</v>
          </cell>
          <cell r="X384" t="e">
            <v>#VALUE!</v>
          </cell>
        </row>
        <row r="385">
          <cell r="A385" t="str">
            <v>50-201</v>
          </cell>
          <cell r="B385" t="str">
            <v>CA-5100-B</v>
          </cell>
          <cell r="L385" t="str">
            <v>Pacific Rim International, LLC</v>
          </cell>
          <cell r="N385" t="str">
            <v>Kemei</v>
          </cell>
          <cell r="O385">
            <v>100201</v>
          </cell>
          <cell r="S385" t="str">
            <v>Couplers</v>
          </cell>
          <cell r="T385" t="str">
            <v>A-Frame</v>
          </cell>
          <cell r="U385" t="str">
            <v>Bulk</v>
          </cell>
          <cell r="V385">
            <v>299</v>
          </cell>
          <cell r="W385" t="str">
            <v>Coupler, A-Frame, 2" ball size, 5000#, black painted</v>
          </cell>
          <cell r="X385" t="e">
            <v>#VALUE!</v>
          </cell>
          <cell r="Y385" t="str">
            <v>Private Label, Maybe Highway Trailer Parts</v>
          </cell>
          <cell r="AB385">
            <v>6.6000000000000005</v>
          </cell>
        </row>
        <row r="386">
          <cell r="A386" t="str">
            <v>50-205</v>
          </cell>
          <cell r="B386" t="str">
            <v>CA-5400-O</v>
          </cell>
          <cell r="L386" t="str">
            <v>Pacific Rim International, LLC</v>
          </cell>
          <cell r="N386" t="str">
            <v>Kemei</v>
          </cell>
          <cell r="O386">
            <v>100205</v>
          </cell>
          <cell r="S386" t="str">
            <v>Couplers</v>
          </cell>
          <cell r="T386" t="str">
            <v>A-Frame</v>
          </cell>
          <cell r="U386" t="str">
            <v>Bulk</v>
          </cell>
          <cell r="V386">
            <v>300</v>
          </cell>
          <cell r="W386" t="str">
            <v>Coupler, A-Frame, 2-5/16" ball size, 14,000#, OILY</v>
          </cell>
          <cell r="X386" t="e">
            <v>#VALUE!</v>
          </cell>
          <cell r="Y386" t="str">
            <v>Private Label, Maybe Highway Trailer Parts</v>
          </cell>
          <cell r="AB386">
            <v>8.4700000000000006</v>
          </cell>
        </row>
        <row r="387">
          <cell r="A387" t="str">
            <v>50-206</v>
          </cell>
          <cell r="B387" t="str">
            <v>CA-5400-B</v>
          </cell>
          <cell r="L387" t="str">
            <v>Pacific Rim International, LLC</v>
          </cell>
          <cell r="N387" t="str">
            <v>Kemei</v>
          </cell>
          <cell r="S387" t="str">
            <v>Couplers</v>
          </cell>
          <cell r="T387" t="str">
            <v>A-Frame</v>
          </cell>
          <cell r="U387" t="str">
            <v>Bulk</v>
          </cell>
          <cell r="V387">
            <v>301</v>
          </cell>
          <cell r="W387" t="str">
            <v>Coupler, A-Frame, 2-5/16" ball size, 14,000#, BLACK</v>
          </cell>
          <cell r="X387" t="e">
            <v>#VALUE!</v>
          </cell>
          <cell r="Y387" t="str">
            <v>Private Label, Maybe Highway Trailer Parts</v>
          </cell>
          <cell r="AB387">
            <v>8.4700000000000006</v>
          </cell>
        </row>
        <row r="388">
          <cell r="A388" t="str">
            <v>50-210</v>
          </cell>
          <cell r="B388" t="str">
            <v>CA-5210-B</v>
          </cell>
          <cell r="L388" t="str">
            <v>Pacific Rim International, LLC</v>
          </cell>
          <cell r="N388" t="str">
            <v>Kemei</v>
          </cell>
          <cell r="O388">
            <v>100207</v>
          </cell>
          <cell r="S388" t="str">
            <v>Couplers</v>
          </cell>
          <cell r="T388" t="str">
            <v>A-Frame</v>
          </cell>
          <cell r="U388" t="str">
            <v>Bulk</v>
          </cell>
          <cell r="V388">
            <v>302</v>
          </cell>
          <cell r="W388" t="str">
            <v>Coupler, A-Frame, 2" ball size, 8000# capacity w/ wrap-around helmet, black</v>
          </cell>
          <cell r="X388" t="e">
            <v>#VALUE!</v>
          </cell>
          <cell r="Y388" t="str">
            <v>Private Label, Maybe Highway Trailer Parts</v>
          </cell>
          <cell r="AB388">
            <v>7.5680000000000005</v>
          </cell>
        </row>
        <row r="389">
          <cell r="A389" t="str">
            <v>50-215</v>
          </cell>
          <cell r="B389" t="str">
            <v>CA-5196-B</v>
          </cell>
          <cell r="L389" t="str">
            <v>Pacific Rim International, LLC</v>
          </cell>
          <cell r="N389" t="str">
            <v>Kemei</v>
          </cell>
          <cell r="O389">
            <v>100701</v>
          </cell>
          <cell r="S389" t="str">
            <v>Couplers</v>
          </cell>
          <cell r="T389" t="str">
            <v>A-Frame</v>
          </cell>
          <cell r="U389" t="str">
            <v>Bulk</v>
          </cell>
          <cell r="V389">
            <v>303</v>
          </cell>
          <cell r="W389" t="str">
            <v>Coupler, A-Frame, Collar Style,  2" ball, 7000# capacity</v>
          </cell>
          <cell r="X389" t="e">
            <v>#VALUE!</v>
          </cell>
          <cell r="Y389" t="str">
            <v>Private Label, Maybe Highway Trailer Parts</v>
          </cell>
          <cell r="AB389">
            <v>14.52</v>
          </cell>
        </row>
        <row r="390">
          <cell r="A390" t="str">
            <v>50-225</v>
          </cell>
          <cell r="B390" t="str">
            <v>CA-5296-B</v>
          </cell>
          <cell r="L390" t="str">
            <v>Pacific Rim International, LLC</v>
          </cell>
          <cell r="M390" t="str">
            <v>25-12375</v>
          </cell>
          <cell r="N390" t="str">
            <v>Kemei</v>
          </cell>
          <cell r="O390">
            <v>100702</v>
          </cell>
          <cell r="S390" t="str">
            <v>Couplers</v>
          </cell>
          <cell r="T390" t="str">
            <v>A-Frame</v>
          </cell>
          <cell r="U390" t="str">
            <v>Bulk</v>
          </cell>
          <cell r="V390">
            <v>304</v>
          </cell>
          <cell r="W390" t="str">
            <v>Coupler, A-Frame, Colar Style,  2-5/16" ball, 12500# capacity</v>
          </cell>
          <cell r="X390" t="e">
            <v>#VALUE!</v>
          </cell>
          <cell r="Y390" t="str">
            <v>Private Label, Maybe Highway Trailer Parts</v>
          </cell>
          <cell r="AB390">
            <v>18.260000000000002</v>
          </cell>
        </row>
        <row r="391">
          <cell r="A391" t="str">
            <v>50-275</v>
          </cell>
          <cell r="B391" t="str">
            <v>CTA-400</v>
          </cell>
          <cell r="L391" t="str">
            <v>Pacific Rim International, LLC</v>
          </cell>
          <cell r="N391" t="str">
            <v>Kemei</v>
          </cell>
          <cell r="O391">
            <v>100313</v>
          </cell>
          <cell r="S391" t="str">
            <v>Couplers</v>
          </cell>
          <cell r="T391" t="str">
            <v>Adjustable</v>
          </cell>
          <cell r="U391" t="str">
            <v>Bulk</v>
          </cell>
          <cell r="V391">
            <v>305</v>
          </cell>
          <cell r="W391" t="str">
            <v>Coupler, Adjustable, 2-5/16" ball size, 14000# capacity, black powder coat finish, w/ bolts and nuts</v>
          </cell>
          <cell r="X391" t="e">
            <v>#VALUE!</v>
          </cell>
          <cell r="Y391" t="str">
            <v>Private Label, Maybe Highway Trailer Parts</v>
          </cell>
          <cell r="AB391">
            <v>8.8000000000000007</v>
          </cell>
        </row>
        <row r="392">
          <cell r="A392" t="str">
            <v>50-280</v>
          </cell>
          <cell r="B392" t="str">
            <v>CTA-196</v>
          </cell>
          <cell r="L392" t="str">
            <v>Pacific Rim International, LLC</v>
          </cell>
          <cell r="N392" t="str">
            <v>Kemei</v>
          </cell>
          <cell r="O392">
            <v>100703</v>
          </cell>
          <cell r="S392" t="str">
            <v>Couplers</v>
          </cell>
          <cell r="T392" t="str">
            <v>Adjustable</v>
          </cell>
          <cell r="U392" t="str">
            <v>Bulk</v>
          </cell>
          <cell r="V392">
            <v>306</v>
          </cell>
          <cell r="W392" t="str">
            <v>Coupler, Adjustable, collar style, 2" ball size, 7000# capacity, black powder coat finish, w/bolts and nuts</v>
          </cell>
          <cell r="X392" t="e">
            <v>#VALUE!</v>
          </cell>
          <cell r="Y392" t="str">
            <v>Private Label, Maybe Highway Trailer Parts</v>
          </cell>
          <cell r="AB392">
            <v>11.440000000000001</v>
          </cell>
        </row>
        <row r="393">
          <cell r="A393" t="str">
            <v>50-281</v>
          </cell>
          <cell r="B393" t="str">
            <v>CTA-296</v>
          </cell>
          <cell r="L393" t="str">
            <v>Pacific Rim International, LLC</v>
          </cell>
          <cell r="M393" t="str">
            <v>25-12375</v>
          </cell>
          <cell r="N393" t="str">
            <v>Kemei</v>
          </cell>
          <cell r="O393">
            <v>100704</v>
          </cell>
          <cell r="S393" t="str">
            <v>Couplers</v>
          </cell>
          <cell r="T393" t="str">
            <v>Adjustable</v>
          </cell>
          <cell r="U393" t="str">
            <v>Bulk</v>
          </cell>
          <cell r="V393">
            <v>307</v>
          </cell>
          <cell r="W393" t="str">
            <v>Coupler, Adjustable, collar style, 2-5/16" ball size, 12500# capacity, black powder coat finish, w/bolts and nuts</v>
          </cell>
          <cell r="X393" t="e">
            <v>#VALUE!</v>
          </cell>
          <cell r="Y393" t="str">
            <v>Private Label, Maybe Highway Trailer Parts</v>
          </cell>
          <cell r="AB393">
            <v>13.42</v>
          </cell>
        </row>
        <row r="394">
          <cell r="A394" t="str">
            <v>50-285</v>
          </cell>
          <cell r="B394" t="str">
            <v>CTA-280</v>
          </cell>
          <cell r="L394" t="str">
            <v>Pacific Rim International, LLC</v>
          </cell>
          <cell r="M394" t="str">
            <v>25-12375</v>
          </cell>
          <cell r="N394" t="str">
            <v>Kemei</v>
          </cell>
          <cell r="S394" t="str">
            <v>Couplers</v>
          </cell>
          <cell r="T394" t="str">
            <v>Adjustable</v>
          </cell>
          <cell r="U394" t="str">
            <v>Bulk</v>
          </cell>
          <cell r="V394">
            <v>308</v>
          </cell>
          <cell r="W394" t="str">
            <v>Coupler, Adjustable, heavy duty cast construction, 2-5/16" ball size, 15000# capacity, black powder coat finish, w/bolts and nuts</v>
          </cell>
          <cell r="X394" t="e">
            <v>#VALUE!</v>
          </cell>
          <cell r="Y394" t="str">
            <v>Private Label, Maybe Highway Trailer Parts</v>
          </cell>
          <cell r="AB394">
            <v>13.200000000000001</v>
          </cell>
        </row>
        <row r="395">
          <cell r="N395" t="str">
            <v>Demco</v>
          </cell>
        </row>
        <row r="396">
          <cell r="A396" t="str">
            <v>50-290</v>
          </cell>
          <cell r="B396" t="str">
            <v>14040-81</v>
          </cell>
          <cell r="N396" t="str">
            <v>Demco</v>
          </cell>
          <cell r="W396" t="str">
            <v>Coupler, Adjustable, Demco EZ Latch, 2-5/16" ball size, 21,000# capacity, black powder coat finish</v>
          </cell>
          <cell r="X396" t="e">
            <v>#VALUE!</v>
          </cell>
        </row>
        <row r="397">
          <cell r="A397" t="str">
            <v>50-300</v>
          </cell>
          <cell r="B397" t="str">
            <v>CTA-CB4</v>
          </cell>
          <cell r="L397" t="str">
            <v>Pacific Rim International, LLC</v>
          </cell>
          <cell r="N397" t="str">
            <v>Kemei</v>
          </cell>
          <cell r="O397">
            <v>100303</v>
          </cell>
          <cell r="S397" t="str">
            <v>Couplers</v>
          </cell>
          <cell r="T397" t="str">
            <v>Adjustable</v>
          </cell>
          <cell r="U397" t="str">
            <v>Bulk</v>
          </cell>
          <cell r="V397">
            <v>309</v>
          </cell>
          <cell r="W397" t="str">
            <v>Coupler, 3 position channel bracket</v>
          </cell>
          <cell r="X397" t="e">
            <v>#VALUE!</v>
          </cell>
          <cell r="AB397">
            <v>5.28</v>
          </cell>
        </row>
        <row r="398">
          <cell r="A398" t="str">
            <v>50-301</v>
          </cell>
          <cell r="B398" t="str">
            <v>CTA-CB6</v>
          </cell>
          <cell r="L398" t="str">
            <v>Pacific Rim International, LLC</v>
          </cell>
          <cell r="M398" t="str">
            <v>25-12375</v>
          </cell>
          <cell r="N398" t="str">
            <v>Kemei</v>
          </cell>
          <cell r="O398">
            <v>100304</v>
          </cell>
          <cell r="S398" t="str">
            <v>Couplers</v>
          </cell>
          <cell r="T398" t="str">
            <v>Adjustable</v>
          </cell>
          <cell r="U398" t="str">
            <v>Bulk</v>
          </cell>
          <cell r="V398">
            <v>310</v>
          </cell>
          <cell r="W398" t="str">
            <v>Coupler, 5 position channel bracket</v>
          </cell>
          <cell r="X398" t="e">
            <v>#VALUE!</v>
          </cell>
          <cell r="AB398">
            <v>7.5900000000000007</v>
          </cell>
        </row>
        <row r="399">
          <cell r="A399" t="str">
            <v>50-302</v>
          </cell>
          <cell r="B399" t="str">
            <v>CTA-CB126</v>
          </cell>
          <cell r="L399" t="str">
            <v>Pacific Rim International, LLC</v>
          </cell>
          <cell r="N399" t="str">
            <v>Kemei</v>
          </cell>
          <cell r="S399" t="str">
            <v>Couplers</v>
          </cell>
          <cell r="T399" t="str">
            <v>Adjustable</v>
          </cell>
          <cell r="U399" t="str">
            <v>Bulk</v>
          </cell>
          <cell r="V399">
            <v>311</v>
          </cell>
          <cell r="W399" t="str">
            <v>Coupler, HD 5 position channel bracket 1/2"</v>
          </cell>
          <cell r="X399" t="e">
            <v>#VALUE!</v>
          </cell>
          <cell r="AB399">
            <v>9.57</v>
          </cell>
        </row>
        <row r="400">
          <cell r="A400" t="str">
            <v>50-900</v>
          </cell>
          <cell r="B400" t="str">
            <v>MBT58500-LN58</v>
          </cell>
          <cell r="L400" t="str">
            <v>Pacific Rim International, LLC</v>
          </cell>
          <cell r="M400" t="str">
            <v>25-12375</v>
          </cell>
          <cell r="N400" t="str">
            <v>Kemei</v>
          </cell>
          <cell r="S400" t="str">
            <v>Couplers</v>
          </cell>
          <cell r="T400" t="str">
            <v>Adjustable</v>
          </cell>
          <cell r="U400" t="str">
            <v>Bulk</v>
          </cell>
          <cell r="V400">
            <v>312</v>
          </cell>
          <cell r="W400" t="str">
            <v xml:space="preserve">Coupler Bolt, Grade 8 bolt/nut for adjustable couplers, size=5/8", length=5.0" </v>
          </cell>
          <cell r="X400" t="e">
            <v>#VALUE!</v>
          </cell>
          <cell r="AB400">
            <v>1.1440000000000001</v>
          </cell>
        </row>
        <row r="401">
          <cell r="A401" t="str">
            <v>50-001</v>
          </cell>
          <cell r="B401" t="str">
            <v>CA-5196-PN</v>
          </cell>
          <cell r="L401" t="str">
            <v>Pacific Rim International, LLC</v>
          </cell>
          <cell r="N401" t="str">
            <v>Kemei</v>
          </cell>
          <cell r="S401" t="str">
            <v>Couplers</v>
          </cell>
          <cell r="T401" t="str">
            <v>Replacement Parts</v>
          </cell>
          <cell r="U401" t="str">
            <v>Bulk</v>
          </cell>
          <cell r="V401">
            <v>313</v>
          </cell>
          <cell r="W401" t="str">
            <v>Pin, for Sleeve Locl Couplers. 5/16" x 2-3/4" Usable Length</v>
          </cell>
          <cell r="X401" t="e">
            <v>#VALUE!</v>
          </cell>
          <cell r="AB401">
            <v>0.13200000000000001</v>
          </cell>
        </row>
        <row r="402">
          <cell r="A402" t="str">
            <v>50-101</v>
          </cell>
          <cell r="N402" t="str">
            <v>In House</v>
          </cell>
          <cell r="P402" t="str">
            <v>Item Assembly</v>
          </cell>
          <cell r="S402" t="str">
            <v>Couplers</v>
          </cell>
          <cell r="T402" t="str">
            <v>Replacement Parts - Kit</v>
          </cell>
          <cell r="U402" t="str">
            <v>Package Program</v>
          </cell>
          <cell r="V402">
            <v>314</v>
          </cell>
          <cell r="W402" t="str">
            <v>Pin, for Sleeve Locl Couplers. 5/16" x 2-3/4" Usable Length</v>
          </cell>
        </row>
        <row r="403">
          <cell r="A403" t="str">
            <v>50-520</v>
          </cell>
          <cell r="B403" t="str">
            <v>GCPN-25008</v>
          </cell>
          <cell r="L403" t="str">
            <v>Pacific Rim International, LLC</v>
          </cell>
          <cell r="M403" t="str">
            <v>25-12375</v>
          </cell>
          <cell r="N403" t="str">
            <v>Kemei</v>
          </cell>
          <cell r="O403">
            <v>150130</v>
          </cell>
          <cell r="S403" t="str">
            <v>Couplers</v>
          </cell>
          <cell r="T403" t="str">
            <v>Gooseneck</v>
          </cell>
          <cell r="U403" t="str">
            <v>Bulk</v>
          </cell>
          <cell r="V403">
            <v>315</v>
          </cell>
          <cell r="W403" t="str">
            <v>Coupler, Round GN, 25000# capacity, cast cone-shaped head,  ¾” load bearing pin, 8” adjustment.</v>
          </cell>
          <cell r="X403" t="e">
            <v>#VALUE!</v>
          </cell>
          <cell r="Y403" t="str">
            <v>Private Label, Maybe Highway Trailer Parts</v>
          </cell>
          <cell r="AB403">
            <v>55.000000000000007</v>
          </cell>
        </row>
        <row r="404">
          <cell r="A404" t="str">
            <v>50-521</v>
          </cell>
          <cell r="B404" t="str">
            <v>GCPN-30008</v>
          </cell>
          <cell r="L404" t="str">
            <v>Pacific Rim International, LLC</v>
          </cell>
          <cell r="N404" t="str">
            <v>Kemei</v>
          </cell>
          <cell r="O404">
            <v>150132</v>
          </cell>
          <cell r="S404" t="str">
            <v>Couplers</v>
          </cell>
          <cell r="T404" t="str">
            <v>Gooseneck</v>
          </cell>
          <cell r="U404" t="str">
            <v>Bulk</v>
          </cell>
          <cell r="V404">
            <v>316</v>
          </cell>
          <cell r="W404" t="str">
            <v>Coupler, Round GN, 30000# capacity,  ¾” load bearing pin, 8” adjustment, head with cast cone-shaped bottom and forged steel one-piece top plate</v>
          </cell>
          <cell r="X404" t="e">
            <v>#VALUE!</v>
          </cell>
          <cell r="Y404" t="str">
            <v>Private Label, Maybe Highway Trailer Parts</v>
          </cell>
          <cell r="AB404">
            <v>62.260000000000005</v>
          </cell>
        </row>
        <row r="405">
          <cell r="A405" t="str">
            <v>50-525</v>
          </cell>
          <cell r="B405" t="str">
            <v>GPSQ-25008</v>
          </cell>
          <cell r="L405" t="str">
            <v>Pacific Rim International, LLC</v>
          </cell>
          <cell r="N405" t="str">
            <v>Kemei</v>
          </cell>
          <cell r="O405">
            <v>150133</v>
          </cell>
          <cell r="S405" t="str">
            <v>Couplers</v>
          </cell>
          <cell r="T405" t="str">
            <v>Gooseneck</v>
          </cell>
          <cell r="U405" t="str">
            <v>Bulk</v>
          </cell>
          <cell r="V405">
            <v>317</v>
          </cell>
          <cell r="W405" t="str">
            <v>Coupler, Square GN, 4.5" square tube, 25000# capacity, cast cone-shaped head, 3/4" load bearing pin, 8" adjustment</v>
          </cell>
          <cell r="X405" t="e">
            <v>#VALUE!</v>
          </cell>
          <cell r="Y405" t="str">
            <v>Private Label, Maybe Highway Trailer Parts</v>
          </cell>
          <cell r="AB405">
            <v>69.52</v>
          </cell>
        </row>
        <row r="406">
          <cell r="A406" t="str">
            <v>50-526</v>
          </cell>
          <cell r="B406" t="str">
            <v>GCSQ-30008</v>
          </cell>
          <cell r="L406" t="str">
            <v>Pacific Rim International, LLC</v>
          </cell>
          <cell r="N406" t="str">
            <v>Kemei</v>
          </cell>
          <cell r="S406" t="str">
            <v>Couplers</v>
          </cell>
          <cell r="T406" t="str">
            <v>Gooseneck</v>
          </cell>
          <cell r="U406" t="str">
            <v>Bulk</v>
          </cell>
          <cell r="V406">
            <v>318</v>
          </cell>
          <cell r="W406" t="str">
            <v>Coupler, Square GN, 4.5" square tube, 30000# capacity, cast cone-shaped head, 3/4" load bearing pin, 8" adjustment</v>
          </cell>
          <cell r="X406" t="e">
            <v>#VALUE!</v>
          </cell>
          <cell r="Y406" t="str">
            <v>Private Label, Maybe Highway Trailer Parts</v>
          </cell>
          <cell r="AB406">
            <v>72.820000000000007</v>
          </cell>
        </row>
        <row r="407">
          <cell r="A407" t="str">
            <v>50-903</v>
          </cell>
          <cell r="B407" t="str">
            <v>GCPN-PIN</v>
          </cell>
          <cell r="N407" t="str">
            <v>Kemei</v>
          </cell>
          <cell r="S407" t="str">
            <v>Couplers</v>
          </cell>
          <cell r="T407" t="str">
            <v>Replacement Parts</v>
          </cell>
          <cell r="U407" t="str">
            <v>Bulk</v>
          </cell>
          <cell r="V407">
            <v>319</v>
          </cell>
          <cell r="W407" t="str">
            <v>Pin, Load Bearing Pin for Gooseneck Coupler - 3/4" x 5-1/2" Usable length</v>
          </cell>
          <cell r="X407" t="e">
            <v>#VALUE!</v>
          </cell>
          <cell r="AB407">
            <v>1.1000000000000001</v>
          </cell>
        </row>
        <row r="408">
          <cell r="A408" t="str">
            <v>70-020</v>
          </cell>
          <cell r="L408" t="str">
            <v>Shanghai TCH Metals &amp; Machinery Co, LTD</v>
          </cell>
          <cell r="M408" t="str">
            <v>25-12375</v>
          </cell>
          <cell r="N408" t="str">
            <v>Shanghai TCH Metals &amp; Machinery Co, LTD</v>
          </cell>
          <cell r="S408" t="str">
            <v>Frame</v>
          </cell>
          <cell r="T408" t="str">
            <v>Safety Chain</v>
          </cell>
          <cell r="U408" t="str">
            <v>Bulk</v>
          </cell>
          <cell r="V408">
            <v>320</v>
          </cell>
          <cell r="W408" t="str">
            <v>Chain, Weld-on 3/8" Safety Chain Retainer 26,000 lbs LARGE</v>
          </cell>
          <cell r="X408" t="e">
            <v>#VALUE!</v>
          </cell>
          <cell r="Y408" t="str">
            <v>Have drawing</v>
          </cell>
          <cell r="AB408">
            <v>1.02</v>
          </cell>
        </row>
        <row r="409">
          <cell r="A409" t="str">
            <v>70-005</v>
          </cell>
          <cell r="B409" t="str">
            <v>SC1427</v>
          </cell>
          <cell r="L409" t="str">
            <v>Shanghai TCH Metals &amp; Machinery Co, LTD</v>
          </cell>
          <cell r="M409" t="str">
            <v>25-12375</v>
          </cell>
          <cell r="N409" t="str">
            <v>Shanghai TCH Metals &amp; Machinery Co, LTD</v>
          </cell>
          <cell r="O409" t="str">
            <v>SC1427</v>
          </cell>
          <cell r="S409" t="str">
            <v>Frame</v>
          </cell>
          <cell r="T409" t="str">
            <v>Safety Chain</v>
          </cell>
          <cell r="U409" t="str">
            <v>Bulk</v>
          </cell>
          <cell r="V409">
            <v>321</v>
          </cell>
          <cell r="W409" t="str">
            <v>Chain, Safety 1/4" x 27"  5200# capacity, 1 heat treated S-hook, w/safety latch, zinc plated,  Grade 30 proof coil</v>
          </cell>
          <cell r="X409" t="e">
            <v>#VALUE!</v>
          </cell>
          <cell r="AB409">
            <v>1.7</v>
          </cell>
        </row>
        <row r="410">
          <cell r="A410" t="str">
            <v>70-006</v>
          </cell>
          <cell r="B410" t="str">
            <v>SC1448</v>
          </cell>
          <cell r="L410" t="str">
            <v>Shanghai TCH Metals &amp; Machinery Co, LTD</v>
          </cell>
          <cell r="N410" t="str">
            <v>Shanghai TCH Metals &amp; Machinery Co, LTD</v>
          </cell>
          <cell r="O410" t="str">
            <v>SC1448</v>
          </cell>
          <cell r="S410" t="str">
            <v>Frame</v>
          </cell>
          <cell r="T410" t="str">
            <v>Safety Chain</v>
          </cell>
          <cell r="U410" t="str">
            <v>Bulk</v>
          </cell>
          <cell r="V410">
            <v>322</v>
          </cell>
          <cell r="W410" t="str">
            <v>Chain, Safety 1/4" x 48"  5200# capacity, 2 heat treated S-hook, w/safety latch, zinc plated,  Grade 30 proof coil</v>
          </cell>
          <cell r="X410" t="e">
            <v>#VALUE!</v>
          </cell>
          <cell r="AB410">
            <v>3</v>
          </cell>
        </row>
        <row r="411">
          <cell r="A411" t="str">
            <v>70-007</v>
          </cell>
          <cell r="B411" t="str">
            <v>SC1430-G70</v>
          </cell>
          <cell r="L411" t="str">
            <v>Shanghai TCH Metals &amp; Machinery Co, LTD</v>
          </cell>
          <cell r="N411" t="str">
            <v>Shanghai TCH Metals &amp; Machinery Co, LTD</v>
          </cell>
          <cell r="O411" t="str">
            <v>SC1430-G70</v>
          </cell>
          <cell r="S411" t="str">
            <v>Frame</v>
          </cell>
          <cell r="T411" t="str">
            <v>Safety Chain</v>
          </cell>
          <cell r="U411" t="str">
            <v>Bulk</v>
          </cell>
          <cell r="V411">
            <v>323</v>
          </cell>
          <cell r="W411" t="str">
            <v>Chain, Safety 1/4" x 30"  12600# capacity, 1 forged slip hook, w/ safety latch, zinc plated,  Grade 70 proof coil</v>
          </cell>
          <cell r="X411" t="e">
            <v>#VALUE!</v>
          </cell>
          <cell r="AB411">
            <v>2.06</v>
          </cell>
        </row>
        <row r="412">
          <cell r="A412" t="str">
            <v>70-008</v>
          </cell>
          <cell r="B412" t="str">
            <v>SC1436-G70</v>
          </cell>
          <cell r="L412" t="str">
            <v>Shanghai TCH Metals &amp; Machinery Co, LTD</v>
          </cell>
          <cell r="M412" t="str">
            <v>25-12375</v>
          </cell>
          <cell r="N412" t="str">
            <v>Shanghai TCH Metals &amp; Machinery Co, LTD</v>
          </cell>
          <cell r="O412" t="str">
            <v>SC1436-G70</v>
          </cell>
          <cell r="S412" t="str">
            <v>Frame</v>
          </cell>
          <cell r="T412" t="str">
            <v>Safety Chain</v>
          </cell>
          <cell r="U412" t="str">
            <v>Bulk</v>
          </cell>
          <cell r="V412">
            <v>324</v>
          </cell>
          <cell r="W412" t="str">
            <v>Chain, Safety 1/4" x 36"  12,600# capacity, 1 forged slip hook, zinc plated, G70 high test</v>
          </cell>
          <cell r="X412" t="e">
            <v>#VALUE!</v>
          </cell>
          <cell r="AB412">
            <v>2.4900000000000002</v>
          </cell>
        </row>
        <row r="413">
          <cell r="A413" t="str">
            <v>70-009</v>
          </cell>
          <cell r="B413" t="str">
            <v>SC3835-G43</v>
          </cell>
          <cell r="L413" t="str">
            <v>Shanghai TCH Metals &amp; Machinery Co, LTD</v>
          </cell>
          <cell r="N413" t="str">
            <v>Shanghai TCH Metals &amp; Machinery Co, LTD</v>
          </cell>
          <cell r="O413" t="str">
            <v>SC3835-G43</v>
          </cell>
          <cell r="S413" t="str">
            <v>Frame</v>
          </cell>
          <cell r="T413" t="str">
            <v>Safety Chain</v>
          </cell>
          <cell r="U413" t="str">
            <v>Bulk</v>
          </cell>
          <cell r="V413">
            <v>325</v>
          </cell>
          <cell r="W413" t="str">
            <v>Chain, Safety 3/8" x 35"  16200# capacity, 1 forged slip hook, zinc plated, G43 high test</v>
          </cell>
          <cell r="X413" t="e">
            <v>#VALUE!</v>
          </cell>
          <cell r="AB413">
            <v>5.8</v>
          </cell>
        </row>
        <row r="414">
          <cell r="A414" t="str">
            <v>70-001</v>
          </cell>
          <cell r="B414" t="str">
            <v>SC3840-G70</v>
          </cell>
          <cell r="L414" t="str">
            <v>Shanghai TCH Metals &amp; Machinery Co, LTD</v>
          </cell>
          <cell r="M414" t="str">
            <v>25-12375</v>
          </cell>
          <cell r="N414" t="str">
            <v>Shanghai TCH Metals &amp; Machinery Co, LTD</v>
          </cell>
          <cell r="O414" t="str">
            <v>SC3870-G70</v>
          </cell>
          <cell r="S414" t="str">
            <v>Frame</v>
          </cell>
          <cell r="T414" t="str">
            <v>Safety Chain</v>
          </cell>
          <cell r="U414" t="str">
            <v>Bulk</v>
          </cell>
          <cell r="V414">
            <v>326</v>
          </cell>
          <cell r="W414" t="str">
            <v>Chain, Safety 3/8" x 40"  26400# capacity, 1 forged slip hook, zinc plated, Grade 70 proof coil</v>
          </cell>
          <cell r="X414" t="e">
            <v>#VALUE!</v>
          </cell>
          <cell r="AB414">
            <v>6.2</v>
          </cell>
        </row>
        <row r="415">
          <cell r="A415" t="str">
            <v>80-300</v>
          </cell>
          <cell r="B415" t="str">
            <v>DR-580W</v>
          </cell>
          <cell r="L415" t="str">
            <v>Shanghai TCH Metals &amp; Machinery Co, LTD</v>
          </cell>
          <cell r="M415" t="str">
            <v>25-12375</v>
          </cell>
          <cell r="N415" t="str">
            <v>Shanghai TCH Metals &amp; Machinery Co, LTD</v>
          </cell>
          <cell r="O415" t="str">
            <v>DR-580W</v>
          </cell>
          <cell r="S415" t="str">
            <v>Cargo Control</v>
          </cell>
          <cell r="T415" t="str">
            <v>D-Ring</v>
          </cell>
          <cell r="U415" t="str">
            <v>Bulk</v>
          </cell>
          <cell r="V415">
            <v>327</v>
          </cell>
          <cell r="W415" t="str">
            <v>D-Ring, 5/8" diameter w/weld-on mounting bracket, forged from C1045 steel, I.D. 3"x3", U.B.S. 18390 lbs, S.W.L. 6130 lbs</v>
          </cell>
          <cell r="X415" t="e">
            <v>#VALUE!</v>
          </cell>
          <cell r="AB415">
            <v>1.87</v>
          </cell>
        </row>
        <row r="416">
          <cell r="A416" t="str">
            <v>80-301</v>
          </cell>
          <cell r="B416" t="str">
            <v>DR-120W</v>
          </cell>
          <cell r="L416" t="str">
            <v>Shanghai TCH Metals &amp; Machinery Co, LTD</v>
          </cell>
          <cell r="M416" t="str">
            <v>25-12375</v>
          </cell>
          <cell r="N416" t="str">
            <v>Shanghai TCH Metals &amp; Machinery Co, LTD</v>
          </cell>
          <cell r="O416" t="str">
            <v>DR-120W</v>
          </cell>
          <cell r="S416" t="str">
            <v>Cargo Control</v>
          </cell>
          <cell r="T416" t="str">
            <v>D-Ring</v>
          </cell>
          <cell r="U416" t="str">
            <v>Bulk</v>
          </cell>
          <cell r="V416">
            <v>328</v>
          </cell>
          <cell r="W416" t="str">
            <v>D-Ring, 1/2" diameter, w/weld-on mounting bracket, forged from C1045 steel, I.D.2-1/2"x2-3/8", U.B.S. 12000 lbs, S.W.L. 4080 lbs</v>
          </cell>
          <cell r="X416" t="e">
            <v>#VALUE!</v>
          </cell>
          <cell r="AB416">
            <v>0.82</v>
          </cell>
        </row>
        <row r="417">
          <cell r="A417" t="str">
            <v>80-320</v>
          </cell>
          <cell r="B417" t="str">
            <v>PS-STK01B</v>
          </cell>
          <cell r="L417" t="str">
            <v>Jiaxing Yourun Tech Co, LTD</v>
          </cell>
          <cell r="N417" t="str">
            <v>Jiaxing Yourun Tech Co, LTD</v>
          </cell>
          <cell r="O417" t="str">
            <v>PS-STK01B</v>
          </cell>
          <cell r="S417" t="str">
            <v>Frame</v>
          </cell>
          <cell r="T417" t="str">
            <v>Body</v>
          </cell>
          <cell r="U417" t="str">
            <v>Bulk</v>
          </cell>
          <cell r="V417">
            <v>329</v>
          </cell>
          <cell r="W417" t="str">
            <v>Stake Pocket (7GA)</v>
          </cell>
          <cell r="X417" t="e">
            <v>#VALUE!</v>
          </cell>
          <cell r="Y417" t="str">
            <v>Yourun has these</v>
          </cell>
          <cell r="AB417">
            <v>1.04</v>
          </cell>
        </row>
        <row r="418">
          <cell r="A418" t="str">
            <v>80-090</v>
          </cell>
          <cell r="N418" t="str">
            <v>Shanghai TCH Metals &amp; Machinery Co, LTD</v>
          </cell>
          <cell r="W418" t="str">
            <v>1" x 15' Ratchet Tie-Down Strap with  S-Hooks. Coated Metal Handle Ratchet.  W.L.L. = 1,100 lbs  M.B.S. = 4,500 lbs - Red Web</v>
          </cell>
          <cell r="X418" t="e">
            <v>#VALUE!</v>
          </cell>
        </row>
        <row r="419">
          <cell r="A419" t="str">
            <v>80-095</v>
          </cell>
          <cell r="N419" t="str">
            <v>Shanghai TCH Metals &amp; Machinery Co, LTD</v>
          </cell>
          <cell r="W419" t="str">
            <v>1.5" x 16' Ratchet Tie-Down Strap with J- Hooks. Zinc Long/Wide Metal Handle Ratchet.  W.L.L. = 1,333 lbs  M.B.S. = 4,500 lbs - Red Web</v>
          </cell>
        </row>
        <row r="420">
          <cell r="A420" t="str">
            <v>80-100</v>
          </cell>
          <cell r="B420" t="str">
            <v>R216FH</v>
          </cell>
          <cell r="N420" t="str">
            <v>DHR, ANJI DEHENG RIGGING</v>
          </cell>
          <cell r="O420" t="str">
            <v>RS216FH</v>
          </cell>
          <cell r="S420" t="str">
            <v>Cargo Control</v>
          </cell>
          <cell r="T420" t="str">
            <v>Strap</v>
          </cell>
          <cell r="U420" t="str">
            <v>Bulk</v>
          </cell>
          <cell r="V420">
            <v>330</v>
          </cell>
          <cell r="W420" t="str">
            <v>2" x 16' Ratchet Tie-Down Strap with Flat Hooks. Zinc Long/Wide Metal Handle Ratchet.  W.L.L. = 3,335 lbs  M.B.S. = 10,000 lbs - Red Web</v>
          </cell>
          <cell r="X420" t="e">
            <v>#VALUE!</v>
          </cell>
          <cell r="Y420" t="str">
            <v>Private Label, Maybe Highway Trailer Parts</v>
          </cell>
          <cell r="AB420">
            <v>5.5</v>
          </cell>
        </row>
        <row r="421">
          <cell r="A421" t="str">
            <v>80-099</v>
          </cell>
          <cell r="W421" t="str">
            <v>2" x 16' Ratchet Tie-Down Strap with J-Hooks. Zinc Long/Wide Metal Handle Ratchet.  W.L.L. = 3,335 lbs  M.B.S. = 10,000 lbs Red Web</v>
          </cell>
          <cell r="X421" t="e">
            <v>#VALUE!</v>
          </cell>
        </row>
        <row r="422">
          <cell r="A422" t="str">
            <v>80-101</v>
          </cell>
          <cell r="B422" t="str">
            <v>R227FH</v>
          </cell>
          <cell r="N422" t="str">
            <v>DHR, ANJI DEHENG RIGGING</v>
          </cell>
          <cell r="O422" t="str">
            <v>RS227FH</v>
          </cell>
          <cell r="S422" t="str">
            <v>Cargo Control</v>
          </cell>
          <cell r="T422" t="str">
            <v>Strap</v>
          </cell>
          <cell r="U422" t="str">
            <v>Bulk</v>
          </cell>
          <cell r="V422">
            <v>331</v>
          </cell>
          <cell r="W422" t="str">
            <v>2" x 27' Ratchet Tie-Down Strap with Flat Hooks. Zinc Long/Wide Metal Handle Ratchet.  W.L.L. = 3,335 lbs  M.B.S. = 10,000 lbs Red Web</v>
          </cell>
          <cell r="X422" t="e">
            <v>#VALUE!</v>
          </cell>
          <cell r="Y422" t="str">
            <v>Private Label, Maybe Highway Trailer Parts</v>
          </cell>
          <cell r="AB422">
            <v>5.5</v>
          </cell>
        </row>
        <row r="423">
          <cell r="A423" t="str">
            <v>80-102</v>
          </cell>
          <cell r="B423" t="str">
            <v>R227JH</v>
          </cell>
          <cell r="N423" t="str">
            <v>DHR, ANJI DEHENG RIGGING</v>
          </cell>
          <cell r="O423" t="str">
            <v>RS227JH</v>
          </cell>
          <cell r="S423" t="str">
            <v>Cargo Control</v>
          </cell>
          <cell r="T423" t="str">
            <v>Strap</v>
          </cell>
          <cell r="U423" t="str">
            <v>Bulk</v>
          </cell>
          <cell r="V423">
            <v>332</v>
          </cell>
          <cell r="W423" t="str">
            <v>2" x 27' Ratchet Tie-Down Strap with J-Hooks. Zinc Long/Wide Metal Handle Ratchet.  W.L.L. = 3,335 lbs  M.B.S. = 10,000 lbs Red Web</v>
          </cell>
          <cell r="X423" t="e">
            <v>#VALUE!</v>
          </cell>
          <cell r="Y423" t="str">
            <v>Private Label, Maybe Highway Trailer Parts</v>
          </cell>
          <cell r="AB423">
            <v>5.2</v>
          </cell>
        </row>
        <row r="424">
          <cell r="A424" t="str">
            <v>80-150</v>
          </cell>
          <cell r="B424" t="str">
            <v>TC51620</v>
          </cell>
          <cell r="N424" t="str">
            <v>DHR, ANJI DEHENG RIGGING</v>
          </cell>
          <cell r="O424" t="str">
            <v>TC51620</v>
          </cell>
          <cell r="S424" t="str">
            <v>Cargo Control</v>
          </cell>
          <cell r="T424" t="str">
            <v>Chain</v>
          </cell>
          <cell r="U424" t="str">
            <v>Bulk</v>
          </cell>
          <cell r="V424">
            <v>333</v>
          </cell>
          <cell r="W424" t="str">
            <v xml:space="preserve">Chain Assemblies with Heat-treated alloy steel clevis hooks 5/16-in. x 20-ft. WLL: 4,700 lbs./2,130 kg Grade 70. Meets NACM standards per speci fications of the FMCSA &amp; CCMTA for tie down use. </v>
          </cell>
          <cell r="X424" t="e">
            <v>#VALUE!</v>
          </cell>
          <cell r="AB424">
            <v>20.6</v>
          </cell>
        </row>
        <row r="425">
          <cell r="A425" t="str">
            <v>80-149</v>
          </cell>
          <cell r="W425" t="str">
            <v xml:space="preserve">Chain Assemblies with Heat-treated alloy steel clevis hooks 3/8-in. x 20-ft. WLL: 4,700 lbs./2,130 kg Grade 70. Meets NACM standards per speci fications of the FMCSA &amp; CCMTA for tie down use. </v>
          </cell>
          <cell r="X425" t="e">
            <v>#VALUE!</v>
          </cell>
        </row>
        <row r="426">
          <cell r="A426" t="str">
            <v>80-151</v>
          </cell>
          <cell r="B426" t="str">
            <v>LLB516</v>
          </cell>
          <cell r="N426" t="str">
            <v>DHR, ANJI DEHENG RIGGING</v>
          </cell>
          <cell r="O426" t="str">
            <v>LLB5400</v>
          </cell>
          <cell r="S426" t="str">
            <v>Cargo Control</v>
          </cell>
          <cell r="T426" t="str">
            <v>Chain</v>
          </cell>
          <cell r="U426" t="str">
            <v>Bulk</v>
          </cell>
          <cell r="V426">
            <v>334</v>
          </cell>
          <cell r="W426" t="str">
            <v xml:space="preserve">5/16-in, Heavy-Duty Lever Load Binder. Use with 5/16 G70 or 3/8 G70 chain. WLL: 5,400 lbs./2,449 kg.  Meets or exceeds WSTDA T-6 Standards </v>
          </cell>
          <cell r="X426" t="e">
            <v>#VALUE!</v>
          </cell>
          <cell r="AB426">
            <v>7.9</v>
          </cell>
        </row>
        <row r="427">
          <cell r="A427" t="str">
            <v>80-152</v>
          </cell>
          <cell r="B427" t="str">
            <v>RLB516</v>
          </cell>
          <cell r="N427" t="str">
            <v>DHR, ANJI DEHENG RIGGING</v>
          </cell>
          <cell r="O427" t="str">
            <v>RLB6600</v>
          </cell>
          <cell r="S427" t="str">
            <v>Cargo Control</v>
          </cell>
          <cell r="T427" t="str">
            <v>Chain</v>
          </cell>
          <cell r="U427" t="str">
            <v>Bulk</v>
          </cell>
          <cell r="V427">
            <v>335</v>
          </cell>
          <cell r="W427" t="str">
            <v xml:space="preserve">5/16-in, Heavy-Duty Ratchet Load Binder. Use with 5/16 G70 or 3/8 G70 chain. WLL: 6,600 lbs./2,990 kg.  Meets or exceeds WSTDA T-6 Standards </v>
          </cell>
          <cell r="X427" t="e">
            <v>#VALUE!</v>
          </cell>
          <cell r="AB427">
            <v>10.3</v>
          </cell>
        </row>
        <row r="428">
          <cell r="A428" t="str">
            <v>80-302</v>
          </cell>
          <cell r="N428" t="str">
            <v>DHR, ANJI DEHENG RIGGING</v>
          </cell>
          <cell r="O428" t="str">
            <v>DR360RM</v>
          </cell>
          <cell r="S428" t="str">
            <v>Cargo Control</v>
          </cell>
          <cell r="T428" t="str">
            <v>D-Ring</v>
          </cell>
          <cell r="U428" t="str">
            <v>Bulk</v>
          </cell>
          <cell r="V428">
            <v>336</v>
          </cell>
          <cell r="W428" t="str">
            <v>D-ring Rotating Pan Fitting - 360 Degree Recessed Mount Pan Fitting</v>
          </cell>
          <cell r="X428" t="e">
            <v>#VALUE!</v>
          </cell>
          <cell r="AB428">
            <v>2.5</v>
          </cell>
        </row>
        <row r="429">
          <cell r="A429" t="str">
            <v>80-200</v>
          </cell>
          <cell r="N429" t="str">
            <v>DHR, ANJI DEHENG RIGGING</v>
          </cell>
          <cell r="O429" t="str">
            <v>ET10P</v>
          </cell>
          <cell r="S429" t="str">
            <v>Cargo Control</v>
          </cell>
          <cell r="T429" t="str">
            <v>E-Track</v>
          </cell>
          <cell r="U429" t="str">
            <v>Bulk</v>
          </cell>
          <cell r="V429">
            <v>337</v>
          </cell>
          <cell r="W429" t="str">
            <v>E-Track 10' Horizontal, Painted.  12-Guage</v>
          </cell>
          <cell r="AB429">
            <v>16</v>
          </cell>
        </row>
        <row r="430">
          <cell r="A430" t="str">
            <v>80-201</v>
          </cell>
          <cell r="N430" t="str">
            <v>DHR, ANJI DEHENG RIGGING</v>
          </cell>
          <cell r="O430" t="str">
            <v>ETTO4000</v>
          </cell>
          <cell r="S430" t="str">
            <v>Cargo Control</v>
          </cell>
          <cell r="T430" t="str">
            <v>E-Track</v>
          </cell>
          <cell r="U430" t="str">
            <v>Bulk</v>
          </cell>
          <cell r="V430">
            <v>338</v>
          </cell>
          <cell r="W430" t="str">
            <v>E Track Tie Down w/ O-Ring,  4,000 lbs. BS</v>
          </cell>
          <cell r="X430" t="e">
            <v>#VALUE!</v>
          </cell>
          <cell r="AB430">
            <v>0.4</v>
          </cell>
        </row>
        <row r="431">
          <cell r="A431" t="str">
            <v>80-203</v>
          </cell>
          <cell r="N431" t="str">
            <v>DHR, ANJI DEHENG RIGGING</v>
          </cell>
          <cell r="O431" t="str">
            <v>ETRT4400</v>
          </cell>
          <cell r="S431" t="str">
            <v>Cargo Control</v>
          </cell>
          <cell r="T431" t="str">
            <v>E-Track</v>
          </cell>
          <cell r="U431" t="str">
            <v>Bulk</v>
          </cell>
          <cell r="V431">
            <v>339</v>
          </cell>
          <cell r="W431" t="str">
            <v>E-Track 8-1/2" Rope Tie Off , 4,400 lbs. BS Red Web</v>
          </cell>
          <cell r="X431" t="e">
            <v>#VALUE!</v>
          </cell>
          <cell r="AB431">
            <v>0.4</v>
          </cell>
        </row>
        <row r="432">
          <cell r="A432" t="str">
            <v>80-103</v>
          </cell>
          <cell r="N432" t="str">
            <v>DHR, ANJI DEHENG RIGGING</v>
          </cell>
          <cell r="O432" t="str">
            <v>WS430FH</v>
          </cell>
          <cell r="S432" t="str">
            <v>Cargo Control</v>
          </cell>
          <cell r="T432" t="str">
            <v>E-Track</v>
          </cell>
          <cell r="U432" t="str">
            <v>Bulk</v>
          </cell>
          <cell r="V432">
            <v>340</v>
          </cell>
          <cell r="W432" t="str">
            <v>Winch Strap 4" x 30'  with Flat Hook WLL: 5,400 lbs. Red Web</v>
          </cell>
          <cell r="X432" t="e">
            <v>#VALUE!</v>
          </cell>
          <cell r="Y432" t="str">
            <v>Private Label, TowTek</v>
          </cell>
          <cell r="AB432">
            <v>4.8</v>
          </cell>
        </row>
        <row r="433">
          <cell r="A433" t="str">
            <v>80-104</v>
          </cell>
          <cell r="N433" t="str">
            <v>DHR, ANJI DEHENG RIGGING</v>
          </cell>
          <cell r="O433" t="str">
            <v>WNS04</v>
          </cell>
          <cell r="S433" t="str">
            <v>Cargo Control</v>
          </cell>
          <cell r="T433" t="str">
            <v>Strap</v>
          </cell>
          <cell r="U433" t="str">
            <v>Bulk</v>
          </cell>
          <cell r="V433">
            <v>341</v>
          </cell>
          <cell r="W433" t="str">
            <v>Winch Strap 4" Storable sliding truck tie down</v>
          </cell>
          <cell r="X433" t="e">
            <v>#VALUE!</v>
          </cell>
          <cell r="AB433">
            <v>11.3</v>
          </cell>
        </row>
        <row r="434">
          <cell r="A434" t="str">
            <v>80-105</v>
          </cell>
          <cell r="N434" t="str">
            <v>DHR, ANJI DEHENG RIGGING</v>
          </cell>
          <cell r="O434" t="str">
            <v>WT06</v>
          </cell>
          <cell r="S434" t="str">
            <v>Cargo Control</v>
          </cell>
          <cell r="T434" t="str">
            <v>Strap</v>
          </cell>
          <cell r="U434" t="str">
            <v>Bulk</v>
          </cell>
          <cell r="V434">
            <v>342</v>
          </cell>
          <cell r="W434" t="str">
            <v xml:space="preserve">Winch Track 6' Steel Sliding </v>
          </cell>
          <cell r="X434" t="e">
            <v>#VALUE!</v>
          </cell>
          <cell r="AB434">
            <v>38</v>
          </cell>
        </row>
        <row r="435">
          <cell r="A435" t="str">
            <v>80-106</v>
          </cell>
          <cell r="N435" t="str">
            <v>DHR, ANJI DEHENG RIGGING</v>
          </cell>
          <cell r="O435" t="str">
            <v>WB40B</v>
          </cell>
          <cell r="S435" t="str">
            <v>Cargo Control</v>
          </cell>
          <cell r="T435" t="str">
            <v>Strap</v>
          </cell>
          <cell r="U435" t="str">
            <v>Bulk</v>
          </cell>
          <cell r="V435">
            <v>343</v>
          </cell>
          <cell r="W435" t="str">
            <v>Winch Bar Painted</v>
          </cell>
          <cell r="X435" t="e">
            <v>#VALUE!</v>
          </cell>
        </row>
        <row r="436">
          <cell r="A436" t="str">
            <v>70-100</v>
          </cell>
          <cell r="N436" t="str">
            <v>Kemei</v>
          </cell>
          <cell r="S436" t="str">
            <v>Frame</v>
          </cell>
          <cell r="T436" t="str">
            <v>Dump</v>
          </cell>
          <cell r="U436" t="str">
            <v>Bulk</v>
          </cell>
          <cell r="V436">
            <v>344</v>
          </cell>
          <cell r="W436" t="str">
            <v>Dump door hinge, raw steel, mill finish Left hand</v>
          </cell>
          <cell r="X436" t="e">
            <v>#VALUE!</v>
          </cell>
        </row>
        <row r="437">
          <cell r="A437" t="str">
            <v>10-900</v>
          </cell>
          <cell r="N437" t="str">
            <v>MidTrail</v>
          </cell>
          <cell r="O437" t="str">
            <v>16520-1</v>
          </cell>
          <cell r="S437" t="str">
            <v>Brakes</v>
          </cell>
          <cell r="T437" t="str">
            <v>Breakaway</v>
          </cell>
          <cell r="U437" t="str">
            <v>Package Program</v>
          </cell>
          <cell r="V437">
            <v>345</v>
          </cell>
          <cell r="W437" t="str">
            <v>Breakaway Kit w/ LED Test Light, Side Load, Includes Battery Box, Battery, Switch, Charger and Wire Leads</v>
          </cell>
          <cell r="X437" t="e">
            <v>#VALUE!</v>
          </cell>
          <cell r="Y437" t="str">
            <v>Bosed with AxleTek Label.  1000 MOQ</v>
          </cell>
        </row>
        <row r="438">
          <cell r="A438" t="str">
            <v>10-910</v>
          </cell>
          <cell r="N438" t="str">
            <v>MidTrail</v>
          </cell>
          <cell r="O438">
            <v>16523</v>
          </cell>
          <cell r="S438" t="str">
            <v>Brakes</v>
          </cell>
          <cell r="T438" t="str">
            <v>Breakaway</v>
          </cell>
          <cell r="U438" t="str">
            <v>Bulk</v>
          </cell>
          <cell r="V438">
            <v>346</v>
          </cell>
          <cell r="W438" t="str">
            <v xml:space="preserve">Breakaway Switch </v>
          </cell>
          <cell r="X438" t="e">
            <v>#VALUE!</v>
          </cell>
        </row>
        <row r="439">
          <cell r="A439" t="str">
            <v>10-950</v>
          </cell>
          <cell r="N439" t="str">
            <v>In House</v>
          </cell>
          <cell r="P439" t="str">
            <v>Item Assembly</v>
          </cell>
          <cell r="S439" t="str">
            <v>Brakes</v>
          </cell>
          <cell r="T439" t="str">
            <v>Breakaway</v>
          </cell>
          <cell r="U439" t="str">
            <v>Package Program</v>
          </cell>
          <cell r="V439">
            <v>347</v>
          </cell>
          <cell r="W439" t="str">
            <v xml:space="preserve">Breakaway Switch </v>
          </cell>
          <cell r="Y439" t="str">
            <v>Blister Pack with AxleTek Label</v>
          </cell>
        </row>
        <row r="440">
          <cell r="A440" t="str">
            <v>10-980</v>
          </cell>
          <cell r="N440" t="str">
            <v>MidTrail</v>
          </cell>
          <cell r="O440">
            <v>1652</v>
          </cell>
          <cell r="S440" t="str">
            <v>Brakes</v>
          </cell>
          <cell r="T440" t="str">
            <v>Breakaway</v>
          </cell>
          <cell r="U440" t="str">
            <v>Bulk</v>
          </cell>
          <cell r="V440">
            <v>348</v>
          </cell>
          <cell r="W440" t="str">
            <v>Breakaway Battry (12v 5A)</v>
          </cell>
        </row>
        <row r="441">
          <cell r="A441" t="str">
            <v>10-911</v>
          </cell>
          <cell r="N441" t="str">
            <v>MidTrail</v>
          </cell>
          <cell r="O441">
            <v>16522</v>
          </cell>
          <cell r="S441" t="str">
            <v>Brakes</v>
          </cell>
          <cell r="T441" t="str">
            <v>Breakaway</v>
          </cell>
          <cell r="U441" t="str">
            <v>Bulk</v>
          </cell>
          <cell r="V441">
            <v>349</v>
          </cell>
          <cell r="W441" t="str">
            <v>Breakaway Replacement Pin &amp; Cable.  Red Coil.</v>
          </cell>
        </row>
        <row r="442">
          <cell r="A442" t="str">
            <v>10-951</v>
          </cell>
          <cell r="N442" t="str">
            <v>In House</v>
          </cell>
          <cell r="P442" t="str">
            <v>Item Assembly</v>
          </cell>
          <cell r="S442" t="str">
            <v>Brakes</v>
          </cell>
          <cell r="T442" t="str">
            <v>Breakaway</v>
          </cell>
          <cell r="U442" t="str">
            <v>Package Program</v>
          </cell>
          <cell r="V442">
            <v>349</v>
          </cell>
          <cell r="W442" t="str">
            <v>Breakaway Replacement Pin &amp; Cable.  Red Coil.</v>
          </cell>
        </row>
        <row r="443">
          <cell r="A443" t="str">
            <v>10-500</v>
          </cell>
          <cell r="O443" t="str">
            <v>LTZ9200 6x6 Kiss</v>
          </cell>
          <cell r="W443" t="str">
            <v>Reflective Tape, 6x6 - 150' Kiss Cut, 7YR Meets DOT and FVSS 108 standards, SAE “A” compliant</v>
          </cell>
        </row>
        <row r="444">
          <cell r="A444" t="str">
            <v>10-501</v>
          </cell>
          <cell r="O444" t="str">
            <v>LTZ9200 7x11 Kiss</v>
          </cell>
          <cell r="W444" t="str">
            <v>Reflective Tape, 7x11 - 150' Kiss Cut, 7YR Meets DOT and FVSS 108 standards, SAE “A” compliant</v>
          </cell>
        </row>
        <row r="445">
          <cell r="A445" t="str">
            <v>70-101</v>
          </cell>
          <cell r="B445" t="str">
            <v>1159-03</v>
          </cell>
          <cell r="N445" t="str">
            <v>Kemei</v>
          </cell>
          <cell r="S445" t="str">
            <v>Frame</v>
          </cell>
          <cell r="T445" t="str">
            <v>Body</v>
          </cell>
          <cell r="U445" t="str">
            <v>Bulk</v>
          </cell>
          <cell r="V445">
            <v>350</v>
          </cell>
          <cell r="W445" t="str">
            <v>Spring Tube Latch Assembly, 5/8" Pin</v>
          </cell>
          <cell r="X445" t="e">
            <v>#VALUE!</v>
          </cell>
        </row>
        <row r="446">
          <cell r="A446" t="str">
            <v>70-102</v>
          </cell>
          <cell r="B446" t="str">
            <v>1183ZN</v>
          </cell>
          <cell r="N446" t="str">
            <v>Kemei</v>
          </cell>
          <cell r="S446" t="str">
            <v>Frame</v>
          </cell>
          <cell r="T446" t="str">
            <v>Body</v>
          </cell>
          <cell r="U446" t="str">
            <v>Bulk</v>
          </cell>
          <cell r="V446">
            <v>351</v>
          </cell>
          <cell r="W446" t="str">
            <v>Spring Loaded Bolt Latch</v>
          </cell>
          <cell r="X446" t="e">
            <v>#VALUE!</v>
          </cell>
        </row>
        <row r="447">
          <cell r="W447" t="str">
            <v>Tie Down, 3.368" x 2" weld-on</v>
          </cell>
          <cell r="X447" t="e">
            <v>#VALUE!</v>
          </cell>
        </row>
        <row r="448">
          <cell r="W448" t="str">
            <v>Lug for lynch pin</v>
          </cell>
          <cell r="X448" t="e">
            <v>#VALUE!</v>
          </cell>
        </row>
        <row r="449">
          <cell r="A449" t="str">
            <v>70-200</v>
          </cell>
          <cell r="N449" t="str">
            <v>In House</v>
          </cell>
          <cell r="P449" t="str">
            <v>Item Assembly</v>
          </cell>
          <cell r="S449" t="str">
            <v>Frame</v>
          </cell>
          <cell r="T449" t="str">
            <v>Body</v>
          </cell>
          <cell r="U449" t="str">
            <v>Bulk</v>
          </cell>
          <cell r="V449">
            <v>352</v>
          </cell>
          <cell r="W449" t="str">
            <v>Yellow Zinc Plated Linch Pin - 7/16 Diameter x 1-3/4 Inch Long with Ring. with 10" cable</v>
          </cell>
          <cell r="X449" t="e">
            <v>#VALUE!</v>
          </cell>
        </row>
        <row r="450">
          <cell r="W450" t="str">
            <v>Handle for ramp gate</v>
          </cell>
          <cell r="X450" t="e">
            <v>#VALUE!</v>
          </cell>
        </row>
        <row r="451">
          <cell r="W451" t="str">
            <v>Weld-On Mount Metal Tie Loop, 3/8"</v>
          </cell>
          <cell r="X451" t="e">
            <v>#VALUE!</v>
          </cell>
        </row>
        <row r="452">
          <cell r="W452" t="str">
            <v>Weld-On Mount Metal Tie Loop, 7/16"</v>
          </cell>
          <cell r="X452" t="e">
            <v>#VALUE!</v>
          </cell>
        </row>
        <row r="453">
          <cell r="W453" t="str">
            <v>Weld-On Mount Metal Tie Loop, 1/2"</v>
          </cell>
          <cell r="X453" t="e">
            <v>#VALUE!</v>
          </cell>
        </row>
        <row r="454">
          <cell r="A454" t="str">
            <v>60-001</v>
          </cell>
          <cell r="N454" t="str">
            <v>Kemei</v>
          </cell>
          <cell r="O454">
            <v>120154</v>
          </cell>
          <cell r="S454" t="str">
            <v>Towing</v>
          </cell>
          <cell r="T454" t="str">
            <v>Ball Mount</v>
          </cell>
          <cell r="U454" t="str">
            <v>Package Program</v>
          </cell>
          <cell r="V454">
            <v>353</v>
          </cell>
          <cell r="W454" t="str">
            <v xml:space="preserve">Ball Mount with 2" Ball (2" Shank, 7,500 lbs., 2" Drop) </v>
          </cell>
          <cell r="X454" t="e">
            <v>#VALUE!</v>
          </cell>
          <cell r="Y454" t="str">
            <v>Display 3 pack - Ref number is Curt brand.  Private Label, Maybe Highway Trailer Parts</v>
          </cell>
        </row>
        <row r="455">
          <cell r="A455" t="str">
            <v>60-002</v>
          </cell>
          <cell r="N455" t="str">
            <v>Kemei</v>
          </cell>
          <cell r="O455">
            <v>120161</v>
          </cell>
          <cell r="S455" t="str">
            <v>Towing</v>
          </cell>
          <cell r="T455" t="str">
            <v>Ball Mount</v>
          </cell>
          <cell r="U455" t="str">
            <v>Package Program</v>
          </cell>
          <cell r="V455">
            <v>354</v>
          </cell>
          <cell r="W455" t="str">
            <v>Ball Mount with 2" Ball (2" Shank, 7,500 lbs., 4" Drop)</v>
          </cell>
          <cell r="X455" t="e">
            <v>#VALUE!</v>
          </cell>
          <cell r="Y455" t="str">
            <v>Display 3 pack - Ref number is Curt brand.  Private Label, Maybe Highway Trailer Parts</v>
          </cell>
        </row>
        <row r="456">
          <cell r="A456" t="str">
            <v>60-003</v>
          </cell>
          <cell r="N456" t="str">
            <v>Kemei</v>
          </cell>
          <cell r="O456">
            <v>120158</v>
          </cell>
          <cell r="S456" t="str">
            <v>Towing</v>
          </cell>
          <cell r="T456" t="str">
            <v>Ball Mount</v>
          </cell>
          <cell r="U456" t="str">
            <v>Package Program</v>
          </cell>
          <cell r="V456">
            <v>355</v>
          </cell>
          <cell r="W456" t="str">
            <v>Ball Mount with 2-5/16" Ball (2" Shank, 7,500 lbs., 2" Drop)</v>
          </cell>
          <cell r="X456" t="e">
            <v>#VALUE!</v>
          </cell>
          <cell r="Y456" t="str">
            <v>Display 3 pack - Ref number is Curt brand.  Private Label, Maybe Highway Trailer Parts</v>
          </cell>
        </row>
        <row r="457">
          <cell r="A457" t="str">
            <v>60-004</v>
          </cell>
          <cell r="N457" t="str">
            <v>Kemei</v>
          </cell>
          <cell r="O457">
            <v>120162</v>
          </cell>
          <cell r="S457" t="str">
            <v>Towing</v>
          </cell>
          <cell r="T457" t="str">
            <v>Ball Mount</v>
          </cell>
          <cell r="U457" t="str">
            <v>Package Program</v>
          </cell>
          <cell r="V457">
            <v>356</v>
          </cell>
          <cell r="W457" t="str">
            <v>Ball Mount with 2-5/16" Ball (2" Shank, 7,500 lbs., 4" Drop)</v>
          </cell>
          <cell r="X457" t="e">
            <v>#VALUE!</v>
          </cell>
          <cell r="Y457" t="str">
            <v>Display 3 pack - Ref number is Curt brand.  Private Label, Maybe Highway Trailer Parts</v>
          </cell>
        </row>
        <row r="458">
          <cell r="A458" t="str">
            <v>60-100</v>
          </cell>
          <cell r="N458" t="str">
            <v>Kemei</v>
          </cell>
          <cell r="S458" t="str">
            <v>Towing</v>
          </cell>
          <cell r="T458" t="str">
            <v>Ball Mount</v>
          </cell>
          <cell r="U458" t="str">
            <v>Package Program</v>
          </cell>
          <cell r="V458">
            <v>357</v>
          </cell>
          <cell r="W458" t="str">
            <v>Reducer Sleeve Set (3" to 2-1/2" to 2" Shanks, 2 Pieces)</v>
          </cell>
          <cell r="X458" t="e">
            <v>#VALUE!</v>
          </cell>
          <cell r="Y458" t="str">
            <v>Private Label, Maybe Highway Trailer Parts</v>
          </cell>
        </row>
        <row r="459">
          <cell r="A459" t="str">
            <v>60-101</v>
          </cell>
          <cell r="N459" t="str">
            <v>Kemei</v>
          </cell>
          <cell r="S459" t="str">
            <v>Towing</v>
          </cell>
          <cell r="T459" t="str">
            <v>Ball Mount</v>
          </cell>
          <cell r="U459" t="str">
            <v>Package Program</v>
          </cell>
          <cell r="V459">
            <v>358</v>
          </cell>
          <cell r="W459" t="str">
            <v>Reducer Sleeve Set (2-1/2" to 2" Shank)</v>
          </cell>
          <cell r="X459" t="e">
            <v>#VALUE!</v>
          </cell>
          <cell r="Y459" t="str">
            <v>Private Label, Maybe Highway Trailer Parts</v>
          </cell>
        </row>
        <row r="460">
          <cell r="A460" t="str">
            <v>60-020</v>
          </cell>
          <cell r="N460" t="str">
            <v>Kemei</v>
          </cell>
          <cell r="S460" t="str">
            <v>Towing</v>
          </cell>
          <cell r="T460" t="str">
            <v>Ball Mount</v>
          </cell>
          <cell r="U460" t="str">
            <v>Package Program</v>
          </cell>
          <cell r="V460">
            <v>359</v>
          </cell>
          <cell r="W460" t="str">
            <v>Forged Ball Mount with 2-5/16" Ball (2-1/2" Shank, 20,000 lbs, 4" Drop)</v>
          </cell>
          <cell r="X460" t="e">
            <v>#VALUE!</v>
          </cell>
          <cell r="Y460" t="str">
            <v>Private Label, Maybe Highway Trailer Parts</v>
          </cell>
        </row>
        <row r="461">
          <cell r="A461" t="str">
            <v>60-300</v>
          </cell>
          <cell r="N461" t="str">
            <v>Kemei</v>
          </cell>
          <cell r="U461" t="str">
            <v>Package Program</v>
          </cell>
          <cell r="W461" t="str">
            <v>Ball Mount, Adjustable 2-Ball Mount - 2" Hitch - 5" Drop, 5-1/2" Rise - 6K / 10K - Black</v>
          </cell>
        </row>
        <row r="462">
          <cell r="A462" t="str">
            <v>60-200</v>
          </cell>
          <cell r="N462" t="str">
            <v>Kemei</v>
          </cell>
          <cell r="O462">
            <v>120415</v>
          </cell>
          <cell r="S462" t="str">
            <v>Towing</v>
          </cell>
          <cell r="T462" t="str">
            <v>Ball Mount</v>
          </cell>
          <cell r="U462" t="str">
            <v>Package Program</v>
          </cell>
          <cell r="V462">
            <v>360</v>
          </cell>
          <cell r="W462" t="str">
            <v>Ball Mount, Adjustable with Dual Ball, 2-1/2" Shank, 20K</v>
          </cell>
          <cell r="X462" t="e">
            <v>#VALUE!</v>
          </cell>
          <cell r="Y462" t="str">
            <v>Private Label, Maybe Highway Trailer Parts</v>
          </cell>
        </row>
        <row r="463">
          <cell r="A463" t="str">
            <v>60-205</v>
          </cell>
          <cell r="N463" t="str">
            <v>Kemei</v>
          </cell>
          <cell r="O463">
            <v>120411</v>
          </cell>
          <cell r="S463" t="str">
            <v>Towing</v>
          </cell>
          <cell r="T463" t="str">
            <v>Ball Mount</v>
          </cell>
          <cell r="U463" t="str">
            <v>Package Program</v>
          </cell>
          <cell r="V463">
            <v>361</v>
          </cell>
          <cell r="W463" t="str">
            <v>Ball Mount Adjustable Aluminum Hitch with Dual Ball, 5-1/2" Drop (2" Shank 10,000 lbs)</v>
          </cell>
        </row>
        <row r="464">
          <cell r="A464" t="str">
            <v>60-210</v>
          </cell>
          <cell r="N464" t="str">
            <v>Kemei</v>
          </cell>
          <cell r="S464" t="str">
            <v>Towing</v>
          </cell>
          <cell r="T464" t="str">
            <v>Ball Mount</v>
          </cell>
          <cell r="U464" t="str">
            <v>Package Program</v>
          </cell>
          <cell r="V464">
            <v>362</v>
          </cell>
          <cell r="W464" t="str">
            <v>Ball Mount Adjustable Aluminum Hitch with Dual Ball, 5-1/2" Drop (2" Shank 12,500 lbs)</v>
          </cell>
          <cell r="Y464" t="str">
            <v>Private Label, Maybe Highway Trailer Parts</v>
          </cell>
        </row>
        <row r="465">
          <cell r="A465" t="str">
            <v>60-500</v>
          </cell>
          <cell r="N465" t="str">
            <v>Kemei</v>
          </cell>
          <cell r="S465" t="str">
            <v>Towing</v>
          </cell>
          <cell r="T465" t="str">
            <v>Locks</v>
          </cell>
          <cell r="U465" t="str">
            <v>Package Program</v>
          </cell>
          <cell r="V465">
            <v>363</v>
          </cell>
          <cell r="W465" t="str">
            <v>1/4 Inch Black Trailer Hitch Coupler Lock</v>
          </cell>
          <cell r="Y465" t="str">
            <v>Private Label, Maybe Highway Trailer Parts</v>
          </cell>
        </row>
        <row r="466">
          <cell r="A466" t="str">
            <v>60-501</v>
          </cell>
          <cell r="N466" t="str">
            <v>Kemei</v>
          </cell>
          <cell r="S466" t="str">
            <v>Towing</v>
          </cell>
          <cell r="T466" t="str">
            <v>Locks</v>
          </cell>
          <cell r="U466" t="str">
            <v>Package Program</v>
          </cell>
          <cell r="V466">
            <v>364</v>
          </cell>
          <cell r="W466" t="str">
            <v>Hitch Pin, 5/8" Pin and Clip for 2" Receiver - Black</v>
          </cell>
          <cell r="X466" t="e">
            <v>#VALUE!</v>
          </cell>
          <cell r="Y466" t="str">
            <v>Private Label, Maybe Highway Trailer Parts</v>
          </cell>
        </row>
        <row r="467">
          <cell r="A467" t="str">
            <v>60-502</v>
          </cell>
          <cell r="N467" t="str">
            <v>Kemei</v>
          </cell>
          <cell r="S467" t="str">
            <v>Towing</v>
          </cell>
          <cell r="T467" t="str">
            <v>Locks</v>
          </cell>
          <cell r="U467" t="str">
            <v>Package Program</v>
          </cell>
          <cell r="V467">
            <v>365</v>
          </cell>
          <cell r="W467" t="str">
            <v>Hitch Pin, 5/8" Pin and Clip for 2-1/2" or 3" Receiver - Black</v>
          </cell>
          <cell r="X467" t="e">
            <v>#VALUE!</v>
          </cell>
          <cell r="Y467" t="str">
            <v>Private Label, Maybe Highway Trailer Parts</v>
          </cell>
        </row>
        <row r="468">
          <cell r="A468" t="str">
            <v>60-503</v>
          </cell>
          <cell r="N468" t="str">
            <v>Kemei</v>
          </cell>
          <cell r="S468" t="str">
            <v>Towing</v>
          </cell>
          <cell r="T468" t="str">
            <v>Locks</v>
          </cell>
          <cell r="U468" t="str">
            <v>Package Program</v>
          </cell>
          <cell r="V468">
            <v>366</v>
          </cell>
          <cell r="W468" t="str">
            <v>Hitch Pin, 5/8" Locking Pin and Clip for 2" Receiver - Black</v>
          </cell>
          <cell r="Y468" t="str">
            <v>Private Label, Maybe Highway Trailer Parts</v>
          </cell>
        </row>
        <row r="469">
          <cell r="A469" t="str">
            <v>60-504</v>
          </cell>
          <cell r="N469" t="str">
            <v>Kemei</v>
          </cell>
          <cell r="S469" t="str">
            <v>Towing</v>
          </cell>
          <cell r="T469" t="str">
            <v>Locks</v>
          </cell>
          <cell r="U469" t="str">
            <v>Package Program</v>
          </cell>
          <cell r="V469">
            <v>367</v>
          </cell>
          <cell r="W469" t="str">
            <v>Hitch Pin, 5/8" Locking Pin and Clip for 2-1/2" Receiver - Black</v>
          </cell>
          <cell r="Y469" t="str">
            <v>Private Label, Maybe Highway Trailer Parts</v>
          </cell>
        </row>
        <row r="470">
          <cell r="A470" t="str">
            <v>60-505</v>
          </cell>
          <cell r="N470" t="str">
            <v>Kemei</v>
          </cell>
          <cell r="S470" t="str">
            <v>Towing</v>
          </cell>
          <cell r="T470" t="str">
            <v>Locks</v>
          </cell>
          <cell r="U470" t="str">
            <v>Package Program</v>
          </cell>
          <cell r="V470">
            <v>368</v>
          </cell>
          <cell r="W470" t="str">
            <v>Hitch Pin, 5/8" Locking Pin and Clip for 2-1/2" or 3" Receiver - Black</v>
          </cell>
          <cell r="Y470" t="str">
            <v>Private Label, Maybe Highway Trailer Parts</v>
          </cell>
        </row>
        <row r="471">
          <cell r="A471" t="str">
            <v>60-506</v>
          </cell>
          <cell r="N471" t="str">
            <v>Kemei</v>
          </cell>
          <cell r="S471" t="str">
            <v>Towing</v>
          </cell>
          <cell r="T471" t="str">
            <v>Locks</v>
          </cell>
          <cell r="U471" t="str">
            <v>Package Program</v>
          </cell>
          <cell r="V471">
            <v>369</v>
          </cell>
          <cell r="W471" t="str">
            <v>Lock, Universal HD fits most 2" &amp; 2-5/16" Coupler - Black</v>
          </cell>
          <cell r="X471" t="e">
            <v>#VALUE!</v>
          </cell>
          <cell r="Y471" t="str">
            <v>Private Label, Maybe Highway Trailer Parts</v>
          </cell>
        </row>
        <row r="472">
          <cell r="A472" t="str">
            <v>60-600</v>
          </cell>
          <cell r="B472">
            <v>110153</v>
          </cell>
          <cell r="W472" t="str">
            <v xml:space="preserve">2-5/16"*1"*2-1/8" 6000lb chrome hitch ball </v>
          </cell>
        </row>
        <row r="473">
          <cell r="A473" t="str">
            <v>60-601</v>
          </cell>
          <cell r="B473">
            <v>110141</v>
          </cell>
          <cell r="W473" t="str">
            <v xml:space="preserve">2-5/16"*1-1/4"*2-1/4" 12000lb chrome hitch ball </v>
          </cell>
        </row>
        <row r="474">
          <cell r="A474" t="str">
            <v>60-602</v>
          </cell>
          <cell r="B474">
            <v>110152</v>
          </cell>
          <cell r="W474" t="str">
            <v xml:space="preserve">2"*1-1/4"*2-5/8" 8000lb chrome hitch ball </v>
          </cell>
        </row>
        <row r="475">
          <cell r="A475" t="str">
            <v>60-550</v>
          </cell>
          <cell r="B475">
            <v>120719</v>
          </cell>
          <cell r="W475" t="str">
            <v xml:space="preserve">Receiver Tube 2" x 12" </v>
          </cell>
        </row>
        <row r="481">
          <cell r="A481" t="str">
            <v>91-100</v>
          </cell>
          <cell r="W481" t="str">
            <v>Bar Lock</v>
          </cell>
        </row>
        <row r="483">
          <cell r="A483" t="str">
            <v>WELDING WIRE</v>
          </cell>
        </row>
        <row r="484">
          <cell r="A484" t="str">
            <v>WIRE 14/2 MFG</v>
          </cell>
          <cell r="W484" t="str">
            <v>Wire, UL/CSA 14 GA 600V 14/2 DUPLEX(Black/White), Braided COPPER WIRE</v>
          </cell>
        </row>
        <row r="485">
          <cell r="A485" t="str">
            <v>Paint</v>
          </cell>
          <cell r="W485" t="str">
            <v>Paint, 55-gallon drum, Black</v>
          </cell>
        </row>
        <row r="486">
          <cell r="A486" t="str">
            <v>Paint:Toluene</v>
          </cell>
          <cell r="W486" t="str">
            <v>Paint,Toluene</v>
          </cell>
        </row>
        <row r="488">
          <cell r="A488" t="str">
            <v>B10H-41</v>
          </cell>
        </row>
        <row r="489">
          <cell r="A489" t="str">
            <v>B10H-42</v>
          </cell>
        </row>
        <row r="490">
          <cell r="A490" t="str">
            <v>B10H-51</v>
          </cell>
        </row>
        <row r="491">
          <cell r="A491" t="str">
            <v>B10H-52</v>
          </cell>
        </row>
        <row r="492">
          <cell r="A492" t="str">
            <v>B12H-41</v>
          </cell>
        </row>
        <row r="493">
          <cell r="A493" t="str">
            <v>B12H-42</v>
          </cell>
        </row>
        <row r="494">
          <cell r="A494" t="str">
            <v>Gatorade Mixed</v>
          </cell>
        </row>
        <row r="496">
          <cell r="A496" t="str">
            <v>DX-504-17Z</v>
          </cell>
          <cell r="W496" t="str">
            <v>Spindle, 3.5K AxleTek DROP for 2-3/8" Tube, Grs w/ lube</v>
          </cell>
        </row>
        <row r="497">
          <cell r="A497" t="str">
            <v>DX-511-17Z</v>
          </cell>
          <cell r="W497" t="str">
            <v>Spindle, 7K AxleTek DROP for 3" Tube, Grs w/ lube</v>
          </cell>
        </row>
        <row r="498">
          <cell r="A498" t="str">
            <v>SP-SS-833-17Z</v>
          </cell>
          <cell r="W498" t="str">
            <v>Spindle, 3.5K AxleTek Straight for 2-3/8" Tube, Grs w/ lube</v>
          </cell>
        </row>
        <row r="499">
          <cell r="A499" t="str">
            <v>SP-SS-966-17Z</v>
          </cell>
          <cell r="W499" t="str">
            <v>Spindle, 7K AxleTek Straight for 3" Tube, Grs w/ lube</v>
          </cell>
        </row>
        <row r="500">
          <cell r="A500" t="str">
            <v>SS-908-17</v>
          </cell>
          <cell r="W500" t="str">
            <v>Spindle, 8K AxleTek Straight for 3.5" Tube,Oil</v>
          </cell>
        </row>
        <row r="501">
          <cell r="A501" t="str">
            <v>SS-910-17</v>
          </cell>
          <cell r="W501" t="str">
            <v>Spindle, 10K AxleTek Straight for 5" tube, Oil</v>
          </cell>
        </row>
        <row r="502">
          <cell r="A502" t="str">
            <v>SS-912-17</v>
          </cell>
          <cell r="W502" t="str">
            <v>Spindle, 12K AxleTek Straight for 5" tube, Oil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k Huddleston" id="{D07E4988-AAD6-4B10-A2A6-7DD29375B510}" userId="markh@proaxle.com" providerId="PeoplePicker"/>
  <person displayName="Kiefer Likens" id="{6CA1D833-6C77-40BB-A0E2-1EC9E2B00753}" userId="kiefer@towparts.com" providerId="PeoplePicker"/>
  <person displayName="Mark Huddleston" id="{101D4D2E-B89C-4936-86D5-E44040B3870B}" userId="S::markh@proaxle.com::3348ffd8-b3d5-47e9-9382-0d417d63d97b" providerId="AD"/>
  <person displayName="Kiefer Likens" id="{E9253564-5E3D-4319-ABDF-ABCFC381EE99}" userId="S::kiefer@towparts.com::9b3f0b06-83a2-475d-bf4e-427d7b28cc71" providerId="AD"/>
  <person displayName="Walt Agent" id="{B24B4C3B-7D15-4C82-AD91-3CF4C92590D7}" userId="S::walta@freedomaxle.com::739d9233-45f0-4685-972d-14bfad2726f1" providerId="AD"/>
</personList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gif"/><Relationship Id="rId63" Type="http://schemas.openxmlformats.org/officeDocument/2006/relationships/image" Target="../media/image63.gif"/><Relationship Id="rId68" Type="http://schemas.openxmlformats.org/officeDocument/2006/relationships/image" Target="../media/image68.gif"/><Relationship Id="rId7" Type="http://schemas.openxmlformats.org/officeDocument/2006/relationships/image" Target="../media/image7.png"/><Relationship Id="rId2" Type="http://schemas.openxmlformats.org/officeDocument/2006/relationships/image" Target="../media/image2.gif"/><Relationship Id="rId16" Type="http://schemas.openxmlformats.org/officeDocument/2006/relationships/image" Target="../media/image16.png"/><Relationship Id="rId29" Type="http://schemas.openxmlformats.org/officeDocument/2006/relationships/image" Target="../media/image29.gif"/><Relationship Id="rId11" Type="http://schemas.openxmlformats.org/officeDocument/2006/relationships/image" Target="../media/image11.png"/><Relationship Id="rId24" Type="http://schemas.openxmlformats.org/officeDocument/2006/relationships/image" Target="../media/image24.gif"/><Relationship Id="rId32" Type="http://schemas.openxmlformats.org/officeDocument/2006/relationships/image" Target="../media/image32.png"/><Relationship Id="rId37" Type="http://schemas.openxmlformats.org/officeDocument/2006/relationships/image" Target="../media/image37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66" Type="http://schemas.openxmlformats.org/officeDocument/2006/relationships/image" Target="../media/image66.gif"/><Relationship Id="rId5" Type="http://schemas.openxmlformats.org/officeDocument/2006/relationships/image" Target="../media/image5.gif"/><Relationship Id="rId61" Type="http://schemas.openxmlformats.org/officeDocument/2006/relationships/image" Target="../media/image61.gif"/><Relationship Id="rId19" Type="http://schemas.openxmlformats.org/officeDocument/2006/relationships/image" Target="../media/image19.gif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gif"/><Relationship Id="rId64" Type="http://schemas.openxmlformats.org/officeDocument/2006/relationships/image" Target="../media/image64.gif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gif"/><Relationship Id="rId12" Type="http://schemas.openxmlformats.org/officeDocument/2006/relationships/image" Target="../media/image12.png"/><Relationship Id="rId17" Type="http://schemas.openxmlformats.org/officeDocument/2006/relationships/image" Target="../media/image17.gif"/><Relationship Id="rId25" Type="http://schemas.openxmlformats.org/officeDocument/2006/relationships/image" Target="../media/image25.png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46" Type="http://schemas.openxmlformats.org/officeDocument/2006/relationships/image" Target="../media/image46.png"/><Relationship Id="rId59" Type="http://schemas.openxmlformats.org/officeDocument/2006/relationships/image" Target="../media/image59.gif"/><Relationship Id="rId67" Type="http://schemas.openxmlformats.org/officeDocument/2006/relationships/image" Target="../media/image67.gif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gif"/><Relationship Id="rId62" Type="http://schemas.openxmlformats.org/officeDocument/2006/relationships/image" Target="../media/image6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5" Type="http://schemas.openxmlformats.org/officeDocument/2006/relationships/image" Target="../media/image15.gi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gif"/><Relationship Id="rId10" Type="http://schemas.openxmlformats.org/officeDocument/2006/relationships/image" Target="../media/image10.png"/><Relationship Id="rId31" Type="http://schemas.openxmlformats.org/officeDocument/2006/relationships/image" Target="../media/image31.gif"/><Relationship Id="rId44" Type="http://schemas.openxmlformats.org/officeDocument/2006/relationships/image" Target="../media/image44.gif"/><Relationship Id="rId52" Type="http://schemas.openxmlformats.org/officeDocument/2006/relationships/image" Target="../media/image52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4" Type="http://schemas.openxmlformats.org/officeDocument/2006/relationships/image" Target="../media/image4.gif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1">
    <v>12</v>
    <v>5</v>
    <v>2K Grease Seal Dbl Lip 10-60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1">
    <v>33</v>
    <v>5</v>
    <v>etrailer trailer suspension parts hangers boat camper car hauler snowmobile utility front/center/rear hanger for double-eye springs - 3-1/4 inch tall 9/16 bolt hole</v>
  </rv>
  <rv s="0">
    <v>34</v>
    <v>5</v>
  </rv>
  <rv s="1">
    <v>35</v>
    <v>5</v>
    <v>Rear Hanger For 2in Slipper Springs 721585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1">
    <v>45</v>
    <v>5</v>
    <v>Dexter - Spring Eye Bolt for 10,000 lbs ...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09-30T14:50:12.22" personId="{E9253564-5E3D-4319-ABDF-ABCFC381EE99}" id="{A46666E8-E8C4-48B4-8113-57AF87E04602}">
    <text xml:space="preserve">here
</text>
  </threadedComment>
  <threadedComment ref="B8" dT="2025-09-30T14:50:21.29" personId="{E9253564-5E3D-4319-ABDF-ABCFC381EE99}" id="{C13D953F-75A5-449C-B498-688560E6E1AB}" parentId="{A46666E8-E8C4-48B4-8113-57AF87E04602}">
    <text xml:space="preserve">@Mark Huddleston </text>
    <mentions>
      <mention mentionpersonId="{D07E4988-AAD6-4B10-A2A6-7DD29375B510}" mentionId="{C50E8F05-BAB5-4FAF-9055-E35CEF68F797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5-09-30T14:13:36.43" personId="{101D4D2E-B89C-4936-86D5-E44040B3870B}" id="{56F5C945-2D3F-4E4E-A0E8-C4AFF781DEBC}">
    <text>@Kiefer Likens states “7K Bearing kit” on the back of the card.  Update to 2K Seal Kit”</text>
    <mentions>
      <mention mentionpersonId="{6CA1D833-6C77-40BB-A0E2-1EC9E2B00753}" mentionId="{E75D3FCF-1208-4CDE-822C-F9B3FFA2475B}" startIndex="0" length="14"/>
    </mentions>
  </threadedComment>
  <threadedComment ref="E3" dT="2025-09-30T14:35:21.29" personId="{E9253564-5E3D-4319-ABDF-ABCFC381EE99}" id="{7ADD5E54-6D45-4ECC-8ACB-5A29B2640306}" parentId="{56F5C945-2D3F-4E4E-A0E8-C4AFF781DEBC}">
    <text>fixed</text>
  </threadedComment>
  <threadedComment ref="C26" dT="2025-09-30T14:14:07.18" personId="{101D4D2E-B89C-4936-86D5-E44040B3870B}" id="{64D36C1F-968F-4278-AC2F-AE3A957DA272}">
    <text>@Kiefer Likens change to 277 card</text>
    <mentions>
      <mention mentionpersonId="{6CA1D833-6C77-40BB-A0E2-1EC9E2B00753}" mentionId="{C4949FDC-247C-4BCC-B609-5E3ABF863A7B}" startIndex="0" length="14"/>
    </mentions>
  </threadedComment>
  <threadedComment ref="C26" dT="2025-10-01T20:28:12.65" personId="{E9253564-5E3D-4319-ABDF-ABCFC381EE99}" id="{A190A573-ACF1-4680-9377-41CEB0084885}" parentId="{64D36C1F-968F-4278-AC2F-AE3A957DA272}">
    <text>done</text>
  </threadedComment>
  <threadedComment ref="E31" dT="2025-09-30T14:14:59.44" personId="{101D4D2E-B89C-4936-86D5-E44040B3870B}" id="{98F79A9B-CAFB-417F-93BC-98F7E22F3521}">
    <text>@Kiefer Likens change seal to 2.125 on the back of the card</text>
    <mentions>
      <mention mentionpersonId="{6CA1D833-6C77-40BB-A0E2-1EC9E2B00753}" mentionId="{F0A99C1F-B082-4AC8-9AD0-42F7341DB3A9}" startIndex="0" length="14"/>
    </mentions>
  </threadedComment>
  <threadedComment ref="E31" dT="2025-10-01T20:28:29.13" personId="{E9253564-5E3D-4319-ABDF-ABCFC381EE99}" id="{B88C63E0-85B4-479D-970A-79AA9F07AC77}" parentId="{98F79A9B-CAFB-417F-93BC-98F7E22F3521}">
    <text>done</text>
  </threadedComment>
  <threadedComment ref="C33" dT="2025-09-30T14:14:13.49" personId="{101D4D2E-B89C-4936-86D5-E44040B3870B}" id="{DF1C0297-F400-486C-9D7B-EA4A608426A9}">
    <text>@Kiefer Likens change to 277 card</text>
  </threadedComment>
  <threadedComment ref="C33" dT="2025-10-01T20:32:52.15" personId="{E9253564-5E3D-4319-ABDF-ABCFC381EE99}" id="{6CFE9190-8C16-4C99-B757-0AE0211F171D}" parentId="{DF1C0297-F400-486C-9D7B-EA4A608426A9}">
    <text>done</text>
  </threadedComment>
  <threadedComment ref="C62" dT="2025-09-30T14:06:56.98" personId="{101D4D2E-B89C-4936-86D5-E44040B3870B}" id="{FB442119-C5E5-419F-8ABC-50C9F4969057}">
    <text>@Kiefer Likens Need new 409 size card</text>
    <mentions>
      <mention mentionpersonId="{6CA1D833-6C77-40BB-A0E2-1EC9E2B00753}" mentionId="{86D93F35-E2F8-4C85-BE75-EA0CFB43C11E}" startIndex="0" length="14"/>
    </mentions>
  </threadedComment>
  <threadedComment ref="C62" dT="2025-10-01T20:58:00.23" personId="{E9253564-5E3D-4319-ABDF-ABCFC381EE99}" id="{60C6DF33-AB2E-40D3-94BF-308E3DA6C953}" parentId="{FB442119-C5E5-419F-8ABC-50C9F4969057}">
    <text>already a 409</text>
  </threadedComment>
  <threadedComment ref="E130" dT="2026-08-24T22:47:39.45" personId="{B24B4C3B-7D15-4C82-AD91-3CF4C92590D7}" id="{4EE3648A-8392-42F2-896E-E3BD91A3F4EC}">
    <text>@Kiefer Likens   Change “DEEP” to “LOW PROFILE” for 11-212 in description.</text>
    <mentions>
      <mention mentionpersonId="{6CA1D833-6C77-40BB-A0E2-1EC9E2B00753}" mentionId="{89BCFB67-663E-4E85-B4EF-C984AEF33E73}" startIndex="0" length="14"/>
    </mentions>
  </threadedComment>
  <threadedComment ref="E137" dT="2026-08-24T22:48:53.17" personId="{B24B4C3B-7D15-4C82-AD91-3CF4C92590D7}" id="{19AAC99E-7B41-4A9B-A2BB-D4D2CE7025C6}">
    <text>@Kiefer Likens  Add “DEEP” to description.</text>
    <mentions>
      <mention mentionpersonId="{6CA1D833-6C77-40BB-A0E2-1EC9E2B00753}" mentionId="{731C9FBA-F0CE-4686-AD3F-474EE4B88C47}" startIndex="0" length="14"/>
    </mentions>
  </threadedComment>
  <threadedComment ref="A144" dT="2026-08-08T18:17:24.98" personId="{101D4D2E-B89C-4936-86D5-E44040B3870B}" id="{9282B481-B2F9-4D48-BB65-4CB7D87F9E12}">
    <text>@Kiefer Likens several new items that will need cards and GS1.  I still need to confirm card size on all of them</text>
    <mentions>
      <mention mentionpersonId="{6CA1D833-6C77-40BB-A0E2-1EC9E2B00753}" mentionId="{AF94CF7F-876B-4C39-92D9-27B6DDC37375}" startIndex="0" length="14"/>
    </mentions>
  </threadedComment>
  <threadedComment ref="D223" dT="2025-09-30T14:03:59.23" personId="{101D4D2E-B89C-4936-86D5-E44040B3870B}" id="{387571B7-81A2-46E7-9617-BD1F54DC8502}">
    <text>@Kiefer Likens Card states “one” washer; should be “2”</text>
    <mentions>
      <mention mentionpersonId="{6CA1D833-6C77-40BB-A0E2-1EC9E2B00753}" mentionId="{52F87D69-AA2F-4B7D-9B9B-C210641C53BC}" startIndex="0" length="14"/>
    </mentions>
  </threadedComment>
  <threadedComment ref="D223" dT="2025-10-01T21:00:09.00" personId="{E9253564-5E3D-4319-ABDF-ABCFC381EE99}" id="{13A41935-7DF7-4EDF-AF00-444CD232EE9B}" parentId="{387571B7-81A2-46E7-9617-BD1F54DC8502}">
    <text xml:space="preserve">done
</text>
  </threadedComment>
  <threadedComment ref="A284" dT="2026-08-25T13:39:12.24" personId="{B24B4C3B-7D15-4C82-AD91-3CF4C92590D7}" id="{6C8701EF-70A3-4452-8F7A-5F095D3B6C52}" done="1">
    <text>@Kiefer Likens   Corrected the Quick Books B.O.M. to 1 piece for the seal, cotter pin &amp; washer (all were 2 pcs).  Didn’t see the card art work for 11-500 in the “Package Label” folder (path : Merchandising/Package Program).  Please ensure back of card is correct.  Thanks.  -Walt</text>
    <mentions>
      <mention mentionpersonId="{6CA1D833-6C77-40BB-A0E2-1EC9E2B00753}" mentionId="{9631A43C-C50E-4A68-94A4-C420D64AFD1B}" startIndex="0" length="14"/>
    </mentions>
  </threadedComment>
  <threadedComment ref="C301" dT="2025-09-30T14:09:29.18" personId="{101D4D2E-B89C-4936-86D5-E44040B3870B}" id="{75D246C8-082D-488C-A69A-59E04D56F7B5}">
    <text>@Kiefer Likens need 206 card</text>
  </threadedComment>
  <threadedComment ref="C301" dT="2025-10-01T21:05:44.77" personId="{E9253564-5E3D-4319-ABDF-ABCFC381EE99}" id="{D7BD4CE2-2F90-4776-8E5E-A8AB98A98B80}" parentId="{75D246C8-082D-488C-A69A-59E04D56F7B5}">
    <text>done</text>
  </threadedComment>
  <threadedComment ref="A315" dT="2026-08-25T13:55:46.65" personId="{B24B4C3B-7D15-4C82-AD91-3CF4C92590D7}" id="{052AA3EE-356B-41F9-B3CB-66A35193C31D}">
    <text>@Kiefer Likens   the #11-530 is not listed in the “Aftermarket Rev B” file in the Marketing folder.  Also, a card does not appear to have been created for this kit.  Please update as necessary.  Thanks.  -Walt</text>
    <mentions>
      <mention mentionpersonId="{6CA1D833-6C77-40BB-A0E2-1EC9E2B00753}" mentionId="{8B42E22B-CFFD-4DEB-A5E7-0A54188FB603}" startIndex="0" length="14"/>
    </mentions>
  </threadedComment>
  <threadedComment ref="C315" dT="2025-09-30T14:09:37.73" personId="{101D4D2E-B89C-4936-86D5-E44040B3870B}" id="{705E0D22-9CEE-4D87-945D-A94D06414B7E}">
    <text>@Kiefer Likens need 206 card</text>
  </threadedComment>
  <threadedComment ref="C315" dT="2025-10-01T21:38:14.35" personId="{E9253564-5E3D-4319-ABDF-ABCFC381EE99}" id="{BF276E31-9B5B-4ABB-AA80-7BB35EFFBF21}" parentId="{705E0D22-9CEE-4D87-945D-A94D06414B7E}">
    <text>done</text>
  </threadedComment>
  <threadedComment ref="D352" dT="2025-09-30T14:10:40.99" personId="{101D4D2E-B89C-4936-86D5-E44040B3870B}" id="{A402FDF7-30FE-43A5-95CE-65E801761B28}">
    <text>@Kiefer Likens add 21-735 &amp; 11-350 to back of card</text>
    <mentions>
      <mention mentionpersonId="{6CA1D833-6C77-40BB-A0E2-1EC9E2B00753}" mentionId="{22E001C0-C775-468F-8BFA-12FEE6D7FFE1}" startIndex="0" length="14"/>
    </mentions>
  </threadedComment>
  <threadedComment ref="D352" dT="2025-10-01T21:43:30.38" personId="{E9253564-5E3D-4319-ABDF-ABCFC381EE99}" id="{8128D878-4864-4A77-9AD1-2ADEAE569E99}" parentId="{A402FDF7-30FE-43A5-95CE-65E801761B28}">
    <text>done</text>
  </threadedComment>
  <threadedComment ref="C461" dT="2025-09-30T14:08:24.22" personId="{101D4D2E-B89C-4936-86D5-E44040B3870B}" id="{65B4F28E-C423-4BA1-931A-B19A4F0CF692}">
    <text>@Kiefer Likens need 206 card</text>
    <mentions>
      <mention mentionpersonId="{6CA1D833-6C77-40BB-A0E2-1EC9E2B00753}" mentionId="{B9073EB2-622B-444D-AF6E-29C684189A0D}" startIndex="0" length="14"/>
    </mentions>
  </threadedComment>
  <threadedComment ref="C461" dT="2025-10-01T21:53:10.97" personId="{E9253564-5E3D-4319-ABDF-ABCFC381EE99}" id="{B7A2E2A4-6F18-4D8C-894D-D26560783BF6}" parentId="{65B4F28E-C423-4BA1-931A-B19A4F0CF692}">
    <text>done</text>
  </threadedComment>
  <threadedComment ref="C468" dT="2025-09-30T14:08:35.29" personId="{101D4D2E-B89C-4936-86D5-E44040B3870B}" id="{5AECDB2A-F718-4779-9EFB-B5F063B7D241}">
    <text>@Kiefer Likens need 206 card</text>
  </threadedComment>
  <threadedComment ref="C468" dT="2025-10-01T21:58:54.06" personId="{E9253564-5E3D-4319-ABDF-ABCFC381EE99}" id="{4B96A321-50C0-49A6-A557-EC041FF97EF8}" parentId="{5AECDB2A-F718-4779-9EFB-B5F063B7D241}">
    <text xml:space="preserve">done
</text>
  </threadedComment>
  <threadedComment ref="C475" dT="2025-09-30T14:08:43.62" personId="{101D4D2E-B89C-4936-86D5-E44040B3870B}" id="{3D5ED965-419C-48BC-BD3D-A3345B6C3C20}">
    <text>@Kiefer Likens need 206 card</text>
  </threadedComment>
  <threadedComment ref="C475" dT="2025-10-01T22:08:18.17" personId="{E9253564-5E3D-4319-ABDF-ABCFC381EE99}" id="{57C3902A-13E3-401F-AB33-9146F458A46E}" parentId="{3D5ED965-419C-48BC-BD3D-A3345B6C3C20}">
    <text xml:space="preserve">done
</text>
  </threadedComment>
  <threadedComment ref="C534" dT="2025-09-30T14:16:21.62" personId="{101D4D2E-B89C-4936-86D5-E44040B3870B}" id="{9F4FA7F8-0893-4C8C-AACD-0AB582DEAD9E}">
    <text>@Kiefer Likens change to 409 card</text>
    <mentions>
      <mention mentionpersonId="{6CA1D833-6C77-40BB-A0E2-1EC9E2B00753}" mentionId="{D0FACDC6-34AD-4D2A-B85D-EFB4B82ADB1C}" startIndex="0" length="14"/>
    </mentions>
  </threadedComment>
  <threadedComment ref="C534" dT="2025-10-01T22:12:27.89" personId="{E9253564-5E3D-4319-ABDF-ABCFC381EE99}" id="{20AFA8BD-46FF-4281-99ED-CB295DEEFAC5}" parentId="{9F4FA7F8-0893-4C8C-AACD-0AB582DEAD9E}">
    <text>done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3" dT="2025-09-30T14:13:36.43" personId="{101D4D2E-B89C-4936-86D5-E44040B3870B}" id="{E3AF15E9-A0C6-406A-85E5-F6A775986B8A}">
    <text>@Kiefer Likens states “7K Bearing kit” on the back of the card.  Update to 2K Seal Kit”</text>
    <mentions>
      <mention mentionpersonId="{6CA1D833-6C77-40BB-A0E2-1EC9E2B00753}" mentionId="{1E678B86-24EF-44FC-8FB6-FA69FA900779}" startIndex="0" length="14"/>
    </mentions>
  </threadedComment>
  <threadedComment ref="J3" dT="2025-09-30T14:35:21.29" personId="{E9253564-5E3D-4319-ABDF-ABCFC381EE99}" id="{E45AD143-3C38-4828-AEA6-88DC1CD74868}" parentId="{E3AF15E9-A0C6-406A-85E5-F6A775986B8A}">
    <text>fixed</text>
  </threadedComment>
  <threadedComment ref="H26" dT="2025-09-30T14:14:07.18" personId="{101D4D2E-B89C-4936-86D5-E44040B3870B}" id="{B3963170-6989-411D-9416-211E3A60FA40}">
    <text>@Kiefer Likens change to 277 card</text>
    <mentions>
      <mention mentionpersonId="{6CA1D833-6C77-40BB-A0E2-1EC9E2B00753}" mentionId="{4560A8C5-B11D-4D51-9A79-F14D254677D0}" startIndex="0" length="14"/>
    </mentions>
  </threadedComment>
  <threadedComment ref="H26" dT="2025-10-01T20:28:12.65" personId="{E9253564-5E3D-4319-ABDF-ABCFC381EE99}" id="{7CE82208-E9B9-4DDE-BDE0-282EB9EC0F6D}" parentId="{B3963170-6989-411D-9416-211E3A60FA40}">
    <text>done</text>
  </threadedComment>
  <threadedComment ref="J31" dT="2025-09-30T14:14:59.44" personId="{101D4D2E-B89C-4936-86D5-E44040B3870B}" id="{5B98058F-D35A-4181-AECC-B7930586714A}">
    <text>@Kiefer Likens change seal to 2.125 on the back of the card</text>
    <mentions>
      <mention mentionpersonId="{6CA1D833-6C77-40BB-A0E2-1EC9E2B00753}" mentionId="{35952118-2BAE-4EF9-A12D-5B50766985DA}" startIndex="0" length="14"/>
    </mentions>
  </threadedComment>
  <threadedComment ref="J31" dT="2025-10-01T20:28:29.13" personId="{E9253564-5E3D-4319-ABDF-ABCFC381EE99}" id="{072F566A-176E-4A95-A912-E42D213C420F}" parentId="{5B98058F-D35A-4181-AECC-B7930586714A}">
    <text>done</text>
  </threadedComment>
  <threadedComment ref="H33" dT="2025-09-30T14:14:13.49" personId="{101D4D2E-B89C-4936-86D5-E44040B3870B}" id="{60E47D52-49A2-4F46-A41D-05702B8201CB}">
    <text>@Kiefer Likens change to 277 card</text>
  </threadedComment>
  <threadedComment ref="H33" dT="2025-10-01T20:32:52.15" personId="{E9253564-5E3D-4319-ABDF-ABCFC381EE99}" id="{44D7206B-0E7A-4B3B-A2AA-48A7B543679E}" parentId="{60E47D52-49A2-4F46-A41D-05702B8201CB}">
    <text>done</text>
  </threadedComment>
  <threadedComment ref="G62" dT="2025-09-30T14:06:56.98" personId="{101D4D2E-B89C-4936-86D5-E44040B3870B}" id="{2B79F787-F924-4A06-B27A-E2B35CFE7B04}">
    <text>@Kiefer Likens Need new 409 size card</text>
    <mentions>
      <mention mentionpersonId="{6CA1D833-6C77-40BB-A0E2-1EC9E2B00753}" mentionId="{D10C823C-0D2A-4D25-9662-F52B47F65F0C}" startIndex="0" length="14"/>
    </mentions>
  </threadedComment>
  <threadedComment ref="G62" dT="2025-10-01T20:58:00.23" personId="{E9253564-5E3D-4319-ABDF-ABCFC381EE99}" id="{AA448156-91C5-4AB9-8DBB-2D6222AC0C76}" parentId="{2B79F787-F924-4A06-B27A-E2B35CFE7B04}">
    <text>already a 409</text>
  </threadedComment>
  <threadedComment ref="G151" dT="2025-09-30T14:06:25.33" personId="{101D4D2E-B89C-4936-86D5-E44040B3870B}" id="{9C6ECDA3-9EF8-4CE7-BB86-CEC7C3D64762}">
    <text>@Kiefer Likens  need new card; get description from “petesheet”</text>
    <mentions>
      <mention mentionpersonId="{6CA1D833-6C77-40BB-A0E2-1EC9E2B00753}" mentionId="{8F52807F-646C-46E6-9C3E-D0A04D1BBA0A}" startIndex="0" length="14"/>
    </mentions>
  </threadedComment>
  <threadedComment ref="I160" dT="2025-09-30T14:03:59.23" personId="{101D4D2E-B89C-4936-86D5-E44040B3870B}" id="{C8F79E87-E3BA-4349-AB71-91AB02BBD174}">
    <text>@Kiefer Likens Card states “one” washer; should be “2”</text>
    <mentions>
      <mention mentionpersonId="{6CA1D833-6C77-40BB-A0E2-1EC9E2B00753}" mentionId="{D5FE879B-FE84-4DF9-A929-F1A7987477F7}" startIndex="0" length="14"/>
    </mentions>
  </threadedComment>
  <threadedComment ref="I160" dT="2025-10-01T21:00:09.00" personId="{E9253564-5E3D-4319-ABDF-ABCFC381EE99}" id="{6CD11CC6-DFEA-499B-AA4F-098D905E5585}" parentId="{C8F79E87-E3BA-4349-AB71-91AB02BBD174}">
    <text xml:space="preserve">done
</text>
  </threadedComment>
  <threadedComment ref="H220" dT="2025-09-30T14:09:29.18" personId="{101D4D2E-B89C-4936-86D5-E44040B3870B}" id="{0654B9AD-CB64-4D9F-B895-BB2844B98729}">
    <text>@Kiefer Likens need 206 card</text>
  </threadedComment>
  <threadedComment ref="H220" dT="2025-10-01T21:05:44.77" personId="{E9253564-5E3D-4319-ABDF-ABCFC381EE99}" id="{36FDE2EF-963E-424C-B0BF-218893D89131}" parentId="{0654B9AD-CB64-4D9F-B895-BB2844B98729}">
    <text>done</text>
  </threadedComment>
  <threadedComment ref="H234" dT="2025-09-30T14:09:37.73" personId="{101D4D2E-B89C-4936-86D5-E44040B3870B}" id="{19C0E7EE-9117-4DCB-A329-43786A2D84D2}">
    <text>@Kiefer Likens need 206 card</text>
  </threadedComment>
  <threadedComment ref="H234" dT="2025-10-01T21:38:14.35" personId="{E9253564-5E3D-4319-ABDF-ABCFC381EE99}" id="{5EA3A68C-56B9-4677-825B-7AD80EB786F3}" parentId="{19C0E7EE-9117-4DCB-A329-43786A2D84D2}">
    <text>done</text>
  </threadedComment>
  <threadedComment ref="I271" dT="2025-09-30T14:10:40.99" personId="{101D4D2E-B89C-4936-86D5-E44040B3870B}" id="{6429A0E8-7598-44E5-BC95-BB91B700CA6E}">
    <text>@Kiefer Likens add 21-735 &amp; 11-350 to back of card</text>
    <mentions>
      <mention mentionpersonId="{6CA1D833-6C77-40BB-A0E2-1EC9E2B00753}" mentionId="{3B728812-82B8-46D2-8387-96C8C2F9CDA6}" startIndex="0" length="14"/>
    </mentions>
  </threadedComment>
  <threadedComment ref="I271" dT="2025-10-01T21:43:30.38" personId="{E9253564-5E3D-4319-ABDF-ABCFC381EE99}" id="{70C36DE5-E363-4F82-BF6F-60BDCD850ED8}" parentId="{6429A0E8-7598-44E5-BC95-BB91B700CA6E}">
    <text>done</text>
  </threadedComment>
  <threadedComment ref="H380" dT="2025-09-30T14:08:24.22" personId="{101D4D2E-B89C-4936-86D5-E44040B3870B}" id="{291D066D-0D7B-402E-A896-D489470CBC0C}">
    <text>@Kiefer Likens need 206 card</text>
    <mentions>
      <mention mentionpersonId="{6CA1D833-6C77-40BB-A0E2-1EC9E2B00753}" mentionId="{4EBC6104-9C83-47FA-A66C-DE7820CD2969}" startIndex="0" length="14"/>
    </mentions>
  </threadedComment>
  <threadedComment ref="H380" dT="2025-10-01T21:53:10.97" personId="{E9253564-5E3D-4319-ABDF-ABCFC381EE99}" id="{BB82EAD3-1C55-4436-8C15-EFFFFC8162C7}" parentId="{291D066D-0D7B-402E-A896-D489470CBC0C}">
    <text>done</text>
  </threadedComment>
  <threadedComment ref="H387" dT="2025-09-30T14:08:35.29" personId="{101D4D2E-B89C-4936-86D5-E44040B3870B}" id="{B34ACE90-F883-431B-8377-F52BE7B9A5A5}">
    <text>@Kiefer Likens need 206 card</text>
  </threadedComment>
  <threadedComment ref="H387" dT="2025-10-01T21:58:54.06" personId="{E9253564-5E3D-4319-ABDF-ABCFC381EE99}" id="{2F7EF978-3DE6-4BDC-8021-BD8630DF99B4}" parentId="{B34ACE90-F883-431B-8377-F52BE7B9A5A5}">
    <text xml:space="preserve">done
</text>
  </threadedComment>
  <threadedComment ref="H394" dT="2025-09-30T14:08:43.62" personId="{101D4D2E-B89C-4936-86D5-E44040B3870B}" id="{286DF797-DE9A-4BA6-974B-672304D93431}">
    <text>@Kiefer Likens need 206 card</text>
  </threadedComment>
  <threadedComment ref="H394" dT="2025-10-01T22:08:18.17" personId="{E9253564-5E3D-4319-ABDF-ABCFC381EE99}" id="{8ADD0195-9502-4FF1-B124-F0A92534A123}" parentId="{286DF797-DE9A-4BA6-974B-672304D93431}">
    <text xml:space="preserve">done
</text>
  </threadedComment>
  <threadedComment ref="H453" dT="2025-09-30T14:16:21.62" personId="{101D4D2E-B89C-4936-86D5-E44040B3870B}" id="{BD5EFE43-FA75-4E59-AFF7-AB7FD21EE809}">
    <text>@Kiefer Likens change to 409 card</text>
    <mentions>
      <mention mentionpersonId="{6CA1D833-6C77-40BB-A0E2-1EC9E2B00753}" mentionId="{48D02FD6-5C54-4426-BAD0-25857F48AD54}" startIndex="0" length="14"/>
    </mentions>
  </threadedComment>
  <threadedComment ref="H453" dT="2025-10-01T22:12:27.89" personId="{E9253564-5E3D-4319-ABDF-ABCFC381EE99}" id="{E6AE6A2A-900D-41BA-92A6-1A743C085D86}" parentId="{BD5EFE43-FA75-4E59-AFF7-AB7FD21EE809}">
    <text>done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ppert.com/lippert-dust-cap-7000-8000-lb-axles-2-pack-2023134660-2023134660?queryID=075dfa9e71b8b915f9b1319ded2a2f41&amp;objectID=23898&amp;indexName=gwp_d2c_prod_lippert_products" TargetMode="External"/><Relationship Id="rId117" Type="http://schemas.openxmlformats.org/officeDocument/2006/relationships/vmlDrawing" Target="../drawings/vmlDrawing2.vml"/><Relationship Id="rId21" Type="http://schemas.openxmlformats.org/officeDocument/2006/relationships/hyperlink" Target="https://www.etrailer.com/Trailer-Bearings-Races-Seals-Caps/TruRyde/RG04-020.html" TargetMode="External"/><Relationship Id="rId42" Type="http://schemas.openxmlformats.org/officeDocument/2006/relationships/hyperlink" Target="https://www.lippert.com/lippert-trailer-bearing-replacement-kit-for-6000-lb-axle-hubs-225in-inner-diameter-seal-2023133982-2023133982?queryID=a5e2d190b0464bf74ea03ce1d74948cf&amp;objectID=23904&amp;indexName=gwp_d2c_prod_lippert_products" TargetMode="External"/><Relationship Id="rId47" Type="http://schemas.openxmlformats.org/officeDocument/2006/relationships/hyperlink" Target="https://www.etrailer.com/Trailer-Bearings-Races-Seals-Caps/etrailer/BK3-100.html" TargetMode="External"/><Relationship Id="rId63" Type="http://schemas.openxmlformats.org/officeDocument/2006/relationships/hyperlink" Target="https://www.lippert.com/forward-self-adjusting-brake-assembly-12in-x-2in-4000-7000-lbs-left-side-296651?queryID=ec3eaf71849d505c5591028bbff3ce70&amp;objectID=3006&amp;indexName=gwp_d2c_prod_lippert_products" TargetMode="External"/><Relationship Id="rId68" Type="http://schemas.openxmlformats.org/officeDocument/2006/relationships/hyperlink" Target="https://www.easternmarine.com/5lug-trailer-wheel-hub-kits?product_list_order=price" TargetMode="External"/><Relationship Id="rId84" Type="http://schemas.openxmlformats.org/officeDocument/2006/relationships/hyperlink" Target="https://www.amazon.com/Trailer-Axle-Brake-Drum-Dexter/dp/B0CGB24LN2" TargetMode="External"/><Relationship Id="rId89" Type="http://schemas.openxmlformats.org/officeDocument/2006/relationships/hyperlink" Target="https://www.etrailer.com/Accessories-and-Parts/Redline/RG05-100.html" TargetMode="External"/><Relationship Id="rId112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16" Type="http://schemas.openxmlformats.org/officeDocument/2006/relationships/hyperlink" Target="https://www.lippert.com/lippert-universal-rubber-insert-for-axle-hub-dust-cap-2000-8000-lb-axlesretail-packaging-2023134012-2023134012?queryID=6b257aa986c67c96467dbd7de8170a80&amp;objectID=24784&amp;indexName=gwp_d2c_prod_lippert_products" TargetMode="External"/><Relationship Id="rId107" Type="http://schemas.openxmlformats.org/officeDocument/2006/relationships/hyperlink" Target="https://www.etrailer.com/Trailer-Bearings-Races-Seals-Caps/Redline/RG04-270.html" TargetMode="External"/><Relationship Id="rId11" Type="http://schemas.openxmlformats.org/officeDocument/2006/relationships/hyperlink" Target="https://www.lippert.com/lippert-wheel-end-oil-seal-10000-lb-axles-2875in-id-2-pack-2023134019-2023134019?queryID=100e4c514cd30761a75f2c3f087ba47b&amp;objectID=23850&amp;indexName=gwp_d2c_prod_lippert_products" TargetMode="External"/><Relationship Id="rId32" Type="http://schemas.openxmlformats.org/officeDocument/2006/relationships/hyperlink" Target="https://www.etrailer.com/Trailer-Bearings-Races-Seals-Caps/Redline/RG04-270.html" TargetMode="External"/><Relationship Id="rId37" Type="http://schemas.openxmlformats.org/officeDocument/2006/relationships/hyperlink" Target="https://www.lippert.com/lippert-trailer-bearing-replacement-kit-for-8000-lb-axle-hubs-225in-inner-diameter-seal-2023133984-2023133984?queryID=b38bcedcbf7673ec666935cd3f6e6ba3&amp;objectID=23901&amp;indexName=gwp_d2c_prod_lippert_products" TargetMode="External"/><Relationship Id="rId53" Type="http://schemas.openxmlformats.org/officeDocument/2006/relationships/hyperlink" Target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TargetMode="External"/><Relationship Id="rId58" Type="http://schemas.openxmlformats.org/officeDocument/2006/relationships/hyperlink" Target="https://www.etrailer.com/Trailer-Suspension-Parts/Redline/APUBR-9.html" TargetMode="External"/><Relationship Id="rId74" Type="http://schemas.openxmlformats.org/officeDocument/2006/relationships/hyperlink" Target="https://www.etrailer.com/Trailer-Hubs-and-Drums/etrailer/AKHD-655-6-EZ-K.html" TargetMode="External"/><Relationship Id="rId79" Type="http://schemas.openxmlformats.org/officeDocument/2006/relationships/hyperlink" Target="https://www.actiontrucks.com/product-detail/AXT-19-120/10in-brake-drum-6-5-50-bc-3500-kit-pre-greased?srsltid=AfmBOorm1XKGcfIT1RZOKVavfuKd9CNsRZ2kPSdoMzHfmfxDei9acuC-" TargetMode="External"/><Relationship Id="rId102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5" Type="http://schemas.openxmlformats.org/officeDocument/2006/relationships/hyperlink" Target="https://www.etrailer.com/Trailer-Bearings-Races-Seals-Caps/TruRyde/RG06-090.html" TargetMode="External"/><Relationship Id="rId90" Type="http://schemas.openxmlformats.org/officeDocument/2006/relationships/hyperlink" Target="https://www.lippert.com/lippert-1in-round-spindle-nut-retainer-kit-for-3500-8000-lb-axle-hubs-2023134656-2023134656?queryID=b637477831128146e5294b8075a9c9b7&amp;objectID=23888&amp;indexName=gwp_d2c_prod_lippert_products" TargetMode="External"/><Relationship Id="rId95" Type="http://schemas.openxmlformats.org/officeDocument/2006/relationships/hyperlink" Target="https://www.lippert.com/oil-dust-cap-clear-8000-lbs-hubs-695814?queryID=f36e8b359db0d6b3aad10d478c772488&amp;objectID=6386&amp;indexName=gwp_d2c_prod_lippert_products" TargetMode="External"/><Relationship Id="rId22" Type="http://schemas.openxmlformats.org/officeDocument/2006/relationships/hyperlink" Target="https://www.etrailer.com/Trailer-Bearings-Races-Seals-Caps/Redline/RG04-100.html" TargetMode="External"/><Relationship Id="rId27" Type="http://schemas.openxmlformats.org/officeDocument/2006/relationships/hyperlink" Target="https://www.lippert.com/lippert-dust-cap-5200-6000-lb-axles-pack-of-2-2023134659-2023134659?queryID=ff48ea94f1f693ffacfe3aee41408dc0&amp;objectID=23899&amp;indexName=gwp_d2c_prod_lippert_products" TargetMode="External"/><Relationship Id="rId43" Type="http://schemas.openxmlformats.org/officeDocument/2006/relationships/hyperlink" Target="https://www.lippert.com/lippert-complete-pre-greased-hub-assembly-with-lug-nuts-3500-lb-axles-5in-stud-2024013263-2024013263?queryID=8b87b1d9ea8a3a94fb9cd380eb666395&amp;objectID=23855&amp;indexName=gwp_d2c_prod_lippert_products" TargetMode="External"/><Relationship Id="rId48" Type="http://schemas.openxmlformats.org/officeDocument/2006/relationships/hyperlink" Target="https://www.etrailer.com/Trailer-Bearings-Races-Seals-Caps/etrailer/BK3-200.html" TargetMode="External"/><Relationship Id="rId64" Type="http://schemas.openxmlformats.org/officeDocument/2006/relationships/hyperlink" Target="https://www.lippert.com/electric-brake-assembly-1225in-x-338in-8000-lbs-right-side-298279?queryID=8fdd8c03278e634f9169f35a182a0379&amp;objectID=3571&amp;indexName=gwp_d2c_prod_lippert_products" TargetMode="External"/><Relationship Id="rId69" Type="http://schemas.openxmlformats.org/officeDocument/2006/relationships/hyperlink" Target="https://huskytrailerstx.com/product/hub-kit-pre-greased-545-84-complete-boxed/" TargetMode="External"/><Relationship Id="rId113" Type="http://schemas.openxmlformats.org/officeDocument/2006/relationships/hyperlink" Target="https://www.etrailer.com/Trailer-Bearings-Races-Seals-Caps/Redline/RG04-270.html" TargetMode="External"/><Relationship Id="rId118" Type="http://schemas.openxmlformats.org/officeDocument/2006/relationships/comments" Target="../comments2.xml"/><Relationship Id="rId80" Type="http://schemas.openxmlformats.org/officeDocument/2006/relationships/hyperlink" Target="https://www.dexteraxle.com/product/2614/122/hub-drum-kit" TargetMode="External"/><Relationship Id="rId85" Type="http://schemas.openxmlformats.org/officeDocument/2006/relationships/hyperlink" Target="https://thetrailerpartsoutlet.com/products/2k-trailer-axle-hub-2000-lb?variant=40023403724881" TargetMode="External"/><Relationship Id="rId12" Type="http://schemas.openxmlformats.org/officeDocument/2006/relationships/hyperlink" Target="https://www.lippert.com/lippert-shaft-oil-seal-5200-8000-lb-axles-225in-id-2-pack-2023134018-2023134018?queryID=d842bd848a12a72931ba35b2812807da&amp;objectID=23891&amp;indexName=gwp_d2c_prod_lippert_products" TargetMode="External"/><Relationship Id="rId17" Type="http://schemas.openxmlformats.org/officeDocument/2006/relationships/hyperlink" Target="https://www.lippert.com/lippert-dust-cap-2000-3500-lb-axles-pack-of-2-2023134658-2023134658?queryID=fa53e8e09ea56ed6bf29f48c3cdf0517&amp;objectID=23900&amp;indexName=gwp_d2c_prod_lippert_products" TargetMode="External"/><Relationship Id="rId33" Type="http://schemas.openxmlformats.org/officeDocument/2006/relationships/hyperlink" Target="https://www.etrailer.com/Trailer-Bearings-Races-Seals-Caps/Redline/RG04-300.html" TargetMode="External"/><Relationship Id="rId38" Type="http://schemas.openxmlformats.org/officeDocument/2006/relationships/hyperlink" Target="https://www.lippert.com/lippert-trailer-bearing-replacement-kit-for-5200-lb-axle-hubs-225in-inner-diameter-seal-2023133981-2023133981?queryID=18aa0fb25debaa6fa54d4b744ecec90a&amp;objectID=23902&amp;indexName=gwp_d2c_prod_lippert_products" TargetMode="External"/><Relationship Id="rId59" Type="http://schemas.openxmlformats.org/officeDocument/2006/relationships/hyperlink" Target="https://www.lippert.com/forward-self-adjusting-brake-assembly-12in-x-2in-7000-lbs-right-side-296652?queryID=e042c611fb205c710a05d400f7175865&amp;objectID=3009&amp;indexName=gwp_d2c_prod_lippert_products" TargetMode="External"/><Relationship Id="rId103" Type="http://schemas.openxmlformats.org/officeDocument/2006/relationships/hyperlink" Target="https://www.etrailer.com/Trailer-Bearings-Races-Seals-Caps/Redline/RG04-270.html" TargetMode="External"/><Relationship Id="rId108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54" Type="http://schemas.openxmlformats.org/officeDocument/2006/relationships/hyperlink" Target="https://www.etrailer.com/Trailer-Suspension-Parts/Dexter/APUBR-10.html" TargetMode="External"/><Relationship Id="rId70" Type="http://schemas.openxmlformats.org/officeDocument/2006/relationships/hyperlink" Target="https://www.etrailer.com/Trailer-Hubs-and-Drums/etrailer/AKHD-865-7-1-K.html" TargetMode="External"/><Relationship Id="rId75" Type="http://schemas.openxmlformats.org/officeDocument/2006/relationships/hyperlink" Target="https://thetrailerpartsoutlet.com/products/6k-trailer-axle-hub-and-drum-6-lug-x-5-5?variant=40364418629713" TargetMode="External"/><Relationship Id="rId91" Type="http://schemas.openxmlformats.org/officeDocument/2006/relationships/hyperlink" Target="https://www.etrailer.com/Trailer-Bearings-Races-Seals-Caps/Redline/RG04-100.html" TargetMode="External"/><Relationship Id="rId96" Type="http://schemas.openxmlformats.org/officeDocument/2006/relationships/hyperlink" Target="https://www.etrailer.com/Trailer-Bearings-Races-Seals-Caps/Redline/RG04-230.html" TargetMode="External"/><Relationship Id="rId1" Type="http://schemas.openxmlformats.org/officeDocument/2006/relationships/hyperlink" Target="https://www.etrailer.com/Trailer-Bearings-Races-Seals-Caps/TruRyde/RG06-010.html" TargetMode="External"/><Relationship Id="rId6" Type="http://schemas.openxmlformats.org/officeDocument/2006/relationships/hyperlink" Target="https://www.etrailer.com/Trailer-Bearings-Races-Seals-Caps/Dexter/10-63.html" TargetMode="External"/><Relationship Id="rId23" Type="http://schemas.openxmlformats.org/officeDocument/2006/relationships/hyperlink" Target="https://www.etrailer.com/Trailer-Bearings-Races-Seals-Caps/Redline/rg04-120.html" TargetMode="External"/><Relationship Id="rId28" Type="http://schemas.openxmlformats.org/officeDocument/2006/relationships/hyperlink" Target="https://www.lippert.com/lippert-dust-cap-kit-for-7000-to-8000-lb-axle-hubs-272in-outer-diameter-2023134011-2023134011?queryID=970e9356731b03349b0541ec71f3fefb&amp;objectId=23894&amp;indexName=gwp_d2c_prod_lippert_products" TargetMode="External"/><Relationship Id="rId49" Type="http://schemas.openxmlformats.org/officeDocument/2006/relationships/hyperlink" Target="https://www.lippert.com/lippert-swiveling-flange-nut-for-trailer-wheel-bolt-625in-18-thread-end-retail-packaging-2024039635-2024039635?queryID=a73d84d55ddbb3e936a296a404dde8e0&amp;objectID=24818&amp;indexName=gwp_d2c_prod_lippert_products" TargetMode="External"/><Relationship Id="rId114" Type="http://schemas.openxmlformats.org/officeDocument/2006/relationships/hyperlink" Target="https://www.lippert.com/lippert-175in-round-spindle-nut-retainer-kit-for-12000-16000-lb-axle-hubs-2023134022-2023134022?queryID=fec58bdd394009dc6c6515b2c1bab75a&amp;objectID=23890&amp;indexName=gwp_d2c_prod_lippert_products" TargetMode="External"/><Relationship Id="rId119" Type="http://schemas.microsoft.com/office/2017/10/relationships/threadedComment" Target="../threadedComments/threadedComment2.xml"/><Relationship Id="rId10" Type="http://schemas.openxmlformats.org/officeDocument/2006/relationships/hyperlink" Target="https://www.lippert.com/lippert-double-lip-grease-seal-3500-to-4400-lb-axles-1719in-id-2-pack-2023134654-2023134654?queryID=5b645c1f2c321dab7e318b7b47656f51&amp;objectID=23853&amp;indexName=gwp_d2c_prod_lippert_products" TargetMode="External"/><Relationship Id="rId31" Type="http://schemas.openxmlformats.org/officeDocument/2006/relationships/hyperlink" Target="https://www.etrailer.com/Trailer-Bearings-Races-Seals-Caps/Redline/RG04-230.html" TargetMode="External"/><Relationship Id="rId44" Type="http://schemas.openxmlformats.org/officeDocument/2006/relationships/hyperlink" Target="https://www.etrailer.com/Trailer-Bearings-Races-Seals-Caps/etrailer/BK1-150.html" TargetMode="External"/><Relationship Id="rId52" Type="http://schemas.openxmlformats.org/officeDocument/2006/relationships/hyperlink" Target="https://www.lippert.com/lippert-175in-round-spindle-nut-retainer-kit-for-12000-16000-lb-axle-hubs-2023134022-2023134022?queryID=fec58bdd394009dc6c6515b2c1bab75a&amp;objectID=23890&amp;indexName=gwp_d2c_prod_lippert_products" TargetMode="External"/><Relationship Id="rId60" Type="http://schemas.openxmlformats.org/officeDocument/2006/relationships/hyperlink" Target="https://www.lippert.com/forward-self-adjusting-brake-assembly-10in-x-225in-3500-lbs-right-side-296650?queryID=0246761d93c8771e5b10133f78b063cb&amp;objectID=3008&amp;indexName=gwp_d2c_prod_lippert_products" TargetMode="External"/><Relationship Id="rId65" Type="http://schemas.openxmlformats.org/officeDocument/2006/relationships/hyperlink" Target="https://www.lippert.com/electric-brake-assembly-1225in-x-338in-8000-lbs-left-side-298277?queryID=0e099ad12932dbe9f4edaefdc03ab573&amp;objectID=3567&amp;indexName=gwp_d2c_prod_lippert_products" TargetMode="External"/><Relationship Id="rId73" Type="http://schemas.openxmlformats.org/officeDocument/2006/relationships/hyperlink" Target="https://thetrailerpartsoutlet.com/products/7k-trailer-axle-hub-and-drum-8-lug?variant=40364423217233" TargetMode="External"/><Relationship Id="rId78" Type="http://schemas.openxmlformats.org/officeDocument/2006/relationships/hyperlink" Target="https://www.dexteraxle.com/product/2616/122/hub-drum-kit" TargetMode="External"/><Relationship Id="rId81" Type="http://schemas.openxmlformats.org/officeDocument/2006/relationships/hyperlink" Target="https://needatrailerpart.com/products/10x-2-2-trailer-axle-brake-hub-drum-3500-axel-5-x-5-5-fits-dexter-alko-kit?variant=9806010548266&amp;country=US&amp;currency=USD&amp;utm_medium=product_sync&amp;utm_source=google&amp;utm_content=sag_organic&amp;utm_campaign=sag_organic&amp;srsltid=AfmBOorAx0j_zHyR4dnQeGdd_z8dK-1ur33R2PH2MLXdjuVr_af0R4dOBVk&amp;gQT=1" TargetMode="External"/><Relationship Id="rId86" Type="http://schemas.openxmlformats.org/officeDocument/2006/relationships/hyperlink" Target="https://www.dexteraxle.com/product/2597/154/hub-kit" TargetMode="External"/><Relationship Id="rId94" Type="http://schemas.openxmlformats.org/officeDocument/2006/relationships/hyperlink" Target="https://www.lippert.com/lippert-dust-cap-5200-6000-lb-axles-pack-of-2-2023134659-2023134659?queryID=ff48ea94f1f693ffacfe3aee41408dc0&amp;objectID=23899&amp;indexName=gwp_d2c_prod_lippert_products" TargetMode="External"/><Relationship Id="rId99" Type="http://schemas.openxmlformats.org/officeDocument/2006/relationships/hyperlink" Target="https://www.etrailer.com/Trailer-Bearings-Races-Seals-Caps/Redline/RG04-230.html" TargetMode="External"/><Relationship Id="rId101" Type="http://schemas.openxmlformats.org/officeDocument/2006/relationships/hyperlink" Target="https://www.etrailer.com/Trailer-Bearings-Races-Seals-Caps/Redline/RG04-300.html" TargetMode="External"/><Relationship Id="rId4" Type="http://schemas.openxmlformats.org/officeDocument/2006/relationships/hyperlink" Target="https://www.etrailer.com/Trailer-Bearings-Races-Seals-Caps/TruRyde/RG06-070.html" TargetMode="External"/><Relationship Id="rId9" Type="http://schemas.openxmlformats.org/officeDocument/2006/relationships/hyperlink" Target="https://www.lippert.com/lippert-double-lip-grease-seal-5200-to-8000-lb-axles-225in-id-2-pack-2023134655-2023134655?queryID=02a41a9c6576b2786b6248520e4c0ac2&amp;objectID=23852&amp;indexName=gwp_d2c_prod_lippert_products" TargetMode="External"/><Relationship Id="rId13" Type="http://schemas.openxmlformats.org/officeDocument/2006/relationships/hyperlink" Target="https://www.lippert.com/lippert-wheel-end-oil-seal-12000-16000-lb-axles-3125in-id-2-pack-2023134020-2023134020?queryID=49acc75ccbd834fb12fc3884a84260f0&amp;objectID=23892&amp;indexName=gwp_d2c_prod_lippert_products" TargetMode="External"/><Relationship Id="rId18" Type="http://schemas.openxmlformats.org/officeDocument/2006/relationships/hyperlink" Target="https://www.lippert.com/lippert-dust-cap-kit-for-5200-to-6000-lb-axle-hubs-245in-outer-diameter-2023134662-2023134662?queryID=683a6c164162890aaa7e9057f8aea8a1&amp;objectID=23893&amp;indexName=gwp_d2c_prod_lippert_products" TargetMode="External"/><Relationship Id="rId39" Type="http://schemas.openxmlformats.org/officeDocument/2006/relationships/hyperlink" Target="https://www.lippert.com/lippert-trailer-bearing-replacement-kit-for-3500-lb-axle-hubs-1719in-inner-diameter-seal-2023133980-2023133980?queryID=0d83d593350837c671a02a609470751b&amp;objectID=23886&amp;indexName=gwp_d2c_prod_lippert_products" TargetMode="External"/><Relationship Id="rId109" Type="http://schemas.openxmlformats.org/officeDocument/2006/relationships/hyperlink" Target="https://www.etrailer.com/Trailer-Bearings-Races-Seals-Caps/Redline/RG04-270.html" TargetMode="External"/><Relationship Id="rId34" Type="http://schemas.openxmlformats.org/officeDocument/2006/relationships/hyperlink" Target="https://www.etrailer.com/Trailer-Bearings-Races-Seals-Caps/etrailer/BK1-100.html" TargetMode="External"/><Relationship Id="rId50" Type="http://schemas.openxmlformats.org/officeDocument/2006/relationships/hyperlink" Target="https://www.lippert.com/lippert-60deg-cone-trailer-lug-nut-5625in-18-retail-packaging-pp-wnk-2-2024039633?queryID=6ca19329c0e5e512ec637877d8947def&amp;objectID=24817&amp;indexName=gwp_d2c_prod_lippert_products" TargetMode="External"/><Relationship Id="rId55" Type="http://schemas.openxmlformats.org/officeDocument/2006/relationships/hyperlink" Target="https://www.etrailer.com/Trailer-Suspension-Parts/Dexter/APUBR-1.html" TargetMode="External"/><Relationship Id="rId76" Type="http://schemas.openxmlformats.org/officeDocument/2006/relationships/hyperlink" Target="https://www.etrailer.com/Trailer-Hubs-and-Drums/Dexter/84557UC3.html" TargetMode="External"/><Relationship Id="rId97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104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120" Type="http://schemas.microsoft.com/office/2019/04/relationships/documenttask" Target="../documenttasks/documenttask1.xml"/><Relationship Id="rId7" Type="http://schemas.openxmlformats.org/officeDocument/2006/relationships/hyperlink" Target="https://www.etrailer.com/Trailer-Bearings-Races-Seals-Caps/Redline/10-51.html" TargetMode="External"/><Relationship Id="rId71" Type="http://schemas.openxmlformats.org/officeDocument/2006/relationships/hyperlink" Target="https://thetrailerpartsoutlet.com/products/7k-trailer-axle-hub-and-drum-8-lug?variant=40364423217233" TargetMode="External"/><Relationship Id="rId92" Type="http://schemas.openxmlformats.org/officeDocument/2006/relationships/hyperlink" Target="https://www.etrailer.com/Trailer-Bearings-Races-Seals-Caps/TruRyde/RG04-060.html" TargetMode="External"/><Relationship Id="rId2" Type="http://schemas.openxmlformats.org/officeDocument/2006/relationships/hyperlink" Target="https://www.etrailer.com/Trailer-Bearings-Races-Seals-Caps/TruRyde/RG06-020.html" TargetMode="External"/><Relationship Id="rId29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24" Type="http://schemas.openxmlformats.org/officeDocument/2006/relationships/hyperlink" Target="https://www.etrailer.com/Trailer-Bearings-Races-Seals-Caps/TruRyde/RG04-060.html" TargetMode="External"/><Relationship Id="rId40" Type="http://schemas.openxmlformats.org/officeDocument/2006/relationships/hyperlink" Target="https://www.lippert.com/lippert-trailer-bearing-replacement-kit-for-2000-lb-axle-hubs-15in-inner-diameter-seal-2023133979-2023133979?queryID=b3b69b90f67aa86262a10024febef8b7&amp;objectID=23885&amp;indexName=gwp_d2c_prod_lippert_products" TargetMode="External"/><Relationship Id="rId45" Type="http://schemas.openxmlformats.org/officeDocument/2006/relationships/hyperlink" Target="https://www.etrailer.com/Trailer-Bearings-Races-Seals-Caps/etrailer/BK2-100.html" TargetMode="External"/><Relationship Id="rId66" Type="http://schemas.openxmlformats.org/officeDocument/2006/relationships/hyperlink" Target="https://www.etrailer.com/Trailer-Hubs-and-Drums/Dexter/84545UC1-EZ.html" TargetMode="External"/><Relationship Id="rId87" Type="http://schemas.openxmlformats.org/officeDocument/2006/relationships/hyperlink" Target="https://thetrailerpartsoutlet.com/products/2k-trailer-axle-hub-2000-lb?variant=40023403724881" TargetMode="External"/><Relationship Id="rId110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115" Type="http://schemas.openxmlformats.org/officeDocument/2006/relationships/hyperlink" Target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TargetMode="External"/><Relationship Id="rId61" Type="http://schemas.openxmlformats.org/officeDocument/2006/relationships/hyperlink" Target="https://www.lippert.com/forward-self-adjusting-brake-assembly-10in-x-225in-3500-lbs-left-side-296649?queryID=20d83a1ea8cf52522211eac5490e9154&amp;objectID=3007&amp;indexName=gwp_d2c_prod_lippert_products" TargetMode="External"/><Relationship Id="rId82" Type="http://schemas.openxmlformats.org/officeDocument/2006/relationships/hyperlink" Target="https://www.etrailer.com/Trailer-Hubs-and-Drums/etrailer/AKHD-555-35-EZ-K.html" TargetMode="External"/><Relationship Id="rId19" Type="http://schemas.openxmlformats.org/officeDocument/2006/relationships/hyperlink" Target="https://www.lippert.com/lippert-dust-cap-kit-for-2000-to-3500-lb-axle-hubs-1988in-outer-diameter-2023134661-2023134661?queryID=1b3ad20b69a472f0e99f8af6518cb08a&amp;objectID=23895&amp;indexName=gwp_d2c_prod_lippert_products" TargetMode="External"/><Relationship Id="rId14" Type="http://schemas.openxmlformats.org/officeDocument/2006/relationships/hyperlink" Target="https://www.lippert.com/lippert-double-lip-grease-seal-2200-lb-brake-idler-hub-assemblies-15in-id-2-pack-2023134653-2023134653?queryID=094563ed1bc9f91f4fc64f2d35287416&amp;objectID=23851&amp;indexName=gwp_d2c_prod_lippert_products" TargetMode="External"/><Relationship Id="rId30" Type="http://schemas.openxmlformats.org/officeDocument/2006/relationships/hyperlink" Target="https://www.lippert.com/oil-dust-cap-clear-8000-lbs-hubs-695814?queryID=f36e8b359db0d6b3aad10d478c772488&amp;objectID=6386&amp;indexName=gwp_d2c_prod_lippert_products" TargetMode="External"/><Relationship Id="rId35" Type="http://schemas.openxmlformats.org/officeDocument/2006/relationships/hyperlink" Target="https://www.lippert.com/lippert-trailer-wheel-bearing-kit-12000-16000-lb-3125in-seal-2023133986-2023133986?queryID=56d02f048e74c2c54b6ba91a88efd2c6&amp;objectID=23990&amp;indexName=gwp_d2c_prod_lippert_products" TargetMode="External"/><Relationship Id="rId56" Type="http://schemas.openxmlformats.org/officeDocument/2006/relationships/hyperlink" Target="https://www.etrailer.com/Trailer-Suspension-Parts/Dexter/APUBR-1.html" TargetMode="External"/><Relationship Id="rId77" Type="http://schemas.openxmlformats.org/officeDocument/2006/relationships/hyperlink" Target="https://thetrailerpartsoutlet.com/products/3-5k-trailer-axle-hub-and-drum-5-lug?variant=39968506871889" TargetMode="External"/><Relationship Id="rId100" Type="http://schemas.openxmlformats.org/officeDocument/2006/relationships/hyperlink" Target="https://www.etrailer.com/Trailer-Bearings-Races-Seals-Caps/Redline/RG04-270.html" TargetMode="External"/><Relationship Id="rId105" Type="http://schemas.openxmlformats.org/officeDocument/2006/relationships/hyperlink" Target="https://www.etrailer.com/Trailer-Bearings-Races-Seals-Caps/Redline/RG04-270.html" TargetMode="External"/><Relationship Id="rId8" Type="http://schemas.openxmlformats.org/officeDocument/2006/relationships/hyperlink" Target="https://www.etrailer.com/Trailer-Bearings-Races-Seals-Caps/Redline/10-56.html" TargetMode="External"/><Relationship Id="rId51" Type="http://schemas.openxmlformats.org/officeDocument/2006/relationships/hyperlink" Target="https://www.lippert.com/lippert-60deg-cone-trailer-lug-nut-5in-20-retail-packaging-pp-wnk-1-2024039632?queryID=3d97a869e4cdf05d084336af3cfa04c9&amp;objectID=24819&amp;indexName=gwp_d2c_prod_lippert_products" TargetMode="External"/><Relationship Id="rId72" Type="http://schemas.openxmlformats.org/officeDocument/2006/relationships/hyperlink" Target="https://www.etrailer.com/Trailer-Hubs-and-Drums/etrailer/AKHD-865-7-2-EZ-K.html" TargetMode="External"/><Relationship Id="rId93" Type="http://schemas.openxmlformats.org/officeDocument/2006/relationships/hyperlink" Target="https://www.lippert.com/lippert-dust-cap-7000-8000-lb-axles-2-pack-2023134660-2023134660?queryID=075dfa9e71b8b915f9b1319ded2a2f41&amp;objectID=23898&amp;indexName=gwp_d2c_prod_lippert_products" TargetMode="External"/><Relationship Id="rId98" Type="http://schemas.openxmlformats.org/officeDocument/2006/relationships/hyperlink" Target="https://www.lippert.com/oil-dust-cap-clear-8000-lbs-hubs-695814?queryID=f36e8b359db0d6b3aad10d478c772488&amp;objectID=6386&amp;indexName=gwp_d2c_prod_lippert_products" TargetMode="External"/><Relationship Id="rId3" Type="http://schemas.openxmlformats.org/officeDocument/2006/relationships/hyperlink" Target="https://www.etrailer.com/Trailer-Bearings-Races-Seals-Caps/etrailer/RG06-050.html" TargetMode="External"/><Relationship Id="rId25" Type="http://schemas.openxmlformats.org/officeDocument/2006/relationships/hyperlink" Target="https://www.etrailer.com/Accessories-and-Parts/TruRyde/RG04-010.html" TargetMode="External"/><Relationship Id="rId46" Type="http://schemas.openxmlformats.org/officeDocument/2006/relationships/hyperlink" Target="https://www.etrailer.com/Trailer-Bearings-Races-Seals-Caps/etrailer/BK3-300.html" TargetMode="External"/><Relationship Id="rId67" Type="http://schemas.openxmlformats.org/officeDocument/2006/relationships/hyperlink" Target="https://www.lippert.com/lippert-complete-pre-greased-hub-assembly-with-lug-nuts-3500-lb-axles-5in-stud-2024013263-2024013263?queryID=f3f1fe89680a402d1a8f3d59730137cb&amp;objectID=23855&amp;indexName=gwp_d2c_prod_lippert_products" TargetMode="External"/><Relationship Id="rId116" Type="http://schemas.openxmlformats.org/officeDocument/2006/relationships/printerSettings" Target="../printerSettings/printerSettings2.bin"/><Relationship Id="rId20" Type="http://schemas.openxmlformats.org/officeDocument/2006/relationships/hyperlink" Target="https://www.etrailer.com/Trailer-Bearings-Races-Seals-Caps/TruRyde/RG04-040.html" TargetMode="External"/><Relationship Id="rId41" Type="http://schemas.openxmlformats.org/officeDocument/2006/relationships/hyperlink" Target="https://www.lippert.com/lippert-trailer-bearing-replacement-kit-for-7000-lb-axle-hubs-225in-inner-diameter-seal-2023133983-2023133983?queryID=ce4c7b55e8e171fd1711a0cdc888d33f&amp;objectID=23903&amp;indexName=gwp_d2c_prod_lippert_products" TargetMode="External"/><Relationship Id="rId62" Type="http://schemas.openxmlformats.org/officeDocument/2006/relationships/hyperlink" Target="https://www.etrailer.com/Trailer-Brakes/etrailer/AKEBRK-35-SA.html" TargetMode="External"/><Relationship Id="rId83" Type="http://schemas.openxmlformats.org/officeDocument/2006/relationships/hyperlink" Target="https://www.dexteraxle.com/product/2613/122/hub-drum-kit" TargetMode="External"/><Relationship Id="rId88" Type="http://schemas.openxmlformats.org/officeDocument/2006/relationships/hyperlink" Target="https://www.dexteraxle.com/product/2597/154/hub-kit" TargetMode="External"/><Relationship Id="rId111" Type="http://schemas.openxmlformats.org/officeDocument/2006/relationships/hyperlink" Target="https://www.etrailer.com/Trailer-Bearings-Races-Seals-Caps/Redline/RG04-270.html" TargetMode="External"/><Relationship Id="rId15" Type="http://schemas.openxmlformats.org/officeDocument/2006/relationships/hyperlink" Target="https://www.etrailer.com/Trailer-Bearings-Races-Seals-Caps/TruRyde/RG04-080.html" TargetMode="External"/><Relationship Id="rId36" Type="http://schemas.openxmlformats.org/officeDocument/2006/relationships/hyperlink" Target="https://www.lippert.com/lippert-trailer-wheel-bearing-kit-10000-lb-2875in-seal-2023133985-2023133985?queryID=ff6b60e72676f6cd8bd0020c42e8e458&amp;objectID=23989&amp;indexName=gwp_d2c_prod_lippert_products" TargetMode="External"/><Relationship Id="rId57" Type="http://schemas.openxmlformats.org/officeDocument/2006/relationships/hyperlink" Target="https://www.etrailer.com/Trailer-Suspension-Parts/Redline/APUBR-35.html" TargetMode="External"/><Relationship Id="rId106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visipak.com/stock-clamshell-packaging-277tf/?srsltid=AfmBOoqfP7aE_9MlJeYegbhhhKFUhyNstFDiD1wbY6c5_FLvwsFwgREJ" TargetMode="External"/><Relationship Id="rId2" Type="http://schemas.openxmlformats.org/officeDocument/2006/relationships/hyperlink" Target="https://store.visipak.com/stock-clamshell-packaging-409tf/" TargetMode="External"/><Relationship Id="rId1" Type="http://schemas.openxmlformats.org/officeDocument/2006/relationships/hyperlink" Target="https://store.visipak.com/stock-clamshell-packaging-206tf/?srsltid=AfmBOooK8x7Avml7jQVBwErgrG-hUranuU7G8_7DSXT9UBCDzP70u69P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ppert.com/lippert-dust-cap-7000-8000-lb-axles-2-pack-2023134660-2023134660?queryID=075dfa9e71b8b915f9b1319ded2a2f41&amp;objectID=23898&amp;indexName=gwp_d2c_prod_lippert_products" TargetMode="External"/><Relationship Id="rId21" Type="http://schemas.openxmlformats.org/officeDocument/2006/relationships/hyperlink" Target="https://www.etrailer.com/Trailer-Bearings-Races-Seals-Caps/TruRyde/RG04-020.html" TargetMode="External"/><Relationship Id="rId42" Type="http://schemas.openxmlformats.org/officeDocument/2006/relationships/hyperlink" Target="https://www.lippert.com/lippert-trailer-bearing-replacement-kit-for-6000-lb-axle-hubs-225in-inner-diameter-seal-2023133982-2023133982?queryID=a5e2d190b0464bf74ea03ce1d74948cf&amp;objectID=23904&amp;indexName=gwp_d2c_prod_lippert_products" TargetMode="External"/><Relationship Id="rId47" Type="http://schemas.openxmlformats.org/officeDocument/2006/relationships/hyperlink" Target="https://www.etrailer.com/Trailer-Bearings-Races-Seals-Caps/etrailer/BK3-100.html" TargetMode="External"/><Relationship Id="rId63" Type="http://schemas.openxmlformats.org/officeDocument/2006/relationships/hyperlink" Target="https://www.lippert.com/forward-self-adjusting-brake-assembly-12in-x-2in-4000-7000-lbs-left-side-296651?queryID=ec3eaf71849d505c5591028bbff3ce70&amp;objectID=3006&amp;indexName=gwp_d2c_prod_lippert_products" TargetMode="External"/><Relationship Id="rId68" Type="http://schemas.openxmlformats.org/officeDocument/2006/relationships/hyperlink" Target="https://www.easternmarine.com/5lug-trailer-wheel-hub-kits?product_list_order=price" TargetMode="External"/><Relationship Id="rId84" Type="http://schemas.openxmlformats.org/officeDocument/2006/relationships/hyperlink" Target="https://www.amazon.com/Trailer-Axle-Brake-Drum-Dexter/dp/B0CGB24LN2" TargetMode="External"/><Relationship Id="rId89" Type="http://schemas.openxmlformats.org/officeDocument/2006/relationships/hyperlink" Target="https://www.etrailer.com/Accessories-and-Parts/Redline/RG05-100.html" TargetMode="External"/><Relationship Id="rId16" Type="http://schemas.openxmlformats.org/officeDocument/2006/relationships/hyperlink" Target="https://www.lippert.com/lippert-universal-rubber-insert-for-axle-hub-dust-cap-2000-8000-lb-axlesretail-packaging-2023134012-2023134012?queryID=6b257aa986c67c96467dbd7de8170a80&amp;objectID=24784&amp;indexName=gwp_d2c_prod_lippert_products" TargetMode="External"/><Relationship Id="rId11" Type="http://schemas.openxmlformats.org/officeDocument/2006/relationships/hyperlink" Target="https://www.lippert.com/lippert-wheel-end-oil-seal-10000-lb-axles-2875in-id-2-pack-2023134019-2023134019?queryID=100e4c514cd30761a75f2c3f087ba47b&amp;objectID=23850&amp;indexName=gwp_d2c_prod_lippert_products" TargetMode="External"/><Relationship Id="rId32" Type="http://schemas.openxmlformats.org/officeDocument/2006/relationships/hyperlink" Target="https://www.etrailer.com/Trailer-Bearings-Races-Seals-Caps/Redline/RG04-270.html" TargetMode="External"/><Relationship Id="rId37" Type="http://schemas.openxmlformats.org/officeDocument/2006/relationships/hyperlink" Target="https://www.lippert.com/lippert-trailer-bearing-replacement-kit-for-8000-lb-axle-hubs-225in-inner-diameter-seal-2023133984-2023133984?queryID=b38bcedcbf7673ec666935cd3f6e6ba3&amp;objectID=23901&amp;indexName=gwp_d2c_prod_lippert_products" TargetMode="External"/><Relationship Id="rId53" Type="http://schemas.openxmlformats.org/officeDocument/2006/relationships/hyperlink" Target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TargetMode="External"/><Relationship Id="rId58" Type="http://schemas.openxmlformats.org/officeDocument/2006/relationships/hyperlink" Target="https://www.etrailer.com/Trailer-Suspension-Parts/Redline/APUBR-9.html" TargetMode="External"/><Relationship Id="rId74" Type="http://schemas.openxmlformats.org/officeDocument/2006/relationships/hyperlink" Target="https://www.etrailer.com/Trailer-Hubs-and-Drums/etrailer/AKHD-655-6-EZ-K.html" TargetMode="External"/><Relationship Id="rId79" Type="http://schemas.openxmlformats.org/officeDocument/2006/relationships/hyperlink" Target="https://www.actiontrucks.com/product-detail/AXT-19-120/10in-brake-drum-6-5-50-bc-3500-kit-pre-greased?srsltid=AfmBOorm1XKGcfIT1RZOKVavfuKd9CNsRZ2kPSdoMzHfmfxDei9acuC-" TargetMode="External"/><Relationship Id="rId5" Type="http://schemas.openxmlformats.org/officeDocument/2006/relationships/hyperlink" Target="https://www.etrailer.com/Trailer-Bearings-Races-Seals-Caps/TruRyde/RG06-090.html" TargetMode="External"/><Relationship Id="rId90" Type="http://schemas.openxmlformats.org/officeDocument/2006/relationships/hyperlink" Target="https://www.lippert.com/lippert-1in-round-spindle-nut-retainer-kit-for-3500-8000-lb-axle-hubs-2023134656-2023134656?queryID=b637477831128146e5294b8075a9c9b7&amp;objectID=23888&amp;indexName=gwp_d2c_prod_lippert_products" TargetMode="External"/><Relationship Id="rId95" Type="http://schemas.openxmlformats.org/officeDocument/2006/relationships/hyperlink" Target="https://www.lippert.com/oil-dust-cap-clear-8000-lbs-hubs-695814?queryID=f36e8b359db0d6b3aad10d478c772488&amp;objectID=6386&amp;indexName=gwp_d2c_prod_lippert_products" TargetMode="External"/><Relationship Id="rId22" Type="http://schemas.openxmlformats.org/officeDocument/2006/relationships/hyperlink" Target="https://www.etrailer.com/Trailer-Bearings-Races-Seals-Caps/Redline/RG04-100.html" TargetMode="External"/><Relationship Id="rId27" Type="http://schemas.openxmlformats.org/officeDocument/2006/relationships/hyperlink" Target="https://www.lippert.com/lippert-dust-cap-5200-6000-lb-axles-pack-of-2-2023134659-2023134659?queryID=ff48ea94f1f693ffacfe3aee41408dc0&amp;objectID=23899&amp;indexName=gwp_d2c_prod_lippert_products" TargetMode="External"/><Relationship Id="rId43" Type="http://schemas.openxmlformats.org/officeDocument/2006/relationships/hyperlink" Target="https://www.lippert.com/lippert-complete-pre-greased-hub-assembly-with-lug-nuts-3500-lb-axles-5in-stud-2024013263-2024013263?queryID=8b87b1d9ea8a3a94fb9cd380eb666395&amp;objectID=23855&amp;indexName=gwp_d2c_prod_lippert_products" TargetMode="External"/><Relationship Id="rId48" Type="http://schemas.openxmlformats.org/officeDocument/2006/relationships/hyperlink" Target="https://www.etrailer.com/Trailer-Bearings-Races-Seals-Caps/etrailer/BK3-200.html" TargetMode="External"/><Relationship Id="rId64" Type="http://schemas.openxmlformats.org/officeDocument/2006/relationships/hyperlink" Target="https://www.lippert.com/electric-brake-assembly-1225in-x-338in-8000-lbs-right-side-298279?queryID=8fdd8c03278e634f9169f35a182a0379&amp;objectID=3571&amp;indexName=gwp_d2c_prod_lippert_products" TargetMode="External"/><Relationship Id="rId69" Type="http://schemas.openxmlformats.org/officeDocument/2006/relationships/hyperlink" Target="https://huskytrailerstx.com/product/hub-kit-pre-greased-545-84-complete-boxed/" TargetMode="External"/><Relationship Id="rId80" Type="http://schemas.openxmlformats.org/officeDocument/2006/relationships/hyperlink" Target="https://www.dexteraxle.com/product/2614/122/hub-drum-kit" TargetMode="External"/><Relationship Id="rId85" Type="http://schemas.openxmlformats.org/officeDocument/2006/relationships/hyperlink" Target="https://thetrailerpartsoutlet.com/products/2k-trailer-axle-hub-2000-lb?variant=40023403724881" TargetMode="External"/><Relationship Id="rId3" Type="http://schemas.openxmlformats.org/officeDocument/2006/relationships/hyperlink" Target="https://www.etrailer.com/Trailer-Bearings-Races-Seals-Caps/etrailer/RG06-050.html" TargetMode="External"/><Relationship Id="rId12" Type="http://schemas.openxmlformats.org/officeDocument/2006/relationships/hyperlink" Target="https://www.lippert.com/lippert-shaft-oil-seal-5200-8000-lb-axles-225in-id-2-pack-2023134018-2023134018?queryID=d842bd848a12a72931ba35b2812807da&amp;objectID=23891&amp;indexName=gwp_d2c_prod_lippert_products" TargetMode="External"/><Relationship Id="rId17" Type="http://schemas.openxmlformats.org/officeDocument/2006/relationships/hyperlink" Target="https://www.lippert.com/lippert-dust-cap-2000-3500-lb-axles-pack-of-2-2023134658-2023134658?queryID=fa53e8e09ea56ed6bf29f48c3cdf0517&amp;objectID=23900&amp;indexName=gwp_d2c_prod_lippert_products" TargetMode="External"/><Relationship Id="rId25" Type="http://schemas.openxmlformats.org/officeDocument/2006/relationships/hyperlink" Target="https://www.etrailer.com/Accessories-and-Parts/TruRyde/RG04-010.html" TargetMode="External"/><Relationship Id="rId33" Type="http://schemas.openxmlformats.org/officeDocument/2006/relationships/hyperlink" Target="https://www.etrailer.com/Trailer-Bearings-Races-Seals-Caps/Redline/RG04-300.html" TargetMode="External"/><Relationship Id="rId38" Type="http://schemas.openxmlformats.org/officeDocument/2006/relationships/hyperlink" Target="https://www.lippert.com/lippert-trailer-bearing-replacement-kit-for-5200-lb-axle-hubs-225in-inner-diameter-seal-2023133981-2023133981?queryID=18aa0fb25debaa6fa54d4b744ecec90a&amp;objectID=23902&amp;indexName=gwp_d2c_prod_lippert_products" TargetMode="External"/><Relationship Id="rId46" Type="http://schemas.openxmlformats.org/officeDocument/2006/relationships/hyperlink" Target="https://www.etrailer.com/Trailer-Bearings-Races-Seals-Caps/etrailer/BK3-300.html" TargetMode="External"/><Relationship Id="rId59" Type="http://schemas.openxmlformats.org/officeDocument/2006/relationships/hyperlink" Target="https://www.lippert.com/forward-self-adjusting-brake-assembly-12in-x-2in-7000-lbs-right-side-296652?queryID=e042c611fb205c710a05d400f7175865&amp;objectID=3009&amp;indexName=gwp_d2c_prod_lippert_products" TargetMode="External"/><Relationship Id="rId67" Type="http://schemas.openxmlformats.org/officeDocument/2006/relationships/hyperlink" Target="https://www.lippert.com/lippert-complete-pre-greased-hub-assembly-with-lug-nuts-3500-lb-axles-5in-stud-2024013263-2024013263?queryID=f3f1fe89680a402d1a8f3d59730137cb&amp;objectID=23855&amp;indexName=gwp_d2c_prod_lippert_products" TargetMode="External"/><Relationship Id="rId20" Type="http://schemas.openxmlformats.org/officeDocument/2006/relationships/hyperlink" Target="https://www.etrailer.com/Trailer-Bearings-Races-Seals-Caps/TruRyde/RG04-040.html" TargetMode="External"/><Relationship Id="rId41" Type="http://schemas.openxmlformats.org/officeDocument/2006/relationships/hyperlink" Target="https://www.lippert.com/lippert-trailer-bearing-replacement-kit-for-7000-lb-axle-hubs-225in-inner-diameter-seal-2023133983-2023133983?queryID=ce4c7b55e8e171fd1711a0cdc888d33f&amp;objectID=23903&amp;indexName=gwp_d2c_prod_lippert_products" TargetMode="External"/><Relationship Id="rId54" Type="http://schemas.openxmlformats.org/officeDocument/2006/relationships/hyperlink" Target="https://www.etrailer.com/Trailer-Suspension-Parts/Dexter/APUBR-10.html" TargetMode="External"/><Relationship Id="rId62" Type="http://schemas.openxmlformats.org/officeDocument/2006/relationships/hyperlink" Target="https://www.etrailer.com/Trailer-Brakes/etrailer/AKEBRK-35-SA.html" TargetMode="External"/><Relationship Id="rId70" Type="http://schemas.openxmlformats.org/officeDocument/2006/relationships/hyperlink" Target="https://www.etrailer.com/Trailer-Hubs-and-Drums/etrailer/AKHD-865-7-1-K.html" TargetMode="External"/><Relationship Id="rId75" Type="http://schemas.openxmlformats.org/officeDocument/2006/relationships/hyperlink" Target="https://thetrailerpartsoutlet.com/products/6k-trailer-axle-hub-and-drum-6-lug-x-5-5?variant=40364418629713" TargetMode="External"/><Relationship Id="rId83" Type="http://schemas.openxmlformats.org/officeDocument/2006/relationships/hyperlink" Target="https://www.dexteraxle.com/product/2613/122/hub-drum-kit" TargetMode="External"/><Relationship Id="rId88" Type="http://schemas.openxmlformats.org/officeDocument/2006/relationships/hyperlink" Target="https://www.dexteraxle.com/product/2597/154/hub-kit" TargetMode="External"/><Relationship Id="rId91" Type="http://schemas.openxmlformats.org/officeDocument/2006/relationships/hyperlink" Target="https://www.etrailer.com/Trailer-Bearings-Races-Seals-Caps/Redline/RG04-100.html" TargetMode="External"/><Relationship Id="rId96" Type="http://schemas.openxmlformats.org/officeDocument/2006/relationships/hyperlink" Target="https://www.etrailer.com/Trailer-Bearings-Races-Seals-Caps/Redline/RG04-230.html" TargetMode="External"/><Relationship Id="rId1" Type="http://schemas.openxmlformats.org/officeDocument/2006/relationships/hyperlink" Target="https://www.etrailer.com/Trailer-Bearings-Races-Seals-Caps/TruRyde/RG06-010.html" TargetMode="External"/><Relationship Id="rId6" Type="http://schemas.openxmlformats.org/officeDocument/2006/relationships/hyperlink" Target="https://www.etrailer.com/Trailer-Bearings-Races-Seals-Caps/Dexter/10-63.html" TargetMode="External"/><Relationship Id="rId15" Type="http://schemas.openxmlformats.org/officeDocument/2006/relationships/hyperlink" Target="https://www.etrailer.com/Trailer-Bearings-Races-Seals-Caps/TruRyde/RG04-080.html" TargetMode="External"/><Relationship Id="rId23" Type="http://schemas.openxmlformats.org/officeDocument/2006/relationships/hyperlink" Target="https://www.etrailer.com/Trailer-Bearings-Races-Seals-Caps/Redline/rg04-120.html" TargetMode="External"/><Relationship Id="rId28" Type="http://schemas.openxmlformats.org/officeDocument/2006/relationships/hyperlink" Target="https://www.lippert.com/lippert-dust-cap-kit-for-7000-to-8000-lb-axle-hubs-272in-outer-diameter-2023134011-2023134011?queryID=970e9356731b03349b0541ec71f3fefb&amp;objectId=23894&amp;indexName=gwp_d2c_prod_lippert_products" TargetMode="External"/><Relationship Id="rId36" Type="http://schemas.openxmlformats.org/officeDocument/2006/relationships/hyperlink" Target="https://www.lippert.com/lippert-trailer-wheel-bearing-kit-10000-lb-2875in-seal-2023133985-2023133985?queryID=ff6b60e72676f6cd8bd0020c42e8e458&amp;objectID=23989&amp;indexName=gwp_d2c_prod_lippert_products" TargetMode="External"/><Relationship Id="rId49" Type="http://schemas.openxmlformats.org/officeDocument/2006/relationships/hyperlink" Target="https://www.lippert.com/lippert-swiveling-flange-nut-for-trailer-wheel-bolt-625in-18-thread-end-retail-packaging-2024039635-2024039635?queryID=a73d84d55ddbb3e936a296a404dde8e0&amp;objectID=24818&amp;indexName=gwp_d2c_prod_lippert_products" TargetMode="External"/><Relationship Id="rId57" Type="http://schemas.openxmlformats.org/officeDocument/2006/relationships/hyperlink" Target="https://www.etrailer.com/Trailer-Suspension-Parts/Redline/APUBR-35.html" TargetMode="External"/><Relationship Id="rId10" Type="http://schemas.openxmlformats.org/officeDocument/2006/relationships/hyperlink" Target="https://www.lippert.com/lippert-double-lip-grease-seal-3500-to-4400-lb-axles-1719in-id-2-pack-2023134654-2023134654?queryID=5b645c1f2c321dab7e318b7b47656f51&amp;objectID=23853&amp;indexName=gwp_d2c_prod_lippert_products" TargetMode="External"/><Relationship Id="rId31" Type="http://schemas.openxmlformats.org/officeDocument/2006/relationships/hyperlink" Target="https://www.etrailer.com/Trailer-Bearings-Races-Seals-Caps/Redline/RG04-230.html" TargetMode="External"/><Relationship Id="rId44" Type="http://schemas.openxmlformats.org/officeDocument/2006/relationships/hyperlink" Target="https://www.etrailer.com/Trailer-Bearings-Races-Seals-Caps/etrailer/BK1-150.html" TargetMode="External"/><Relationship Id="rId52" Type="http://schemas.openxmlformats.org/officeDocument/2006/relationships/hyperlink" Target="https://www.lippert.com/lippert-175in-round-spindle-nut-retainer-kit-for-12000-16000-lb-axle-hubs-2023134022-2023134022?queryID=fec58bdd394009dc6c6515b2c1bab75a&amp;objectID=23890&amp;indexName=gwp_d2c_prod_lippert_products" TargetMode="External"/><Relationship Id="rId60" Type="http://schemas.openxmlformats.org/officeDocument/2006/relationships/hyperlink" Target="https://www.lippert.com/forward-self-adjusting-brake-assembly-10in-x-225in-3500-lbs-right-side-296650?queryID=0246761d93c8771e5b10133f78b063cb&amp;objectID=3008&amp;indexName=gwp_d2c_prod_lippert_products" TargetMode="External"/><Relationship Id="rId65" Type="http://schemas.openxmlformats.org/officeDocument/2006/relationships/hyperlink" Target="https://www.lippert.com/electric-brake-assembly-1225in-x-338in-8000-lbs-left-side-298277?queryID=0e099ad12932dbe9f4edaefdc03ab573&amp;objectID=3567&amp;indexName=gwp_d2c_prod_lippert_products" TargetMode="External"/><Relationship Id="rId73" Type="http://schemas.openxmlformats.org/officeDocument/2006/relationships/hyperlink" Target="https://thetrailerpartsoutlet.com/products/7k-trailer-axle-hub-and-drum-8-lug?variant=40364423217233" TargetMode="External"/><Relationship Id="rId78" Type="http://schemas.openxmlformats.org/officeDocument/2006/relationships/hyperlink" Target="https://www.dexteraxle.com/product/2616/122/hub-drum-kit" TargetMode="External"/><Relationship Id="rId81" Type="http://schemas.openxmlformats.org/officeDocument/2006/relationships/hyperlink" Target="https://needatrailerpart.com/products/10x-2-2-trailer-axle-brake-hub-drum-3500-axel-5-x-5-5-fits-dexter-alko-kit?variant=9806010548266&amp;country=US&amp;currency=USD&amp;utm_medium=product_sync&amp;utm_source=google&amp;utm_content=sag_organic&amp;utm_campaign=sag_organic&amp;srsltid=AfmBOorAx0j_zHyR4dnQeGdd_z8dK-1ur33R2PH2MLXdjuVr_af0R4dOBVk&amp;gQT=1" TargetMode="External"/><Relationship Id="rId86" Type="http://schemas.openxmlformats.org/officeDocument/2006/relationships/hyperlink" Target="https://www.dexteraxle.com/product/2597/154/hub-kit" TargetMode="External"/><Relationship Id="rId94" Type="http://schemas.openxmlformats.org/officeDocument/2006/relationships/hyperlink" Target="https://www.lippert.com/lippert-dust-cap-5200-6000-lb-axles-pack-of-2-2023134659-2023134659?queryID=ff48ea94f1f693ffacfe3aee41408dc0&amp;objectID=23899&amp;indexName=gwp_d2c_prod_lippert_products" TargetMode="External"/><Relationship Id="rId99" Type="http://schemas.openxmlformats.org/officeDocument/2006/relationships/comments" Target="../comments3.xml"/><Relationship Id="rId4" Type="http://schemas.openxmlformats.org/officeDocument/2006/relationships/hyperlink" Target="https://www.etrailer.com/Trailer-Bearings-Races-Seals-Caps/TruRyde/RG06-070.html" TargetMode="External"/><Relationship Id="rId9" Type="http://schemas.openxmlformats.org/officeDocument/2006/relationships/hyperlink" Target="https://www.lippert.com/lippert-double-lip-grease-seal-5200-to-8000-lb-axles-225in-id-2-pack-2023134655-2023134655?queryID=02a41a9c6576b2786b6248520e4c0ac2&amp;objectID=23852&amp;indexName=gwp_d2c_prod_lippert_products" TargetMode="External"/><Relationship Id="rId13" Type="http://schemas.openxmlformats.org/officeDocument/2006/relationships/hyperlink" Target="https://www.lippert.com/lippert-wheel-end-oil-seal-12000-16000-lb-axles-3125in-id-2-pack-2023134020-2023134020?queryID=49acc75ccbd834fb12fc3884a84260f0&amp;objectID=23892&amp;indexName=gwp_d2c_prod_lippert_products" TargetMode="External"/><Relationship Id="rId18" Type="http://schemas.openxmlformats.org/officeDocument/2006/relationships/hyperlink" Target="https://www.lippert.com/lippert-dust-cap-kit-for-5200-to-6000-lb-axle-hubs-245in-outer-diameter-2023134662-2023134662?queryID=683a6c164162890aaa7e9057f8aea8a1&amp;objectID=23893&amp;indexName=gwp_d2c_prod_lippert_products" TargetMode="External"/><Relationship Id="rId39" Type="http://schemas.openxmlformats.org/officeDocument/2006/relationships/hyperlink" Target="https://www.lippert.com/lippert-trailer-bearing-replacement-kit-for-3500-lb-axle-hubs-1719in-inner-diameter-seal-2023133980-2023133980?queryID=0d83d593350837c671a02a609470751b&amp;objectID=23886&amp;indexName=gwp_d2c_prod_lippert_products" TargetMode="External"/><Relationship Id="rId34" Type="http://schemas.openxmlformats.org/officeDocument/2006/relationships/hyperlink" Target="https://www.etrailer.com/Trailer-Bearings-Races-Seals-Caps/etrailer/BK1-100.html" TargetMode="External"/><Relationship Id="rId50" Type="http://schemas.openxmlformats.org/officeDocument/2006/relationships/hyperlink" Target="https://www.lippert.com/lippert-60deg-cone-trailer-lug-nut-5625in-18-retail-packaging-pp-wnk-2-2024039633?queryID=6ca19329c0e5e512ec637877d8947def&amp;objectID=24817&amp;indexName=gwp_d2c_prod_lippert_products" TargetMode="External"/><Relationship Id="rId55" Type="http://schemas.openxmlformats.org/officeDocument/2006/relationships/hyperlink" Target="https://www.etrailer.com/Trailer-Suspension-Parts/Dexter/APUBR-1.html" TargetMode="External"/><Relationship Id="rId76" Type="http://schemas.openxmlformats.org/officeDocument/2006/relationships/hyperlink" Target="https://www.etrailer.com/Trailer-Hubs-and-Drums/Dexter/84557UC3.html" TargetMode="External"/><Relationship Id="rId97" Type="http://schemas.openxmlformats.org/officeDocument/2006/relationships/printerSettings" Target="../printerSettings/printerSettings5.bin"/><Relationship Id="rId7" Type="http://schemas.openxmlformats.org/officeDocument/2006/relationships/hyperlink" Target="https://www.etrailer.com/Trailer-Bearings-Races-Seals-Caps/Redline/10-51.html" TargetMode="External"/><Relationship Id="rId71" Type="http://schemas.openxmlformats.org/officeDocument/2006/relationships/hyperlink" Target="https://thetrailerpartsoutlet.com/products/7k-trailer-axle-hub-and-drum-8-lug?variant=40364423217233" TargetMode="External"/><Relationship Id="rId92" Type="http://schemas.openxmlformats.org/officeDocument/2006/relationships/hyperlink" Target="https://www.etrailer.com/Trailer-Bearings-Races-Seals-Caps/TruRyde/RG04-060.html" TargetMode="External"/><Relationship Id="rId2" Type="http://schemas.openxmlformats.org/officeDocument/2006/relationships/hyperlink" Target="https://www.etrailer.com/Trailer-Bearings-Races-Seals-Caps/TruRyde/RG06-020.html" TargetMode="External"/><Relationship Id="rId29" Type="http://schemas.openxmlformats.org/officeDocument/2006/relationships/hyperlink" Target="https://www.lippert.com/oil-dust-cap-clear-10000-to-16000-lbs-hubs-693935?queryID=492f38562014f43c242d55fc4a036f5b&amp;objectID=6387&amp;indexName=gwp_d2c_prod_lippert_products" TargetMode="External"/><Relationship Id="rId24" Type="http://schemas.openxmlformats.org/officeDocument/2006/relationships/hyperlink" Target="https://www.etrailer.com/Trailer-Bearings-Races-Seals-Caps/TruRyde/RG04-060.html" TargetMode="External"/><Relationship Id="rId40" Type="http://schemas.openxmlformats.org/officeDocument/2006/relationships/hyperlink" Target="https://www.lippert.com/lippert-trailer-bearing-replacement-kit-for-2000-lb-axle-hubs-15in-inner-diameter-seal-2023133979-2023133979?queryID=b3b69b90f67aa86262a10024febef8b7&amp;objectID=23885&amp;indexName=gwp_d2c_prod_lippert_products" TargetMode="External"/><Relationship Id="rId45" Type="http://schemas.openxmlformats.org/officeDocument/2006/relationships/hyperlink" Target="https://www.etrailer.com/Trailer-Bearings-Races-Seals-Caps/etrailer/BK2-100.html" TargetMode="External"/><Relationship Id="rId66" Type="http://schemas.openxmlformats.org/officeDocument/2006/relationships/hyperlink" Target="https://www.etrailer.com/Trailer-Hubs-and-Drums/Dexter/84545UC1-EZ.html" TargetMode="External"/><Relationship Id="rId87" Type="http://schemas.openxmlformats.org/officeDocument/2006/relationships/hyperlink" Target="https://thetrailerpartsoutlet.com/products/2k-trailer-axle-hub-2000-lb?variant=40023403724881" TargetMode="External"/><Relationship Id="rId61" Type="http://schemas.openxmlformats.org/officeDocument/2006/relationships/hyperlink" Target="https://www.lippert.com/forward-self-adjusting-brake-assembly-10in-x-225in-3500-lbs-left-side-296649?queryID=20d83a1ea8cf52522211eac5490e9154&amp;objectID=3007&amp;indexName=gwp_d2c_prod_lippert_products" TargetMode="External"/><Relationship Id="rId82" Type="http://schemas.openxmlformats.org/officeDocument/2006/relationships/hyperlink" Target="https://www.etrailer.com/Trailer-Hubs-and-Drums/etrailer/AKHD-555-35-EZ-K.html" TargetMode="External"/><Relationship Id="rId19" Type="http://schemas.openxmlformats.org/officeDocument/2006/relationships/hyperlink" Target="https://www.lippert.com/lippert-dust-cap-kit-for-2000-to-3500-lb-axle-hubs-1988in-outer-diameter-2023134661-2023134661?queryID=1b3ad20b69a472f0e99f8af6518cb08a&amp;objectID=23895&amp;indexName=gwp_d2c_prod_lippert_products" TargetMode="External"/><Relationship Id="rId14" Type="http://schemas.openxmlformats.org/officeDocument/2006/relationships/hyperlink" Target="https://www.lippert.com/lippert-double-lip-grease-seal-2200-lb-brake-idler-hub-assemblies-15in-id-2-pack-2023134653-2023134653?queryID=094563ed1bc9f91f4fc64f2d35287416&amp;objectID=23851&amp;indexName=gwp_d2c_prod_lippert_products" TargetMode="External"/><Relationship Id="rId30" Type="http://schemas.openxmlformats.org/officeDocument/2006/relationships/hyperlink" Target="https://www.lippert.com/oil-dust-cap-clear-8000-lbs-hubs-695814?queryID=f36e8b359db0d6b3aad10d478c772488&amp;objectID=6386&amp;indexName=gwp_d2c_prod_lippert_products" TargetMode="External"/><Relationship Id="rId35" Type="http://schemas.openxmlformats.org/officeDocument/2006/relationships/hyperlink" Target="https://www.lippert.com/lippert-trailer-wheel-bearing-kit-12000-16000-lb-3125in-seal-2023133986-2023133986?queryID=56d02f048e74c2c54b6ba91a88efd2c6&amp;objectID=23990&amp;indexName=gwp_d2c_prod_lippert_products" TargetMode="External"/><Relationship Id="rId56" Type="http://schemas.openxmlformats.org/officeDocument/2006/relationships/hyperlink" Target="https://www.etrailer.com/Trailer-Suspension-Parts/Dexter/APUBR-1.html" TargetMode="External"/><Relationship Id="rId77" Type="http://schemas.openxmlformats.org/officeDocument/2006/relationships/hyperlink" Target="https://thetrailerpartsoutlet.com/products/3-5k-trailer-axle-hub-and-drum-5-lug?variant=39968506871889" TargetMode="External"/><Relationship Id="rId100" Type="http://schemas.microsoft.com/office/2017/10/relationships/threadedComment" Target="../threadedComments/threadedComment3.xml"/><Relationship Id="rId8" Type="http://schemas.openxmlformats.org/officeDocument/2006/relationships/hyperlink" Target="https://www.etrailer.com/Trailer-Bearings-Races-Seals-Caps/Redline/10-56.html" TargetMode="External"/><Relationship Id="rId51" Type="http://schemas.openxmlformats.org/officeDocument/2006/relationships/hyperlink" Target="https://www.lippert.com/lippert-60deg-cone-trailer-lug-nut-5in-20-retail-packaging-pp-wnk-1-2024039632?queryID=3d97a869e4cdf05d084336af3cfa04c9&amp;objectID=24819&amp;indexName=gwp_d2c_prod_lippert_products" TargetMode="External"/><Relationship Id="rId72" Type="http://schemas.openxmlformats.org/officeDocument/2006/relationships/hyperlink" Target="https://www.etrailer.com/Trailer-Hubs-and-Drums/etrailer/AKHD-865-7-2-EZ-K.html" TargetMode="External"/><Relationship Id="rId93" Type="http://schemas.openxmlformats.org/officeDocument/2006/relationships/hyperlink" Target="https://www.lippert.com/lippert-dust-cap-7000-8000-lb-axles-2-pack-2023134660-2023134660?queryID=075dfa9e71b8b915f9b1319ded2a2f41&amp;objectID=23898&amp;indexName=gwp_d2c_prod_lippert_products" TargetMode="External"/><Relationship Id="rId98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2CDD-14C1-4E1D-BE80-295651F014F8}">
  <dimension ref="B2:E64"/>
  <sheetViews>
    <sheetView workbookViewId="0">
      <selection activeCell="K8" sqref="K8"/>
    </sheetView>
  </sheetViews>
  <sheetFormatPr defaultRowHeight="15"/>
  <cols>
    <col min="1" max="2" width="9" style="678"/>
    <col min="3" max="3" width="40.75" style="678" customWidth="1"/>
    <col min="4" max="16384" width="9" style="678"/>
  </cols>
  <sheetData>
    <row r="2" spans="2:5">
      <c r="D2" s="678" t="s">
        <v>4999</v>
      </c>
      <c r="E2" s="678" t="s">
        <v>5000</v>
      </c>
    </row>
    <row r="3" spans="2:5" ht="27">
      <c r="B3" s="679" t="s">
        <v>443</v>
      </c>
      <c r="C3" s="680" t="s">
        <v>2799</v>
      </c>
      <c r="D3" s="681"/>
      <c r="E3" s="681"/>
    </row>
    <row r="4" spans="2:5" ht="27">
      <c r="B4" s="679" t="s">
        <v>446</v>
      </c>
      <c r="C4" s="680" t="s">
        <v>2801</v>
      </c>
      <c r="D4" s="681"/>
      <c r="E4" s="681"/>
    </row>
    <row r="5" spans="2:5" ht="27">
      <c r="B5" s="679" t="s">
        <v>448</v>
      </c>
      <c r="C5" s="680" t="s">
        <v>2803</v>
      </c>
      <c r="D5" s="681"/>
      <c r="E5" s="681"/>
    </row>
    <row r="6" spans="2:5">
      <c r="B6" s="679" t="s">
        <v>450</v>
      </c>
      <c r="C6" s="680" t="s">
        <v>2805</v>
      </c>
      <c r="D6" s="681"/>
      <c r="E6" s="681"/>
    </row>
    <row r="7" spans="2:5">
      <c r="B7" s="679" t="s">
        <v>452</v>
      </c>
      <c r="C7" s="680" t="s">
        <v>2807</v>
      </c>
      <c r="D7" s="681"/>
      <c r="E7" s="681"/>
    </row>
    <row r="8" spans="2:5">
      <c r="B8" s="679" t="s">
        <v>454</v>
      </c>
      <c r="C8" s="680" t="s">
        <v>2809</v>
      </c>
      <c r="D8" s="681"/>
      <c r="E8" s="681"/>
    </row>
    <row r="9" spans="2:5">
      <c r="B9" s="679" t="s">
        <v>456</v>
      </c>
      <c r="C9" s="680" t="s">
        <v>2811</v>
      </c>
      <c r="D9" s="681"/>
      <c r="E9" s="681"/>
    </row>
    <row r="10" spans="2:5">
      <c r="B10" s="679" t="s">
        <v>51</v>
      </c>
      <c r="C10" s="680" t="s">
        <v>3080</v>
      </c>
      <c r="D10" s="681"/>
      <c r="E10" s="681"/>
    </row>
    <row r="11" spans="2:5">
      <c r="B11" s="679" t="s">
        <v>55</v>
      </c>
      <c r="C11" s="680" t="s">
        <v>3082</v>
      </c>
      <c r="D11" s="681"/>
      <c r="E11" s="681"/>
    </row>
    <row r="12" spans="2:5">
      <c r="B12" s="679" t="s">
        <v>57</v>
      </c>
      <c r="C12" s="680" t="s">
        <v>3084</v>
      </c>
      <c r="D12" s="681"/>
      <c r="E12" s="681"/>
    </row>
    <row r="13" spans="2:5">
      <c r="B13" s="679" t="s">
        <v>59</v>
      </c>
      <c r="C13" s="680" t="s">
        <v>3086</v>
      </c>
      <c r="D13" s="681"/>
      <c r="E13" s="681"/>
    </row>
    <row r="14" spans="2:5">
      <c r="B14" s="679" t="s">
        <v>61</v>
      </c>
      <c r="C14" s="680" t="s">
        <v>3088</v>
      </c>
      <c r="D14" s="681"/>
      <c r="E14" s="681"/>
    </row>
    <row r="15" spans="2:5" ht="27">
      <c r="B15" s="679" t="s">
        <v>63</v>
      </c>
      <c r="C15" s="680" t="s">
        <v>3090</v>
      </c>
      <c r="D15" s="681"/>
      <c r="E15" s="681"/>
    </row>
    <row r="16" spans="2:5">
      <c r="B16" s="679" t="s">
        <v>65</v>
      </c>
      <c r="C16" s="680" t="s">
        <v>3092</v>
      </c>
      <c r="D16" s="681"/>
      <c r="E16" s="681"/>
    </row>
    <row r="17" spans="2:5" ht="27">
      <c r="B17" s="679" t="s">
        <v>67</v>
      </c>
      <c r="C17" s="680" t="s">
        <v>3094</v>
      </c>
      <c r="D17" s="681"/>
      <c r="E17" s="681"/>
    </row>
    <row r="18" spans="2:5" ht="27">
      <c r="B18" s="679" t="s">
        <v>69</v>
      </c>
      <c r="C18" s="680" t="s">
        <v>3096</v>
      </c>
      <c r="D18" s="681"/>
      <c r="E18" s="681"/>
    </row>
    <row r="19" spans="2:5" ht="30">
      <c r="B19" s="679" t="s">
        <v>458</v>
      </c>
      <c r="C19" s="682" t="s">
        <v>2813</v>
      </c>
      <c r="D19" s="681"/>
      <c r="E19" s="681"/>
    </row>
    <row r="20" spans="2:5" ht="30">
      <c r="B20" s="679" t="s">
        <v>460</v>
      </c>
      <c r="C20" s="682" t="s">
        <v>2815</v>
      </c>
      <c r="D20" s="681"/>
      <c r="E20" s="681"/>
    </row>
    <row r="21" spans="2:5" ht="30">
      <c r="B21" s="679" t="s">
        <v>679</v>
      </c>
      <c r="C21" s="683" t="s">
        <v>5001</v>
      </c>
      <c r="D21" s="681"/>
      <c r="E21" s="681"/>
    </row>
    <row r="22" spans="2:5" ht="30">
      <c r="B22" s="679" t="s">
        <v>462</v>
      </c>
      <c r="C22" s="683" t="s">
        <v>2817</v>
      </c>
      <c r="D22" s="681"/>
      <c r="E22" s="681"/>
    </row>
    <row r="23" spans="2:5" ht="45">
      <c r="B23" s="679" t="s">
        <v>688</v>
      </c>
      <c r="C23" s="684" t="s">
        <v>689</v>
      </c>
      <c r="D23" s="681"/>
      <c r="E23" s="681"/>
    </row>
    <row r="24" spans="2:5" ht="45">
      <c r="B24" s="679" t="s">
        <v>693</v>
      </c>
      <c r="C24" s="684" t="s">
        <v>702</v>
      </c>
      <c r="D24" s="681"/>
      <c r="E24" s="681"/>
    </row>
    <row r="25" spans="2:5" ht="30">
      <c r="B25" s="679" t="s">
        <v>697</v>
      </c>
      <c r="C25" s="684" t="s">
        <v>704</v>
      </c>
      <c r="D25" s="681"/>
      <c r="E25" s="681"/>
    </row>
    <row r="26" spans="2:5" ht="38.25">
      <c r="B26" s="679" t="s">
        <v>464</v>
      </c>
      <c r="C26" s="685" t="s">
        <v>2499</v>
      </c>
      <c r="D26" s="681"/>
      <c r="E26" s="681"/>
    </row>
    <row r="27" spans="2:5" ht="25.5">
      <c r="B27" s="679" t="s">
        <v>467</v>
      </c>
      <c r="C27" s="685" t="s">
        <v>5002</v>
      </c>
      <c r="D27" s="681"/>
      <c r="E27" s="681"/>
    </row>
    <row r="28" spans="2:5" ht="25.5">
      <c r="B28" s="679" t="s">
        <v>743</v>
      </c>
      <c r="C28" s="685" t="s">
        <v>2501</v>
      </c>
      <c r="D28" s="681"/>
      <c r="E28" s="681"/>
    </row>
    <row r="29" spans="2:5" ht="27">
      <c r="B29" s="679" t="s">
        <v>469</v>
      </c>
      <c r="C29" s="680" t="s">
        <v>2502</v>
      </c>
      <c r="D29" s="681"/>
      <c r="E29" s="681"/>
    </row>
    <row r="30" spans="2:5" ht="27">
      <c r="B30" s="679" t="s">
        <v>471</v>
      </c>
      <c r="C30" s="680" t="s">
        <v>2503</v>
      </c>
      <c r="D30" s="681"/>
      <c r="E30" s="681"/>
    </row>
    <row r="31" spans="2:5" ht="27">
      <c r="B31" s="679" t="s">
        <v>473</v>
      </c>
      <c r="C31" s="680" t="s">
        <v>5003</v>
      </c>
      <c r="D31" s="681"/>
      <c r="E31" s="681"/>
    </row>
    <row r="32" spans="2:5" ht="27">
      <c r="B32" s="679" t="s">
        <v>476</v>
      </c>
      <c r="C32" s="680" t="s">
        <v>5004</v>
      </c>
      <c r="D32" s="681"/>
      <c r="E32" s="681"/>
    </row>
    <row r="33" spans="2:5" ht="40.5">
      <c r="B33" s="679" t="s">
        <v>478</v>
      </c>
      <c r="C33" s="680" t="s">
        <v>5005</v>
      </c>
      <c r="D33" s="681"/>
      <c r="E33" s="681"/>
    </row>
    <row r="34" spans="2:5" ht="27">
      <c r="B34" s="679" t="s">
        <v>480</v>
      </c>
      <c r="C34" s="680" t="s">
        <v>2743</v>
      </c>
      <c r="D34" s="681"/>
      <c r="E34" s="681"/>
    </row>
    <row r="35" spans="2:5" ht="27">
      <c r="B35" s="679" t="s">
        <v>484</v>
      </c>
      <c r="C35" s="680" t="s">
        <v>2747</v>
      </c>
      <c r="D35" s="681"/>
      <c r="E35" s="681"/>
    </row>
    <row r="36" spans="2:5" ht="27">
      <c r="B36" s="679" t="s">
        <v>488</v>
      </c>
      <c r="C36" s="680" t="s">
        <v>2751</v>
      </c>
      <c r="D36" s="681"/>
      <c r="E36" s="681"/>
    </row>
    <row r="37" spans="2:5" ht="27">
      <c r="B37" s="679" t="s">
        <v>490</v>
      </c>
      <c r="C37" s="680" t="s">
        <v>2753</v>
      </c>
      <c r="D37" s="681"/>
      <c r="E37" s="681"/>
    </row>
    <row r="38" spans="2:5" ht="27">
      <c r="B38" s="679" t="s">
        <v>492</v>
      </c>
      <c r="C38" s="680" t="s">
        <v>2755</v>
      </c>
      <c r="D38" s="681"/>
      <c r="E38" s="681"/>
    </row>
    <row r="39" spans="2:5" ht="27">
      <c r="B39" s="679" t="s">
        <v>494</v>
      </c>
      <c r="C39" s="680" t="s">
        <v>2757</v>
      </c>
      <c r="D39" s="681"/>
      <c r="E39" s="681"/>
    </row>
    <row r="40" spans="2:5" ht="27">
      <c r="B40" s="679" t="s">
        <v>496</v>
      </c>
      <c r="C40" s="680" t="s">
        <v>2759</v>
      </c>
      <c r="D40" s="681"/>
      <c r="E40" s="681"/>
    </row>
    <row r="41" spans="2:5" ht="27">
      <c r="B41" s="679" t="s">
        <v>498</v>
      </c>
      <c r="C41" s="680" t="s">
        <v>5006</v>
      </c>
      <c r="D41" s="681"/>
      <c r="E41" s="681"/>
    </row>
    <row r="42" spans="2:5" ht="27">
      <c r="B42" s="679" t="s">
        <v>501</v>
      </c>
      <c r="C42" s="680" t="s">
        <v>5007</v>
      </c>
      <c r="D42" s="681"/>
      <c r="E42" s="681"/>
    </row>
    <row r="43" spans="2:5" ht="27">
      <c r="B43" s="679" t="s">
        <v>503</v>
      </c>
      <c r="C43" s="680" t="s">
        <v>5008</v>
      </c>
      <c r="D43" s="681"/>
      <c r="E43" s="681"/>
    </row>
    <row r="44" spans="2:5" ht="27">
      <c r="B44" s="679" t="s">
        <v>505</v>
      </c>
      <c r="C44" s="680" t="s">
        <v>5009</v>
      </c>
      <c r="D44" s="681"/>
      <c r="E44" s="681"/>
    </row>
    <row r="45" spans="2:5" ht="27">
      <c r="B45" s="679" t="s">
        <v>507</v>
      </c>
      <c r="C45" s="680" t="s">
        <v>3108</v>
      </c>
      <c r="D45" s="681"/>
      <c r="E45" s="681"/>
    </row>
    <row r="46" spans="2:5" ht="27.75" thickBot="1">
      <c r="B46" s="679" t="s">
        <v>509</v>
      </c>
      <c r="C46" s="686" t="s">
        <v>5010</v>
      </c>
      <c r="D46" s="681"/>
      <c r="E46" s="681"/>
    </row>
    <row r="47" spans="2:5" ht="30">
      <c r="B47" s="679" t="s">
        <v>511</v>
      </c>
      <c r="C47" s="687" t="s">
        <v>2391</v>
      </c>
      <c r="D47" s="681"/>
      <c r="E47" s="681"/>
    </row>
    <row r="48" spans="2:5" ht="30">
      <c r="B48" s="679" t="s">
        <v>514</v>
      </c>
      <c r="C48" s="682" t="s">
        <v>2393</v>
      </c>
      <c r="D48" s="681"/>
      <c r="E48" s="681"/>
    </row>
    <row r="49" spans="2:5" ht="30">
      <c r="B49" s="679" t="s">
        <v>516</v>
      </c>
      <c r="C49" s="682" t="s">
        <v>2396</v>
      </c>
      <c r="D49" s="681"/>
      <c r="E49" s="681"/>
    </row>
    <row r="50" spans="2:5" ht="30">
      <c r="B50" s="679" t="s">
        <v>520</v>
      </c>
      <c r="C50" s="682" t="s">
        <v>2400</v>
      </c>
      <c r="D50" s="681"/>
      <c r="E50" s="681"/>
    </row>
    <row r="51" spans="2:5" ht="30">
      <c r="B51" s="679" t="s">
        <v>522</v>
      </c>
      <c r="C51" s="682" t="s">
        <v>2402</v>
      </c>
      <c r="D51" s="681"/>
      <c r="E51" s="681"/>
    </row>
    <row r="52" spans="2:5" ht="30.75" thickBot="1">
      <c r="B52" s="679" t="s">
        <v>518</v>
      </c>
      <c r="C52" s="688" t="s">
        <v>2405</v>
      </c>
      <c r="D52" s="681"/>
      <c r="E52" s="681"/>
    </row>
    <row r="53" spans="2:5" ht="30">
      <c r="B53" s="679" t="s">
        <v>524</v>
      </c>
      <c r="C53" s="682" t="s">
        <v>5011</v>
      </c>
      <c r="D53" s="681"/>
      <c r="E53" s="681"/>
    </row>
    <row r="54" spans="2:5" ht="30">
      <c r="B54" s="679" t="s">
        <v>526</v>
      </c>
      <c r="C54" s="682" t="s">
        <v>5012</v>
      </c>
      <c r="D54" s="681"/>
      <c r="E54" s="681"/>
    </row>
    <row r="55" spans="2:5" ht="30">
      <c r="B55" s="679" t="s">
        <v>528</v>
      </c>
      <c r="C55" s="682" t="s">
        <v>4679</v>
      </c>
      <c r="D55" s="681"/>
      <c r="E55" s="681"/>
    </row>
    <row r="56" spans="2:5" ht="30">
      <c r="B56" s="679" t="s">
        <v>530</v>
      </c>
      <c r="C56" s="682" t="s">
        <v>4681</v>
      </c>
      <c r="D56" s="681"/>
      <c r="E56" s="681"/>
    </row>
    <row r="57" spans="2:5">
      <c r="B57" s="679" t="s">
        <v>532</v>
      </c>
      <c r="C57" s="680" t="s">
        <v>5013</v>
      </c>
      <c r="D57" s="681"/>
      <c r="E57" s="681"/>
    </row>
    <row r="58" spans="2:5" ht="27">
      <c r="B58" s="679" t="s">
        <v>940</v>
      </c>
      <c r="C58" s="680" t="s">
        <v>4683</v>
      </c>
      <c r="D58" s="681"/>
      <c r="E58" s="681"/>
    </row>
    <row r="59" spans="2:5" ht="27">
      <c r="B59" s="679" t="s">
        <v>944</v>
      </c>
      <c r="C59" s="680" t="s">
        <v>4685</v>
      </c>
      <c r="D59" s="681"/>
      <c r="E59" s="681"/>
    </row>
    <row r="60" spans="2:5" ht="27">
      <c r="B60" s="679" t="s">
        <v>948</v>
      </c>
      <c r="C60" s="680" t="s">
        <v>4687</v>
      </c>
      <c r="D60" s="681"/>
      <c r="E60" s="681"/>
    </row>
    <row r="62" spans="2:5">
      <c r="B62" s="681">
        <v>409</v>
      </c>
      <c r="C62" s="681"/>
      <c r="D62" s="681"/>
      <c r="E62" s="681"/>
    </row>
    <row r="63" spans="2:5">
      <c r="B63" s="681">
        <v>277</v>
      </c>
      <c r="C63" s="681"/>
      <c r="D63" s="681"/>
      <c r="E63" s="681"/>
    </row>
    <row r="64" spans="2:5">
      <c r="B64" s="681">
        <v>206</v>
      </c>
      <c r="C64" s="681"/>
      <c r="D64" s="681"/>
      <c r="E64" s="681"/>
    </row>
  </sheetData>
  <conditionalFormatting sqref="B3:B22 B26:B60">
    <cfRule type="duplicateValues" dxfId="52" priority="5"/>
    <cfRule type="duplicateValues" dxfId="51" priority="6"/>
  </conditionalFormatting>
  <conditionalFormatting sqref="B3:B60">
    <cfRule type="duplicateValues" dxfId="50" priority="1"/>
  </conditionalFormatting>
  <conditionalFormatting sqref="B23:B25">
    <cfRule type="duplicateValues" dxfId="49" priority="2"/>
    <cfRule type="duplicateValues" dxfId="48" priority="3"/>
    <cfRule type="duplicateValues" dxfId="47" priority="4"/>
  </conditionalFormatting>
  <pageMargins left="0.25" right="0.25" top="0.75" bottom="0.75" header="0.3" footer="0.3"/>
  <pageSetup orientation="portrait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156C-3DCE-4D27-B5AD-1A2D817B78F6}">
  <sheetPr>
    <tabColor rgb="FF0070C0"/>
  </sheetPr>
  <dimension ref="A1:V205"/>
  <sheetViews>
    <sheetView zoomScale="80" zoomScaleNormal="80" workbookViewId="0">
      <pane ySplit="1" topLeftCell="A128" activePane="bottomLeft" state="frozen"/>
      <selection activeCell="C214" sqref="C214"/>
      <selection pane="bottomLeft" activeCell="F123" sqref="F123"/>
    </sheetView>
  </sheetViews>
  <sheetFormatPr defaultColWidth="10.25" defaultRowHeight="37.9" customHeight="1"/>
  <cols>
    <col min="1" max="1" width="10.25" style="13"/>
    <col min="2" max="2" width="17.5" style="8" customWidth="1"/>
    <col min="3" max="5" width="19.5" style="9" customWidth="1"/>
    <col min="6" max="6" width="74.25" style="41" customWidth="1"/>
    <col min="7" max="7" width="10.25" style="10" customWidth="1"/>
    <col min="8" max="8" width="14.75" style="10" customWidth="1"/>
    <col min="9" max="9" width="11" style="10" customWidth="1"/>
    <col min="10" max="10" width="16.25" style="11" customWidth="1"/>
    <col min="11" max="22" width="10.25" style="12"/>
    <col min="23" max="198" width="10.25" style="13"/>
    <col min="199" max="199" width="5.25" style="13" customWidth="1"/>
    <col min="200" max="200" width="16.25" style="13" customWidth="1"/>
    <col min="201" max="201" width="34" style="13" customWidth="1"/>
    <col min="202" max="202" width="16.25" style="13" customWidth="1"/>
    <col min="203" max="205" width="11.75" style="13" customWidth="1"/>
    <col min="206" max="207" width="9.5" style="13" customWidth="1"/>
    <col min="208" max="212" width="11.75" style="13" customWidth="1"/>
    <col min="213" max="213" width="9.5" style="13" customWidth="1"/>
    <col min="214" max="215" width="11.75" style="13" customWidth="1"/>
    <col min="216" max="216" width="16.25" style="13" customWidth="1"/>
    <col min="217" max="217" width="11.75" style="13" customWidth="1"/>
    <col min="218" max="219" width="9.5" style="13" customWidth="1"/>
    <col min="220" max="220" width="11.75" style="13" customWidth="1"/>
    <col min="221" max="222" width="9.5" style="13" customWidth="1"/>
    <col min="223" max="223" width="11.75" style="13" customWidth="1"/>
    <col min="224" max="224" width="10.25" style="13"/>
    <col min="225" max="227" width="11.75" style="13" customWidth="1"/>
    <col min="228" max="228" width="9.5" style="13" customWidth="1"/>
    <col min="229" max="230" width="11.75" style="13" customWidth="1"/>
    <col min="231" max="454" width="10.25" style="13"/>
    <col min="455" max="455" width="5.25" style="13" customWidth="1"/>
    <col min="456" max="456" width="16.25" style="13" customWidth="1"/>
    <col min="457" max="457" width="34" style="13" customWidth="1"/>
    <col min="458" max="458" width="16.25" style="13" customWidth="1"/>
    <col min="459" max="461" width="11.75" style="13" customWidth="1"/>
    <col min="462" max="463" width="9.5" style="13" customWidth="1"/>
    <col min="464" max="468" width="11.75" style="13" customWidth="1"/>
    <col min="469" max="469" width="9.5" style="13" customWidth="1"/>
    <col min="470" max="471" width="11.75" style="13" customWidth="1"/>
    <col min="472" max="472" width="16.25" style="13" customWidth="1"/>
    <col min="473" max="473" width="11.75" style="13" customWidth="1"/>
    <col min="474" max="475" width="9.5" style="13" customWidth="1"/>
    <col min="476" max="476" width="11.75" style="13" customWidth="1"/>
    <col min="477" max="478" width="9.5" style="13" customWidth="1"/>
    <col min="479" max="479" width="11.75" style="13" customWidth="1"/>
    <col min="480" max="480" width="10.25" style="13"/>
    <col min="481" max="483" width="11.75" style="13" customWidth="1"/>
    <col min="484" max="484" width="9.5" style="13" customWidth="1"/>
    <col min="485" max="486" width="11.75" style="13" customWidth="1"/>
    <col min="487" max="710" width="10.25" style="13"/>
    <col min="711" max="711" width="5.25" style="13" customWidth="1"/>
    <col min="712" max="712" width="16.25" style="13" customWidth="1"/>
    <col min="713" max="713" width="34" style="13" customWidth="1"/>
    <col min="714" max="714" width="16.25" style="13" customWidth="1"/>
    <col min="715" max="717" width="11.75" style="13" customWidth="1"/>
    <col min="718" max="719" width="9.5" style="13" customWidth="1"/>
    <col min="720" max="724" width="11.75" style="13" customWidth="1"/>
    <col min="725" max="725" width="9.5" style="13" customWidth="1"/>
    <col min="726" max="727" width="11.75" style="13" customWidth="1"/>
    <col min="728" max="728" width="16.25" style="13" customWidth="1"/>
    <col min="729" max="729" width="11.75" style="13" customWidth="1"/>
    <col min="730" max="731" width="9.5" style="13" customWidth="1"/>
    <col min="732" max="732" width="11.75" style="13" customWidth="1"/>
    <col min="733" max="734" width="9.5" style="13" customWidth="1"/>
    <col min="735" max="735" width="11.75" style="13" customWidth="1"/>
    <col min="736" max="736" width="10.25" style="13"/>
    <col min="737" max="739" width="11.75" style="13" customWidth="1"/>
    <col min="740" max="740" width="9.5" style="13" customWidth="1"/>
    <col min="741" max="742" width="11.75" style="13" customWidth="1"/>
    <col min="743" max="966" width="10.25" style="13"/>
    <col min="967" max="967" width="5.25" style="13" customWidth="1"/>
    <col min="968" max="968" width="16.25" style="13" customWidth="1"/>
    <col min="969" max="969" width="34" style="13" customWidth="1"/>
    <col min="970" max="970" width="16.25" style="13" customWidth="1"/>
    <col min="971" max="973" width="11.75" style="13" customWidth="1"/>
    <col min="974" max="975" width="9.5" style="13" customWidth="1"/>
    <col min="976" max="980" width="11.75" style="13" customWidth="1"/>
    <col min="981" max="981" width="9.5" style="13" customWidth="1"/>
    <col min="982" max="983" width="11.75" style="13" customWidth="1"/>
    <col min="984" max="984" width="16.25" style="13" customWidth="1"/>
    <col min="985" max="985" width="11.75" style="13" customWidth="1"/>
    <col min="986" max="987" width="9.5" style="13" customWidth="1"/>
    <col min="988" max="988" width="11.75" style="13" customWidth="1"/>
    <col min="989" max="990" width="9.5" style="13" customWidth="1"/>
    <col min="991" max="991" width="11.75" style="13" customWidth="1"/>
    <col min="992" max="992" width="10.25" style="13"/>
    <col min="993" max="995" width="11.75" style="13" customWidth="1"/>
    <col min="996" max="996" width="9.5" style="13" customWidth="1"/>
    <col min="997" max="998" width="11.75" style="13" customWidth="1"/>
    <col min="999" max="1222" width="10.25" style="13"/>
    <col min="1223" max="1223" width="5.25" style="13" customWidth="1"/>
    <col min="1224" max="1224" width="16.25" style="13" customWidth="1"/>
    <col min="1225" max="1225" width="34" style="13" customWidth="1"/>
    <col min="1226" max="1226" width="16.25" style="13" customWidth="1"/>
    <col min="1227" max="1229" width="11.75" style="13" customWidth="1"/>
    <col min="1230" max="1231" width="9.5" style="13" customWidth="1"/>
    <col min="1232" max="1236" width="11.75" style="13" customWidth="1"/>
    <col min="1237" max="1237" width="9.5" style="13" customWidth="1"/>
    <col min="1238" max="1239" width="11.75" style="13" customWidth="1"/>
    <col min="1240" max="1240" width="16.25" style="13" customWidth="1"/>
    <col min="1241" max="1241" width="11.75" style="13" customWidth="1"/>
    <col min="1242" max="1243" width="9.5" style="13" customWidth="1"/>
    <col min="1244" max="1244" width="11.75" style="13" customWidth="1"/>
    <col min="1245" max="1246" width="9.5" style="13" customWidth="1"/>
    <col min="1247" max="1247" width="11.75" style="13" customWidth="1"/>
    <col min="1248" max="1248" width="10.25" style="13"/>
    <col min="1249" max="1251" width="11.75" style="13" customWidth="1"/>
    <col min="1252" max="1252" width="9.5" style="13" customWidth="1"/>
    <col min="1253" max="1254" width="11.75" style="13" customWidth="1"/>
    <col min="1255" max="1478" width="10.25" style="13"/>
    <col min="1479" max="1479" width="5.25" style="13" customWidth="1"/>
    <col min="1480" max="1480" width="16.25" style="13" customWidth="1"/>
    <col min="1481" max="1481" width="34" style="13" customWidth="1"/>
    <col min="1482" max="1482" width="16.25" style="13" customWidth="1"/>
    <col min="1483" max="1485" width="11.75" style="13" customWidth="1"/>
    <col min="1486" max="1487" width="9.5" style="13" customWidth="1"/>
    <col min="1488" max="1492" width="11.75" style="13" customWidth="1"/>
    <col min="1493" max="1493" width="9.5" style="13" customWidth="1"/>
    <col min="1494" max="1495" width="11.75" style="13" customWidth="1"/>
    <col min="1496" max="1496" width="16.25" style="13" customWidth="1"/>
    <col min="1497" max="1497" width="11.75" style="13" customWidth="1"/>
    <col min="1498" max="1499" width="9.5" style="13" customWidth="1"/>
    <col min="1500" max="1500" width="11.75" style="13" customWidth="1"/>
    <col min="1501" max="1502" width="9.5" style="13" customWidth="1"/>
    <col min="1503" max="1503" width="11.75" style="13" customWidth="1"/>
    <col min="1504" max="1504" width="10.25" style="13"/>
    <col min="1505" max="1507" width="11.75" style="13" customWidth="1"/>
    <col min="1508" max="1508" width="9.5" style="13" customWidth="1"/>
    <col min="1509" max="1510" width="11.75" style="13" customWidth="1"/>
    <col min="1511" max="1734" width="10.25" style="13"/>
    <col min="1735" max="1735" width="5.25" style="13" customWidth="1"/>
    <col min="1736" max="1736" width="16.25" style="13" customWidth="1"/>
    <col min="1737" max="1737" width="34" style="13" customWidth="1"/>
    <col min="1738" max="1738" width="16.25" style="13" customWidth="1"/>
    <col min="1739" max="1741" width="11.75" style="13" customWidth="1"/>
    <col min="1742" max="1743" width="9.5" style="13" customWidth="1"/>
    <col min="1744" max="1748" width="11.75" style="13" customWidth="1"/>
    <col min="1749" max="1749" width="9.5" style="13" customWidth="1"/>
    <col min="1750" max="1751" width="11.75" style="13" customWidth="1"/>
    <col min="1752" max="1752" width="16.25" style="13" customWidth="1"/>
    <col min="1753" max="1753" width="11.75" style="13" customWidth="1"/>
    <col min="1754" max="1755" width="9.5" style="13" customWidth="1"/>
    <col min="1756" max="1756" width="11.75" style="13" customWidth="1"/>
    <col min="1757" max="1758" width="9.5" style="13" customWidth="1"/>
    <col min="1759" max="1759" width="11.75" style="13" customWidth="1"/>
    <col min="1760" max="1760" width="10.25" style="13"/>
    <col min="1761" max="1763" width="11.75" style="13" customWidth="1"/>
    <col min="1764" max="1764" width="9.5" style="13" customWidth="1"/>
    <col min="1765" max="1766" width="11.75" style="13" customWidth="1"/>
    <col min="1767" max="1990" width="10.25" style="13"/>
    <col min="1991" max="1991" width="5.25" style="13" customWidth="1"/>
    <col min="1992" max="1992" width="16.25" style="13" customWidth="1"/>
    <col min="1993" max="1993" width="34" style="13" customWidth="1"/>
    <col min="1994" max="1994" width="16.25" style="13" customWidth="1"/>
    <col min="1995" max="1997" width="11.75" style="13" customWidth="1"/>
    <col min="1998" max="1999" width="9.5" style="13" customWidth="1"/>
    <col min="2000" max="2004" width="11.75" style="13" customWidth="1"/>
    <col min="2005" max="2005" width="9.5" style="13" customWidth="1"/>
    <col min="2006" max="2007" width="11.75" style="13" customWidth="1"/>
    <col min="2008" max="2008" width="16.25" style="13" customWidth="1"/>
    <col min="2009" max="2009" width="11.75" style="13" customWidth="1"/>
    <col min="2010" max="2011" width="9.5" style="13" customWidth="1"/>
    <col min="2012" max="2012" width="11.75" style="13" customWidth="1"/>
    <col min="2013" max="2014" width="9.5" style="13" customWidth="1"/>
    <col min="2015" max="2015" width="11.75" style="13" customWidth="1"/>
    <col min="2016" max="2016" width="10.25" style="13"/>
    <col min="2017" max="2019" width="11.75" style="13" customWidth="1"/>
    <col min="2020" max="2020" width="9.5" style="13" customWidth="1"/>
    <col min="2021" max="2022" width="11.75" style="13" customWidth="1"/>
    <col min="2023" max="2246" width="10.25" style="13"/>
    <col min="2247" max="2247" width="5.25" style="13" customWidth="1"/>
    <col min="2248" max="2248" width="16.25" style="13" customWidth="1"/>
    <col min="2249" max="2249" width="34" style="13" customWidth="1"/>
    <col min="2250" max="2250" width="16.25" style="13" customWidth="1"/>
    <col min="2251" max="2253" width="11.75" style="13" customWidth="1"/>
    <col min="2254" max="2255" width="9.5" style="13" customWidth="1"/>
    <col min="2256" max="2260" width="11.75" style="13" customWidth="1"/>
    <col min="2261" max="2261" width="9.5" style="13" customWidth="1"/>
    <col min="2262" max="2263" width="11.75" style="13" customWidth="1"/>
    <col min="2264" max="2264" width="16.25" style="13" customWidth="1"/>
    <col min="2265" max="2265" width="11.75" style="13" customWidth="1"/>
    <col min="2266" max="2267" width="9.5" style="13" customWidth="1"/>
    <col min="2268" max="2268" width="11.75" style="13" customWidth="1"/>
    <col min="2269" max="2270" width="9.5" style="13" customWidth="1"/>
    <col min="2271" max="2271" width="11.75" style="13" customWidth="1"/>
    <col min="2272" max="2272" width="10.25" style="13"/>
    <col min="2273" max="2275" width="11.75" style="13" customWidth="1"/>
    <col min="2276" max="2276" width="9.5" style="13" customWidth="1"/>
    <col min="2277" max="2278" width="11.75" style="13" customWidth="1"/>
    <col min="2279" max="2502" width="10.25" style="13"/>
    <col min="2503" max="2503" width="5.25" style="13" customWidth="1"/>
    <col min="2504" max="2504" width="16.25" style="13" customWidth="1"/>
    <col min="2505" max="2505" width="34" style="13" customWidth="1"/>
    <col min="2506" max="2506" width="16.25" style="13" customWidth="1"/>
    <col min="2507" max="2509" width="11.75" style="13" customWidth="1"/>
    <col min="2510" max="2511" width="9.5" style="13" customWidth="1"/>
    <col min="2512" max="2516" width="11.75" style="13" customWidth="1"/>
    <col min="2517" max="2517" width="9.5" style="13" customWidth="1"/>
    <col min="2518" max="2519" width="11.75" style="13" customWidth="1"/>
    <col min="2520" max="2520" width="16.25" style="13" customWidth="1"/>
    <col min="2521" max="2521" width="11.75" style="13" customWidth="1"/>
    <col min="2522" max="2523" width="9.5" style="13" customWidth="1"/>
    <col min="2524" max="2524" width="11.75" style="13" customWidth="1"/>
    <col min="2525" max="2526" width="9.5" style="13" customWidth="1"/>
    <col min="2527" max="2527" width="11.75" style="13" customWidth="1"/>
    <col min="2528" max="2528" width="10.25" style="13"/>
    <col min="2529" max="2531" width="11.75" style="13" customWidth="1"/>
    <col min="2532" max="2532" width="9.5" style="13" customWidth="1"/>
    <col min="2533" max="2534" width="11.75" style="13" customWidth="1"/>
    <col min="2535" max="2758" width="10.25" style="13"/>
    <col min="2759" max="2759" width="5.25" style="13" customWidth="1"/>
    <col min="2760" max="2760" width="16.25" style="13" customWidth="1"/>
    <col min="2761" max="2761" width="34" style="13" customWidth="1"/>
    <col min="2762" max="2762" width="16.25" style="13" customWidth="1"/>
    <col min="2763" max="2765" width="11.75" style="13" customWidth="1"/>
    <col min="2766" max="2767" width="9.5" style="13" customWidth="1"/>
    <col min="2768" max="2772" width="11.75" style="13" customWidth="1"/>
    <col min="2773" max="2773" width="9.5" style="13" customWidth="1"/>
    <col min="2774" max="2775" width="11.75" style="13" customWidth="1"/>
    <col min="2776" max="2776" width="16.25" style="13" customWidth="1"/>
    <col min="2777" max="2777" width="11.75" style="13" customWidth="1"/>
    <col min="2778" max="2779" width="9.5" style="13" customWidth="1"/>
    <col min="2780" max="2780" width="11.75" style="13" customWidth="1"/>
    <col min="2781" max="2782" width="9.5" style="13" customWidth="1"/>
    <col min="2783" max="2783" width="11.75" style="13" customWidth="1"/>
    <col min="2784" max="2784" width="10.25" style="13"/>
    <col min="2785" max="2787" width="11.75" style="13" customWidth="1"/>
    <col min="2788" max="2788" width="9.5" style="13" customWidth="1"/>
    <col min="2789" max="2790" width="11.75" style="13" customWidth="1"/>
    <col min="2791" max="3014" width="10.25" style="13"/>
    <col min="3015" max="3015" width="5.25" style="13" customWidth="1"/>
    <col min="3016" max="3016" width="16.25" style="13" customWidth="1"/>
    <col min="3017" max="3017" width="34" style="13" customWidth="1"/>
    <col min="3018" max="3018" width="16.25" style="13" customWidth="1"/>
    <col min="3019" max="3021" width="11.75" style="13" customWidth="1"/>
    <col min="3022" max="3023" width="9.5" style="13" customWidth="1"/>
    <col min="3024" max="3028" width="11.75" style="13" customWidth="1"/>
    <col min="3029" max="3029" width="9.5" style="13" customWidth="1"/>
    <col min="3030" max="3031" width="11.75" style="13" customWidth="1"/>
    <col min="3032" max="3032" width="16.25" style="13" customWidth="1"/>
    <col min="3033" max="3033" width="11.75" style="13" customWidth="1"/>
    <col min="3034" max="3035" width="9.5" style="13" customWidth="1"/>
    <col min="3036" max="3036" width="11.75" style="13" customWidth="1"/>
    <col min="3037" max="3038" width="9.5" style="13" customWidth="1"/>
    <col min="3039" max="3039" width="11.75" style="13" customWidth="1"/>
    <col min="3040" max="3040" width="10.25" style="13"/>
    <col min="3041" max="3043" width="11.75" style="13" customWidth="1"/>
    <col min="3044" max="3044" width="9.5" style="13" customWidth="1"/>
    <col min="3045" max="3046" width="11.75" style="13" customWidth="1"/>
    <col min="3047" max="3270" width="10.25" style="13"/>
    <col min="3271" max="3271" width="5.25" style="13" customWidth="1"/>
    <col min="3272" max="3272" width="16.25" style="13" customWidth="1"/>
    <col min="3273" max="3273" width="34" style="13" customWidth="1"/>
    <col min="3274" max="3274" width="16.25" style="13" customWidth="1"/>
    <col min="3275" max="3277" width="11.75" style="13" customWidth="1"/>
    <col min="3278" max="3279" width="9.5" style="13" customWidth="1"/>
    <col min="3280" max="3284" width="11.75" style="13" customWidth="1"/>
    <col min="3285" max="3285" width="9.5" style="13" customWidth="1"/>
    <col min="3286" max="3287" width="11.75" style="13" customWidth="1"/>
    <col min="3288" max="3288" width="16.25" style="13" customWidth="1"/>
    <col min="3289" max="3289" width="11.75" style="13" customWidth="1"/>
    <col min="3290" max="3291" width="9.5" style="13" customWidth="1"/>
    <col min="3292" max="3292" width="11.75" style="13" customWidth="1"/>
    <col min="3293" max="3294" width="9.5" style="13" customWidth="1"/>
    <col min="3295" max="3295" width="11.75" style="13" customWidth="1"/>
    <col min="3296" max="3296" width="10.25" style="13"/>
    <col min="3297" max="3299" width="11.75" style="13" customWidth="1"/>
    <col min="3300" max="3300" width="9.5" style="13" customWidth="1"/>
    <col min="3301" max="3302" width="11.75" style="13" customWidth="1"/>
    <col min="3303" max="3526" width="10.25" style="13"/>
    <col min="3527" max="3527" width="5.25" style="13" customWidth="1"/>
    <col min="3528" max="3528" width="16.25" style="13" customWidth="1"/>
    <col min="3529" max="3529" width="34" style="13" customWidth="1"/>
    <col min="3530" max="3530" width="16.25" style="13" customWidth="1"/>
    <col min="3531" max="3533" width="11.75" style="13" customWidth="1"/>
    <col min="3534" max="3535" width="9.5" style="13" customWidth="1"/>
    <col min="3536" max="3540" width="11.75" style="13" customWidth="1"/>
    <col min="3541" max="3541" width="9.5" style="13" customWidth="1"/>
    <col min="3542" max="3543" width="11.75" style="13" customWidth="1"/>
    <col min="3544" max="3544" width="16.25" style="13" customWidth="1"/>
    <col min="3545" max="3545" width="11.75" style="13" customWidth="1"/>
    <col min="3546" max="3547" width="9.5" style="13" customWidth="1"/>
    <col min="3548" max="3548" width="11.75" style="13" customWidth="1"/>
    <col min="3549" max="3550" width="9.5" style="13" customWidth="1"/>
    <col min="3551" max="3551" width="11.75" style="13" customWidth="1"/>
    <col min="3552" max="3552" width="10.25" style="13"/>
    <col min="3553" max="3555" width="11.75" style="13" customWidth="1"/>
    <col min="3556" max="3556" width="9.5" style="13" customWidth="1"/>
    <col min="3557" max="3558" width="11.75" style="13" customWidth="1"/>
    <col min="3559" max="3782" width="10.25" style="13"/>
    <col min="3783" max="3783" width="5.25" style="13" customWidth="1"/>
    <col min="3784" max="3784" width="16.25" style="13" customWidth="1"/>
    <col min="3785" max="3785" width="34" style="13" customWidth="1"/>
    <col min="3786" max="3786" width="16.25" style="13" customWidth="1"/>
    <col min="3787" max="3789" width="11.75" style="13" customWidth="1"/>
    <col min="3790" max="3791" width="9.5" style="13" customWidth="1"/>
    <col min="3792" max="3796" width="11.75" style="13" customWidth="1"/>
    <col min="3797" max="3797" width="9.5" style="13" customWidth="1"/>
    <col min="3798" max="3799" width="11.75" style="13" customWidth="1"/>
    <col min="3800" max="3800" width="16.25" style="13" customWidth="1"/>
    <col min="3801" max="3801" width="11.75" style="13" customWidth="1"/>
    <col min="3802" max="3803" width="9.5" style="13" customWidth="1"/>
    <col min="3804" max="3804" width="11.75" style="13" customWidth="1"/>
    <col min="3805" max="3806" width="9.5" style="13" customWidth="1"/>
    <col min="3807" max="3807" width="11.75" style="13" customWidth="1"/>
    <col min="3808" max="3808" width="10.25" style="13"/>
    <col min="3809" max="3811" width="11.75" style="13" customWidth="1"/>
    <col min="3812" max="3812" width="9.5" style="13" customWidth="1"/>
    <col min="3813" max="3814" width="11.75" style="13" customWidth="1"/>
    <col min="3815" max="4038" width="10.25" style="13"/>
    <col min="4039" max="4039" width="5.25" style="13" customWidth="1"/>
    <col min="4040" max="4040" width="16.25" style="13" customWidth="1"/>
    <col min="4041" max="4041" width="34" style="13" customWidth="1"/>
    <col min="4042" max="4042" width="16.25" style="13" customWidth="1"/>
    <col min="4043" max="4045" width="11.75" style="13" customWidth="1"/>
    <col min="4046" max="4047" width="9.5" style="13" customWidth="1"/>
    <col min="4048" max="4052" width="11.75" style="13" customWidth="1"/>
    <col min="4053" max="4053" width="9.5" style="13" customWidth="1"/>
    <col min="4054" max="4055" width="11.75" style="13" customWidth="1"/>
    <col min="4056" max="4056" width="16.25" style="13" customWidth="1"/>
    <col min="4057" max="4057" width="11.75" style="13" customWidth="1"/>
    <col min="4058" max="4059" width="9.5" style="13" customWidth="1"/>
    <col min="4060" max="4060" width="11.75" style="13" customWidth="1"/>
    <col min="4061" max="4062" width="9.5" style="13" customWidth="1"/>
    <col min="4063" max="4063" width="11.75" style="13" customWidth="1"/>
    <col min="4064" max="4064" width="10.25" style="13"/>
    <col min="4065" max="4067" width="11.75" style="13" customWidth="1"/>
    <col min="4068" max="4068" width="9.5" style="13" customWidth="1"/>
    <col min="4069" max="4070" width="11.75" style="13" customWidth="1"/>
    <col min="4071" max="4294" width="10.25" style="13"/>
    <col min="4295" max="4295" width="5.25" style="13" customWidth="1"/>
    <col min="4296" max="4296" width="16.25" style="13" customWidth="1"/>
    <col min="4297" max="4297" width="34" style="13" customWidth="1"/>
    <col min="4298" max="4298" width="16.25" style="13" customWidth="1"/>
    <col min="4299" max="4301" width="11.75" style="13" customWidth="1"/>
    <col min="4302" max="4303" width="9.5" style="13" customWidth="1"/>
    <col min="4304" max="4308" width="11.75" style="13" customWidth="1"/>
    <col min="4309" max="4309" width="9.5" style="13" customWidth="1"/>
    <col min="4310" max="4311" width="11.75" style="13" customWidth="1"/>
    <col min="4312" max="4312" width="16.25" style="13" customWidth="1"/>
    <col min="4313" max="4313" width="11.75" style="13" customWidth="1"/>
    <col min="4314" max="4315" width="9.5" style="13" customWidth="1"/>
    <col min="4316" max="4316" width="11.75" style="13" customWidth="1"/>
    <col min="4317" max="4318" width="9.5" style="13" customWidth="1"/>
    <col min="4319" max="4319" width="11.75" style="13" customWidth="1"/>
    <col min="4320" max="4320" width="10.25" style="13"/>
    <col min="4321" max="4323" width="11.75" style="13" customWidth="1"/>
    <col min="4324" max="4324" width="9.5" style="13" customWidth="1"/>
    <col min="4325" max="4326" width="11.75" style="13" customWidth="1"/>
    <col min="4327" max="4550" width="10.25" style="13"/>
    <col min="4551" max="4551" width="5.25" style="13" customWidth="1"/>
    <col min="4552" max="4552" width="16.25" style="13" customWidth="1"/>
    <col min="4553" max="4553" width="34" style="13" customWidth="1"/>
    <col min="4554" max="4554" width="16.25" style="13" customWidth="1"/>
    <col min="4555" max="4557" width="11.75" style="13" customWidth="1"/>
    <col min="4558" max="4559" width="9.5" style="13" customWidth="1"/>
    <col min="4560" max="4564" width="11.75" style="13" customWidth="1"/>
    <col min="4565" max="4565" width="9.5" style="13" customWidth="1"/>
    <col min="4566" max="4567" width="11.75" style="13" customWidth="1"/>
    <col min="4568" max="4568" width="16.25" style="13" customWidth="1"/>
    <col min="4569" max="4569" width="11.75" style="13" customWidth="1"/>
    <col min="4570" max="4571" width="9.5" style="13" customWidth="1"/>
    <col min="4572" max="4572" width="11.75" style="13" customWidth="1"/>
    <col min="4573" max="4574" width="9.5" style="13" customWidth="1"/>
    <col min="4575" max="4575" width="11.75" style="13" customWidth="1"/>
    <col min="4576" max="4576" width="10.25" style="13"/>
    <col min="4577" max="4579" width="11.75" style="13" customWidth="1"/>
    <col min="4580" max="4580" width="9.5" style="13" customWidth="1"/>
    <col min="4581" max="4582" width="11.75" style="13" customWidth="1"/>
    <col min="4583" max="4806" width="10.25" style="13"/>
    <col min="4807" max="4807" width="5.25" style="13" customWidth="1"/>
    <col min="4808" max="4808" width="16.25" style="13" customWidth="1"/>
    <col min="4809" max="4809" width="34" style="13" customWidth="1"/>
    <col min="4810" max="4810" width="16.25" style="13" customWidth="1"/>
    <col min="4811" max="4813" width="11.75" style="13" customWidth="1"/>
    <col min="4814" max="4815" width="9.5" style="13" customWidth="1"/>
    <col min="4816" max="4820" width="11.75" style="13" customWidth="1"/>
    <col min="4821" max="4821" width="9.5" style="13" customWidth="1"/>
    <col min="4822" max="4823" width="11.75" style="13" customWidth="1"/>
    <col min="4824" max="4824" width="16.25" style="13" customWidth="1"/>
    <col min="4825" max="4825" width="11.75" style="13" customWidth="1"/>
    <col min="4826" max="4827" width="9.5" style="13" customWidth="1"/>
    <col min="4828" max="4828" width="11.75" style="13" customWidth="1"/>
    <col min="4829" max="4830" width="9.5" style="13" customWidth="1"/>
    <col min="4831" max="4831" width="11.75" style="13" customWidth="1"/>
    <col min="4832" max="4832" width="10.25" style="13"/>
    <col min="4833" max="4835" width="11.75" style="13" customWidth="1"/>
    <col min="4836" max="4836" width="9.5" style="13" customWidth="1"/>
    <col min="4837" max="4838" width="11.75" style="13" customWidth="1"/>
    <col min="4839" max="5062" width="10.25" style="13"/>
    <col min="5063" max="5063" width="5.25" style="13" customWidth="1"/>
    <col min="5064" max="5064" width="16.25" style="13" customWidth="1"/>
    <col min="5065" max="5065" width="34" style="13" customWidth="1"/>
    <col min="5066" max="5066" width="16.25" style="13" customWidth="1"/>
    <col min="5067" max="5069" width="11.75" style="13" customWidth="1"/>
    <col min="5070" max="5071" width="9.5" style="13" customWidth="1"/>
    <col min="5072" max="5076" width="11.75" style="13" customWidth="1"/>
    <col min="5077" max="5077" width="9.5" style="13" customWidth="1"/>
    <col min="5078" max="5079" width="11.75" style="13" customWidth="1"/>
    <col min="5080" max="5080" width="16.25" style="13" customWidth="1"/>
    <col min="5081" max="5081" width="11.75" style="13" customWidth="1"/>
    <col min="5082" max="5083" width="9.5" style="13" customWidth="1"/>
    <col min="5084" max="5084" width="11.75" style="13" customWidth="1"/>
    <col min="5085" max="5086" width="9.5" style="13" customWidth="1"/>
    <col min="5087" max="5087" width="11.75" style="13" customWidth="1"/>
    <col min="5088" max="5088" width="10.25" style="13"/>
    <col min="5089" max="5091" width="11.75" style="13" customWidth="1"/>
    <col min="5092" max="5092" width="9.5" style="13" customWidth="1"/>
    <col min="5093" max="5094" width="11.75" style="13" customWidth="1"/>
    <col min="5095" max="5318" width="10.25" style="13"/>
    <col min="5319" max="5319" width="5.25" style="13" customWidth="1"/>
    <col min="5320" max="5320" width="16.25" style="13" customWidth="1"/>
    <col min="5321" max="5321" width="34" style="13" customWidth="1"/>
    <col min="5322" max="5322" width="16.25" style="13" customWidth="1"/>
    <col min="5323" max="5325" width="11.75" style="13" customWidth="1"/>
    <col min="5326" max="5327" width="9.5" style="13" customWidth="1"/>
    <col min="5328" max="5332" width="11.75" style="13" customWidth="1"/>
    <col min="5333" max="5333" width="9.5" style="13" customWidth="1"/>
    <col min="5334" max="5335" width="11.75" style="13" customWidth="1"/>
    <col min="5336" max="5336" width="16.25" style="13" customWidth="1"/>
    <col min="5337" max="5337" width="11.75" style="13" customWidth="1"/>
    <col min="5338" max="5339" width="9.5" style="13" customWidth="1"/>
    <col min="5340" max="5340" width="11.75" style="13" customWidth="1"/>
    <col min="5341" max="5342" width="9.5" style="13" customWidth="1"/>
    <col min="5343" max="5343" width="11.75" style="13" customWidth="1"/>
    <col min="5344" max="5344" width="10.25" style="13"/>
    <col min="5345" max="5347" width="11.75" style="13" customWidth="1"/>
    <col min="5348" max="5348" width="9.5" style="13" customWidth="1"/>
    <col min="5349" max="5350" width="11.75" style="13" customWidth="1"/>
    <col min="5351" max="5574" width="10.25" style="13"/>
    <col min="5575" max="5575" width="5.25" style="13" customWidth="1"/>
    <col min="5576" max="5576" width="16.25" style="13" customWidth="1"/>
    <col min="5577" max="5577" width="34" style="13" customWidth="1"/>
    <col min="5578" max="5578" width="16.25" style="13" customWidth="1"/>
    <col min="5579" max="5581" width="11.75" style="13" customWidth="1"/>
    <col min="5582" max="5583" width="9.5" style="13" customWidth="1"/>
    <col min="5584" max="5588" width="11.75" style="13" customWidth="1"/>
    <col min="5589" max="5589" width="9.5" style="13" customWidth="1"/>
    <col min="5590" max="5591" width="11.75" style="13" customWidth="1"/>
    <col min="5592" max="5592" width="16.25" style="13" customWidth="1"/>
    <col min="5593" max="5593" width="11.75" style="13" customWidth="1"/>
    <col min="5594" max="5595" width="9.5" style="13" customWidth="1"/>
    <col min="5596" max="5596" width="11.75" style="13" customWidth="1"/>
    <col min="5597" max="5598" width="9.5" style="13" customWidth="1"/>
    <col min="5599" max="5599" width="11.75" style="13" customWidth="1"/>
    <col min="5600" max="5600" width="10.25" style="13"/>
    <col min="5601" max="5603" width="11.75" style="13" customWidth="1"/>
    <col min="5604" max="5604" width="9.5" style="13" customWidth="1"/>
    <col min="5605" max="5606" width="11.75" style="13" customWidth="1"/>
    <col min="5607" max="5830" width="10.25" style="13"/>
    <col min="5831" max="5831" width="5.25" style="13" customWidth="1"/>
    <col min="5832" max="5832" width="16.25" style="13" customWidth="1"/>
    <col min="5833" max="5833" width="34" style="13" customWidth="1"/>
    <col min="5834" max="5834" width="16.25" style="13" customWidth="1"/>
    <col min="5835" max="5837" width="11.75" style="13" customWidth="1"/>
    <col min="5838" max="5839" width="9.5" style="13" customWidth="1"/>
    <col min="5840" max="5844" width="11.75" style="13" customWidth="1"/>
    <col min="5845" max="5845" width="9.5" style="13" customWidth="1"/>
    <col min="5846" max="5847" width="11.75" style="13" customWidth="1"/>
    <col min="5848" max="5848" width="16.25" style="13" customWidth="1"/>
    <col min="5849" max="5849" width="11.75" style="13" customWidth="1"/>
    <col min="5850" max="5851" width="9.5" style="13" customWidth="1"/>
    <col min="5852" max="5852" width="11.75" style="13" customWidth="1"/>
    <col min="5853" max="5854" width="9.5" style="13" customWidth="1"/>
    <col min="5855" max="5855" width="11.75" style="13" customWidth="1"/>
    <col min="5856" max="5856" width="10.25" style="13"/>
    <col min="5857" max="5859" width="11.75" style="13" customWidth="1"/>
    <col min="5860" max="5860" width="9.5" style="13" customWidth="1"/>
    <col min="5861" max="5862" width="11.75" style="13" customWidth="1"/>
    <col min="5863" max="6086" width="10.25" style="13"/>
    <col min="6087" max="6087" width="5.25" style="13" customWidth="1"/>
    <col min="6088" max="6088" width="16.25" style="13" customWidth="1"/>
    <col min="6089" max="6089" width="34" style="13" customWidth="1"/>
    <col min="6090" max="6090" width="16.25" style="13" customWidth="1"/>
    <col min="6091" max="6093" width="11.75" style="13" customWidth="1"/>
    <col min="6094" max="6095" width="9.5" style="13" customWidth="1"/>
    <col min="6096" max="6100" width="11.75" style="13" customWidth="1"/>
    <col min="6101" max="6101" width="9.5" style="13" customWidth="1"/>
    <col min="6102" max="6103" width="11.75" style="13" customWidth="1"/>
    <col min="6104" max="6104" width="16.25" style="13" customWidth="1"/>
    <col min="6105" max="6105" width="11.75" style="13" customWidth="1"/>
    <col min="6106" max="6107" width="9.5" style="13" customWidth="1"/>
    <col min="6108" max="6108" width="11.75" style="13" customWidth="1"/>
    <col min="6109" max="6110" width="9.5" style="13" customWidth="1"/>
    <col min="6111" max="6111" width="11.75" style="13" customWidth="1"/>
    <col min="6112" max="6112" width="10.25" style="13"/>
    <col min="6113" max="6115" width="11.75" style="13" customWidth="1"/>
    <col min="6116" max="6116" width="9.5" style="13" customWidth="1"/>
    <col min="6117" max="6118" width="11.75" style="13" customWidth="1"/>
    <col min="6119" max="6342" width="10.25" style="13"/>
    <col min="6343" max="6343" width="5.25" style="13" customWidth="1"/>
    <col min="6344" max="6344" width="16.25" style="13" customWidth="1"/>
    <col min="6345" max="6345" width="34" style="13" customWidth="1"/>
    <col min="6346" max="6346" width="16.25" style="13" customWidth="1"/>
    <col min="6347" max="6349" width="11.75" style="13" customWidth="1"/>
    <col min="6350" max="6351" width="9.5" style="13" customWidth="1"/>
    <col min="6352" max="6356" width="11.75" style="13" customWidth="1"/>
    <col min="6357" max="6357" width="9.5" style="13" customWidth="1"/>
    <col min="6358" max="6359" width="11.75" style="13" customWidth="1"/>
    <col min="6360" max="6360" width="16.25" style="13" customWidth="1"/>
    <col min="6361" max="6361" width="11.75" style="13" customWidth="1"/>
    <col min="6362" max="6363" width="9.5" style="13" customWidth="1"/>
    <col min="6364" max="6364" width="11.75" style="13" customWidth="1"/>
    <col min="6365" max="6366" width="9.5" style="13" customWidth="1"/>
    <col min="6367" max="6367" width="11.75" style="13" customWidth="1"/>
    <col min="6368" max="6368" width="10.25" style="13"/>
    <col min="6369" max="6371" width="11.75" style="13" customWidth="1"/>
    <col min="6372" max="6372" width="9.5" style="13" customWidth="1"/>
    <col min="6373" max="6374" width="11.75" style="13" customWidth="1"/>
    <col min="6375" max="6598" width="10.25" style="13"/>
    <col min="6599" max="6599" width="5.25" style="13" customWidth="1"/>
    <col min="6600" max="6600" width="16.25" style="13" customWidth="1"/>
    <col min="6601" max="6601" width="34" style="13" customWidth="1"/>
    <col min="6602" max="6602" width="16.25" style="13" customWidth="1"/>
    <col min="6603" max="6605" width="11.75" style="13" customWidth="1"/>
    <col min="6606" max="6607" width="9.5" style="13" customWidth="1"/>
    <col min="6608" max="6612" width="11.75" style="13" customWidth="1"/>
    <col min="6613" max="6613" width="9.5" style="13" customWidth="1"/>
    <col min="6614" max="6615" width="11.75" style="13" customWidth="1"/>
    <col min="6616" max="6616" width="16.25" style="13" customWidth="1"/>
    <col min="6617" max="6617" width="11.75" style="13" customWidth="1"/>
    <col min="6618" max="6619" width="9.5" style="13" customWidth="1"/>
    <col min="6620" max="6620" width="11.75" style="13" customWidth="1"/>
    <col min="6621" max="6622" width="9.5" style="13" customWidth="1"/>
    <col min="6623" max="6623" width="11.75" style="13" customWidth="1"/>
    <col min="6624" max="6624" width="10.25" style="13"/>
    <col min="6625" max="6627" width="11.75" style="13" customWidth="1"/>
    <col min="6628" max="6628" width="9.5" style="13" customWidth="1"/>
    <col min="6629" max="6630" width="11.75" style="13" customWidth="1"/>
    <col min="6631" max="6854" width="10.25" style="13"/>
    <col min="6855" max="6855" width="5.25" style="13" customWidth="1"/>
    <col min="6856" max="6856" width="16.25" style="13" customWidth="1"/>
    <col min="6857" max="6857" width="34" style="13" customWidth="1"/>
    <col min="6858" max="6858" width="16.25" style="13" customWidth="1"/>
    <col min="6859" max="6861" width="11.75" style="13" customWidth="1"/>
    <col min="6862" max="6863" width="9.5" style="13" customWidth="1"/>
    <col min="6864" max="6868" width="11.75" style="13" customWidth="1"/>
    <col min="6869" max="6869" width="9.5" style="13" customWidth="1"/>
    <col min="6870" max="6871" width="11.75" style="13" customWidth="1"/>
    <col min="6872" max="6872" width="16.25" style="13" customWidth="1"/>
    <col min="6873" max="6873" width="11.75" style="13" customWidth="1"/>
    <col min="6874" max="6875" width="9.5" style="13" customWidth="1"/>
    <col min="6876" max="6876" width="11.75" style="13" customWidth="1"/>
    <col min="6877" max="6878" width="9.5" style="13" customWidth="1"/>
    <col min="6879" max="6879" width="11.75" style="13" customWidth="1"/>
    <col min="6880" max="6880" width="10.25" style="13"/>
    <col min="6881" max="6883" width="11.75" style="13" customWidth="1"/>
    <col min="6884" max="6884" width="9.5" style="13" customWidth="1"/>
    <col min="6885" max="6886" width="11.75" style="13" customWidth="1"/>
    <col min="6887" max="7110" width="10.25" style="13"/>
    <col min="7111" max="7111" width="5.25" style="13" customWidth="1"/>
    <col min="7112" max="7112" width="16.25" style="13" customWidth="1"/>
    <col min="7113" max="7113" width="34" style="13" customWidth="1"/>
    <col min="7114" max="7114" width="16.25" style="13" customWidth="1"/>
    <col min="7115" max="7117" width="11.75" style="13" customWidth="1"/>
    <col min="7118" max="7119" width="9.5" style="13" customWidth="1"/>
    <col min="7120" max="7124" width="11.75" style="13" customWidth="1"/>
    <col min="7125" max="7125" width="9.5" style="13" customWidth="1"/>
    <col min="7126" max="7127" width="11.75" style="13" customWidth="1"/>
    <col min="7128" max="7128" width="16.25" style="13" customWidth="1"/>
    <col min="7129" max="7129" width="11.75" style="13" customWidth="1"/>
    <col min="7130" max="7131" width="9.5" style="13" customWidth="1"/>
    <col min="7132" max="7132" width="11.75" style="13" customWidth="1"/>
    <col min="7133" max="7134" width="9.5" style="13" customWidth="1"/>
    <col min="7135" max="7135" width="11.75" style="13" customWidth="1"/>
    <col min="7136" max="7136" width="10.25" style="13"/>
    <col min="7137" max="7139" width="11.75" style="13" customWidth="1"/>
    <col min="7140" max="7140" width="9.5" style="13" customWidth="1"/>
    <col min="7141" max="7142" width="11.75" style="13" customWidth="1"/>
    <col min="7143" max="7366" width="10.25" style="13"/>
    <col min="7367" max="7367" width="5.25" style="13" customWidth="1"/>
    <col min="7368" max="7368" width="16.25" style="13" customWidth="1"/>
    <col min="7369" max="7369" width="34" style="13" customWidth="1"/>
    <col min="7370" max="7370" width="16.25" style="13" customWidth="1"/>
    <col min="7371" max="7373" width="11.75" style="13" customWidth="1"/>
    <col min="7374" max="7375" width="9.5" style="13" customWidth="1"/>
    <col min="7376" max="7380" width="11.75" style="13" customWidth="1"/>
    <col min="7381" max="7381" width="9.5" style="13" customWidth="1"/>
    <col min="7382" max="7383" width="11.75" style="13" customWidth="1"/>
    <col min="7384" max="7384" width="16.25" style="13" customWidth="1"/>
    <col min="7385" max="7385" width="11.75" style="13" customWidth="1"/>
    <col min="7386" max="7387" width="9.5" style="13" customWidth="1"/>
    <col min="7388" max="7388" width="11.75" style="13" customWidth="1"/>
    <col min="7389" max="7390" width="9.5" style="13" customWidth="1"/>
    <col min="7391" max="7391" width="11.75" style="13" customWidth="1"/>
    <col min="7392" max="7392" width="10.25" style="13"/>
    <col min="7393" max="7395" width="11.75" style="13" customWidth="1"/>
    <col min="7396" max="7396" width="9.5" style="13" customWidth="1"/>
    <col min="7397" max="7398" width="11.75" style="13" customWidth="1"/>
    <col min="7399" max="7622" width="10.25" style="13"/>
    <col min="7623" max="7623" width="5.25" style="13" customWidth="1"/>
    <col min="7624" max="7624" width="16.25" style="13" customWidth="1"/>
    <col min="7625" max="7625" width="34" style="13" customWidth="1"/>
    <col min="7626" max="7626" width="16.25" style="13" customWidth="1"/>
    <col min="7627" max="7629" width="11.75" style="13" customWidth="1"/>
    <col min="7630" max="7631" width="9.5" style="13" customWidth="1"/>
    <col min="7632" max="7636" width="11.75" style="13" customWidth="1"/>
    <col min="7637" max="7637" width="9.5" style="13" customWidth="1"/>
    <col min="7638" max="7639" width="11.75" style="13" customWidth="1"/>
    <col min="7640" max="7640" width="16.25" style="13" customWidth="1"/>
    <col min="7641" max="7641" width="11.75" style="13" customWidth="1"/>
    <col min="7642" max="7643" width="9.5" style="13" customWidth="1"/>
    <col min="7644" max="7644" width="11.75" style="13" customWidth="1"/>
    <col min="7645" max="7646" width="9.5" style="13" customWidth="1"/>
    <col min="7647" max="7647" width="11.75" style="13" customWidth="1"/>
    <col min="7648" max="7648" width="10.25" style="13"/>
    <col min="7649" max="7651" width="11.75" style="13" customWidth="1"/>
    <col min="7652" max="7652" width="9.5" style="13" customWidth="1"/>
    <col min="7653" max="7654" width="11.75" style="13" customWidth="1"/>
    <col min="7655" max="7878" width="10.25" style="13"/>
    <col min="7879" max="7879" width="5.25" style="13" customWidth="1"/>
    <col min="7880" max="7880" width="16.25" style="13" customWidth="1"/>
    <col min="7881" max="7881" width="34" style="13" customWidth="1"/>
    <col min="7882" max="7882" width="16.25" style="13" customWidth="1"/>
    <col min="7883" max="7885" width="11.75" style="13" customWidth="1"/>
    <col min="7886" max="7887" width="9.5" style="13" customWidth="1"/>
    <col min="7888" max="7892" width="11.75" style="13" customWidth="1"/>
    <col min="7893" max="7893" width="9.5" style="13" customWidth="1"/>
    <col min="7894" max="7895" width="11.75" style="13" customWidth="1"/>
    <col min="7896" max="7896" width="16.25" style="13" customWidth="1"/>
    <col min="7897" max="7897" width="11.75" style="13" customWidth="1"/>
    <col min="7898" max="7899" width="9.5" style="13" customWidth="1"/>
    <col min="7900" max="7900" width="11.75" style="13" customWidth="1"/>
    <col min="7901" max="7902" width="9.5" style="13" customWidth="1"/>
    <col min="7903" max="7903" width="11.75" style="13" customWidth="1"/>
    <col min="7904" max="7904" width="10.25" style="13"/>
    <col min="7905" max="7907" width="11.75" style="13" customWidth="1"/>
    <col min="7908" max="7908" width="9.5" style="13" customWidth="1"/>
    <col min="7909" max="7910" width="11.75" style="13" customWidth="1"/>
    <col min="7911" max="8134" width="10.25" style="13"/>
    <col min="8135" max="8135" width="5.25" style="13" customWidth="1"/>
    <col min="8136" max="8136" width="16.25" style="13" customWidth="1"/>
    <col min="8137" max="8137" width="34" style="13" customWidth="1"/>
    <col min="8138" max="8138" width="16.25" style="13" customWidth="1"/>
    <col min="8139" max="8141" width="11.75" style="13" customWidth="1"/>
    <col min="8142" max="8143" width="9.5" style="13" customWidth="1"/>
    <col min="8144" max="8148" width="11.75" style="13" customWidth="1"/>
    <col min="8149" max="8149" width="9.5" style="13" customWidth="1"/>
    <col min="8150" max="8151" width="11.75" style="13" customWidth="1"/>
    <col min="8152" max="8152" width="16.25" style="13" customWidth="1"/>
    <col min="8153" max="8153" width="11.75" style="13" customWidth="1"/>
    <col min="8154" max="8155" width="9.5" style="13" customWidth="1"/>
    <col min="8156" max="8156" width="11.75" style="13" customWidth="1"/>
    <col min="8157" max="8158" width="9.5" style="13" customWidth="1"/>
    <col min="8159" max="8159" width="11.75" style="13" customWidth="1"/>
    <col min="8160" max="8160" width="10.25" style="13"/>
    <col min="8161" max="8163" width="11.75" style="13" customWidth="1"/>
    <col min="8164" max="8164" width="9.5" style="13" customWidth="1"/>
    <col min="8165" max="8166" width="11.75" style="13" customWidth="1"/>
    <col min="8167" max="8390" width="10.25" style="13"/>
    <col min="8391" max="8391" width="5.25" style="13" customWidth="1"/>
    <col min="8392" max="8392" width="16.25" style="13" customWidth="1"/>
    <col min="8393" max="8393" width="34" style="13" customWidth="1"/>
    <col min="8394" max="8394" width="16.25" style="13" customWidth="1"/>
    <col min="8395" max="8397" width="11.75" style="13" customWidth="1"/>
    <col min="8398" max="8399" width="9.5" style="13" customWidth="1"/>
    <col min="8400" max="8404" width="11.75" style="13" customWidth="1"/>
    <col min="8405" max="8405" width="9.5" style="13" customWidth="1"/>
    <col min="8406" max="8407" width="11.75" style="13" customWidth="1"/>
    <col min="8408" max="8408" width="16.25" style="13" customWidth="1"/>
    <col min="8409" max="8409" width="11.75" style="13" customWidth="1"/>
    <col min="8410" max="8411" width="9.5" style="13" customWidth="1"/>
    <col min="8412" max="8412" width="11.75" style="13" customWidth="1"/>
    <col min="8413" max="8414" width="9.5" style="13" customWidth="1"/>
    <col min="8415" max="8415" width="11.75" style="13" customWidth="1"/>
    <col min="8416" max="8416" width="10.25" style="13"/>
    <col min="8417" max="8419" width="11.75" style="13" customWidth="1"/>
    <col min="8420" max="8420" width="9.5" style="13" customWidth="1"/>
    <col min="8421" max="8422" width="11.75" style="13" customWidth="1"/>
    <col min="8423" max="8646" width="10.25" style="13"/>
    <col min="8647" max="8647" width="5.25" style="13" customWidth="1"/>
    <col min="8648" max="8648" width="16.25" style="13" customWidth="1"/>
    <col min="8649" max="8649" width="34" style="13" customWidth="1"/>
    <col min="8650" max="8650" width="16.25" style="13" customWidth="1"/>
    <col min="8651" max="8653" width="11.75" style="13" customWidth="1"/>
    <col min="8654" max="8655" width="9.5" style="13" customWidth="1"/>
    <col min="8656" max="8660" width="11.75" style="13" customWidth="1"/>
    <col min="8661" max="8661" width="9.5" style="13" customWidth="1"/>
    <col min="8662" max="8663" width="11.75" style="13" customWidth="1"/>
    <col min="8664" max="8664" width="16.25" style="13" customWidth="1"/>
    <col min="8665" max="8665" width="11.75" style="13" customWidth="1"/>
    <col min="8666" max="8667" width="9.5" style="13" customWidth="1"/>
    <col min="8668" max="8668" width="11.75" style="13" customWidth="1"/>
    <col min="8669" max="8670" width="9.5" style="13" customWidth="1"/>
    <col min="8671" max="8671" width="11.75" style="13" customWidth="1"/>
    <col min="8672" max="8672" width="10.25" style="13"/>
    <col min="8673" max="8675" width="11.75" style="13" customWidth="1"/>
    <col min="8676" max="8676" width="9.5" style="13" customWidth="1"/>
    <col min="8677" max="8678" width="11.75" style="13" customWidth="1"/>
    <col min="8679" max="8902" width="10.25" style="13"/>
    <col min="8903" max="8903" width="5.25" style="13" customWidth="1"/>
    <col min="8904" max="8904" width="16.25" style="13" customWidth="1"/>
    <col min="8905" max="8905" width="34" style="13" customWidth="1"/>
    <col min="8906" max="8906" width="16.25" style="13" customWidth="1"/>
    <col min="8907" max="8909" width="11.75" style="13" customWidth="1"/>
    <col min="8910" max="8911" width="9.5" style="13" customWidth="1"/>
    <col min="8912" max="8916" width="11.75" style="13" customWidth="1"/>
    <col min="8917" max="8917" width="9.5" style="13" customWidth="1"/>
    <col min="8918" max="8919" width="11.75" style="13" customWidth="1"/>
    <col min="8920" max="8920" width="16.25" style="13" customWidth="1"/>
    <col min="8921" max="8921" width="11.75" style="13" customWidth="1"/>
    <col min="8922" max="8923" width="9.5" style="13" customWidth="1"/>
    <col min="8924" max="8924" width="11.75" style="13" customWidth="1"/>
    <col min="8925" max="8926" width="9.5" style="13" customWidth="1"/>
    <col min="8927" max="8927" width="11.75" style="13" customWidth="1"/>
    <col min="8928" max="8928" width="10.25" style="13"/>
    <col min="8929" max="8931" width="11.75" style="13" customWidth="1"/>
    <col min="8932" max="8932" width="9.5" style="13" customWidth="1"/>
    <col min="8933" max="8934" width="11.75" style="13" customWidth="1"/>
    <col min="8935" max="9158" width="10.25" style="13"/>
    <col min="9159" max="9159" width="5.25" style="13" customWidth="1"/>
    <col min="9160" max="9160" width="16.25" style="13" customWidth="1"/>
    <col min="9161" max="9161" width="34" style="13" customWidth="1"/>
    <col min="9162" max="9162" width="16.25" style="13" customWidth="1"/>
    <col min="9163" max="9165" width="11.75" style="13" customWidth="1"/>
    <col min="9166" max="9167" width="9.5" style="13" customWidth="1"/>
    <col min="9168" max="9172" width="11.75" style="13" customWidth="1"/>
    <col min="9173" max="9173" width="9.5" style="13" customWidth="1"/>
    <col min="9174" max="9175" width="11.75" style="13" customWidth="1"/>
    <col min="9176" max="9176" width="16.25" style="13" customWidth="1"/>
    <col min="9177" max="9177" width="11.75" style="13" customWidth="1"/>
    <col min="9178" max="9179" width="9.5" style="13" customWidth="1"/>
    <col min="9180" max="9180" width="11.75" style="13" customWidth="1"/>
    <col min="9181" max="9182" width="9.5" style="13" customWidth="1"/>
    <col min="9183" max="9183" width="11.75" style="13" customWidth="1"/>
    <col min="9184" max="9184" width="10.25" style="13"/>
    <col min="9185" max="9187" width="11.75" style="13" customWidth="1"/>
    <col min="9188" max="9188" width="9.5" style="13" customWidth="1"/>
    <col min="9189" max="9190" width="11.75" style="13" customWidth="1"/>
    <col min="9191" max="9414" width="10.25" style="13"/>
    <col min="9415" max="9415" width="5.25" style="13" customWidth="1"/>
    <col min="9416" max="9416" width="16.25" style="13" customWidth="1"/>
    <col min="9417" max="9417" width="34" style="13" customWidth="1"/>
    <col min="9418" max="9418" width="16.25" style="13" customWidth="1"/>
    <col min="9419" max="9421" width="11.75" style="13" customWidth="1"/>
    <col min="9422" max="9423" width="9.5" style="13" customWidth="1"/>
    <col min="9424" max="9428" width="11.75" style="13" customWidth="1"/>
    <col min="9429" max="9429" width="9.5" style="13" customWidth="1"/>
    <col min="9430" max="9431" width="11.75" style="13" customWidth="1"/>
    <col min="9432" max="9432" width="16.25" style="13" customWidth="1"/>
    <col min="9433" max="9433" width="11.75" style="13" customWidth="1"/>
    <col min="9434" max="9435" width="9.5" style="13" customWidth="1"/>
    <col min="9436" max="9436" width="11.75" style="13" customWidth="1"/>
    <col min="9437" max="9438" width="9.5" style="13" customWidth="1"/>
    <col min="9439" max="9439" width="11.75" style="13" customWidth="1"/>
    <col min="9440" max="9440" width="10.25" style="13"/>
    <col min="9441" max="9443" width="11.75" style="13" customWidth="1"/>
    <col min="9444" max="9444" width="9.5" style="13" customWidth="1"/>
    <col min="9445" max="9446" width="11.75" style="13" customWidth="1"/>
    <col min="9447" max="9670" width="10.25" style="13"/>
    <col min="9671" max="9671" width="5.25" style="13" customWidth="1"/>
    <col min="9672" max="9672" width="16.25" style="13" customWidth="1"/>
    <col min="9673" max="9673" width="34" style="13" customWidth="1"/>
    <col min="9674" max="9674" width="16.25" style="13" customWidth="1"/>
    <col min="9675" max="9677" width="11.75" style="13" customWidth="1"/>
    <col min="9678" max="9679" width="9.5" style="13" customWidth="1"/>
    <col min="9680" max="9684" width="11.75" style="13" customWidth="1"/>
    <col min="9685" max="9685" width="9.5" style="13" customWidth="1"/>
    <col min="9686" max="9687" width="11.75" style="13" customWidth="1"/>
    <col min="9688" max="9688" width="16.25" style="13" customWidth="1"/>
    <col min="9689" max="9689" width="11.75" style="13" customWidth="1"/>
    <col min="9690" max="9691" width="9.5" style="13" customWidth="1"/>
    <col min="9692" max="9692" width="11.75" style="13" customWidth="1"/>
    <col min="9693" max="9694" width="9.5" style="13" customWidth="1"/>
    <col min="9695" max="9695" width="11.75" style="13" customWidth="1"/>
    <col min="9696" max="9696" width="10.25" style="13"/>
    <col min="9697" max="9699" width="11.75" style="13" customWidth="1"/>
    <col min="9700" max="9700" width="9.5" style="13" customWidth="1"/>
    <col min="9701" max="9702" width="11.75" style="13" customWidth="1"/>
    <col min="9703" max="9926" width="10.25" style="13"/>
    <col min="9927" max="9927" width="5.25" style="13" customWidth="1"/>
    <col min="9928" max="9928" width="16.25" style="13" customWidth="1"/>
    <col min="9929" max="9929" width="34" style="13" customWidth="1"/>
    <col min="9930" max="9930" width="16.25" style="13" customWidth="1"/>
    <col min="9931" max="9933" width="11.75" style="13" customWidth="1"/>
    <col min="9934" max="9935" width="9.5" style="13" customWidth="1"/>
    <col min="9936" max="9940" width="11.75" style="13" customWidth="1"/>
    <col min="9941" max="9941" width="9.5" style="13" customWidth="1"/>
    <col min="9942" max="9943" width="11.75" style="13" customWidth="1"/>
    <col min="9944" max="9944" width="16.25" style="13" customWidth="1"/>
    <col min="9945" max="9945" width="11.75" style="13" customWidth="1"/>
    <col min="9946" max="9947" width="9.5" style="13" customWidth="1"/>
    <col min="9948" max="9948" width="11.75" style="13" customWidth="1"/>
    <col min="9949" max="9950" width="9.5" style="13" customWidth="1"/>
    <col min="9951" max="9951" width="11.75" style="13" customWidth="1"/>
    <col min="9952" max="9952" width="10.25" style="13"/>
    <col min="9953" max="9955" width="11.75" style="13" customWidth="1"/>
    <col min="9956" max="9956" width="9.5" style="13" customWidth="1"/>
    <col min="9957" max="9958" width="11.75" style="13" customWidth="1"/>
    <col min="9959" max="10182" width="10.25" style="13"/>
    <col min="10183" max="10183" width="5.25" style="13" customWidth="1"/>
    <col min="10184" max="10184" width="16.25" style="13" customWidth="1"/>
    <col min="10185" max="10185" width="34" style="13" customWidth="1"/>
    <col min="10186" max="10186" width="16.25" style="13" customWidth="1"/>
    <col min="10187" max="10189" width="11.75" style="13" customWidth="1"/>
    <col min="10190" max="10191" width="9.5" style="13" customWidth="1"/>
    <col min="10192" max="10196" width="11.75" style="13" customWidth="1"/>
    <col min="10197" max="10197" width="9.5" style="13" customWidth="1"/>
    <col min="10198" max="10199" width="11.75" style="13" customWidth="1"/>
    <col min="10200" max="10200" width="16.25" style="13" customWidth="1"/>
    <col min="10201" max="10201" width="11.75" style="13" customWidth="1"/>
    <col min="10202" max="10203" width="9.5" style="13" customWidth="1"/>
    <col min="10204" max="10204" width="11.75" style="13" customWidth="1"/>
    <col min="10205" max="10206" width="9.5" style="13" customWidth="1"/>
    <col min="10207" max="10207" width="11.75" style="13" customWidth="1"/>
    <col min="10208" max="10208" width="10.25" style="13"/>
    <col min="10209" max="10211" width="11.75" style="13" customWidth="1"/>
    <col min="10212" max="10212" width="9.5" style="13" customWidth="1"/>
    <col min="10213" max="10214" width="11.75" style="13" customWidth="1"/>
    <col min="10215" max="10438" width="10.25" style="13"/>
    <col min="10439" max="10439" width="5.25" style="13" customWidth="1"/>
    <col min="10440" max="10440" width="16.25" style="13" customWidth="1"/>
    <col min="10441" max="10441" width="34" style="13" customWidth="1"/>
    <col min="10442" max="10442" width="16.25" style="13" customWidth="1"/>
    <col min="10443" max="10445" width="11.75" style="13" customWidth="1"/>
    <col min="10446" max="10447" width="9.5" style="13" customWidth="1"/>
    <col min="10448" max="10452" width="11.75" style="13" customWidth="1"/>
    <col min="10453" max="10453" width="9.5" style="13" customWidth="1"/>
    <col min="10454" max="10455" width="11.75" style="13" customWidth="1"/>
    <col min="10456" max="10456" width="16.25" style="13" customWidth="1"/>
    <col min="10457" max="10457" width="11.75" style="13" customWidth="1"/>
    <col min="10458" max="10459" width="9.5" style="13" customWidth="1"/>
    <col min="10460" max="10460" width="11.75" style="13" customWidth="1"/>
    <col min="10461" max="10462" width="9.5" style="13" customWidth="1"/>
    <col min="10463" max="10463" width="11.75" style="13" customWidth="1"/>
    <col min="10464" max="10464" width="10.25" style="13"/>
    <col min="10465" max="10467" width="11.75" style="13" customWidth="1"/>
    <col min="10468" max="10468" width="9.5" style="13" customWidth="1"/>
    <col min="10469" max="10470" width="11.75" style="13" customWidth="1"/>
    <col min="10471" max="10694" width="10.25" style="13"/>
    <col min="10695" max="10695" width="5.25" style="13" customWidth="1"/>
    <col min="10696" max="10696" width="16.25" style="13" customWidth="1"/>
    <col min="10697" max="10697" width="34" style="13" customWidth="1"/>
    <col min="10698" max="10698" width="16.25" style="13" customWidth="1"/>
    <col min="10699" max="10701" width="11.75" style="13" customWidth="1"/>
    <col min="10702" max="10703" width="9.5" style="13" customWidth="1"/>
    <col min="10704" max="10708" width="11.75" style="13" customWidth="1"/>
    <col min="10709" max="10709" width="9.5" style="13" customWidth="1"/>
    <col min="10710" max="10711" width="11.75" style="13" customWidth="1"/>
    <col min="10712" max="10712" width="16.25" style="13" customWidth="1"/>
    <col min="10713" max="10713" width="11.75" style="13" customWidth="1"/>
    <col min="10714" max="10715" width="9.5" style="13" customWidth="1"/>
    <col min="10716" max="10716" width="11.75" style="13" customWidth="1"/>
    <col min="10717" max="10718" width="9.5" style="13" customWidth="1"/>
    <col min="10719" max="10719" width="11.75" style="13" customWidth="1"/>
    <col min="10720" max="10720" width="10.25" style="13"/>
    <col min="10721" max="10723" width="11.75" style="13" customWidth="1"/>
    <col min="10724" max="10724" width="9.5" style="13" customWidth="1"/>
    <col min="10725" max="10726" width="11.75" style="13" customWidth="1"/>
    <col min="10727" max="10950" width="10.25" style="13"/>
    <col min="10951" max="10951" width="5.25" style="13" customWidth="1"/>
    <col min="10952" max="10952" width="16.25" style="13" customWidth="1"/>
    <col min="10953" max="10953" width="34" style="13" customWidth="1"/>
    <col min="10954" max="10954" width="16.25" style="13" customWidth="1"/>
    <col min="10955" max="10957" width="11.75" style="13" customWidth="1"/>
    <col min="10958" max="10959" width="9.5" style="13" customWidth="1"/>
    <col min="10960" max="10964" width="11.75" style="13" customWidth="1"/>
    <col min="10965" max="10965" width="9.5" style="13" customWidth="1"/>
    <col min="10966" max="10967" width="11.75" style="13" customWidth="1"/>
    <col min="10968" max="10968" width="16.25" style="13" customWidth="1"/>
    <col min="10969" max="10969" width="11.75" style="13" customWidth="1"/>
    <col min="10970" max="10971" width="9.5" style="13" customWidth="1"/>
    <col min="10972" max="10972" width="11.75" style="13" customWidth="1"/>
    <col min="10973" max="10974" width="9.5" style="13" customWidth="1"/>
    <col min="10975" max="10975" width="11.75" style="13" customWidth="1"/>
    <col min="10976" max="10976" width="10.25" style="13"/>
    <col min="10977" max="10979" width="11.75" style="13" customWidth="1"/>
    <col min="10980" max="10980" width="9.5" style="13" customWidth="1"/>
    <col min="10981" max="10982" width="11.75" style="13" customWidth="1"/>
    <col min="10983" max="11206" width="10.25" style="13"/>
    <col min="11207" max="11207" width="5.25" style="13" customWidth="1"/>
    <col min="11208" max="11208" width="16.25" style="13" customWidth="1"/>
    <col min="11209" max="11209" width="34" style="13" customWidth="1"/>
    <col min="11210" max="11210" width="16.25" style="13" customWidth="1"/>
    <col min="11211" max="11213" width="11.75" style="13" customWidth="1"/>
    <col min="11214" max="11215" width="9.5" style="13" customWidth="1"/>
    <col min="11216" max="11220" width="11.75" style="13" customWidth="1"/>
    <col min="11221" max="11221" width="9.5" style="13" customWidth="1"/>
    <col min="11222" max="11223" width="11.75" style="13" customWidth="1"/>
    <col min="11224" max="11224" width="16.25" style="13" customWidth="1"/>
    <col min="11225" max="11225" width="11.75" style="13" customWidth="1"/>
    <col min="11226" max="11227" width="9.5" style="13" customWidth="1"/>
    <col min="11228" max="11228" width="11.75" style="13" customWidth="1"/>
    <col min="11229" max="11230" width="9.5" style="13" customWidth="1"/>
    <col min="11231" max="11231" width="11.75" style="13" customWidth="1"/>
    <col min="11232" max="11232" width="10.25" style="13"/>
    <col min="11233" max="11235" width="11.75" style="13" customWidth="1"/>
    <col min="11236" max="11236" width="9.5" style="13" customWidth="1"/>
    <col min="11237" max="11238" width="11.75" style="13" customWidth="1"/>
    <col min="11239" max="11462" width="10.25" style="13"/>
    <col min="11463" max="11463" width="5.25" style="13" customWidth="1"/>
    <col min="11464" max="11464" width="16.25" style="13" customWidth="1"/>
    <col min="11465" max="11465" width="34" style="13" customWidth="1"/>
    <col min="11466" max="11466" width="16.25" style="13" customWidth="1"/>
    <col min="11467" max="11469" width="11.75" style="13" customWidth="1"/>
    <col min="11470" max="11471" width="9.5" style="13" customWidth="1"/>
    <col min="11472" max="11476" width="11.75" style="13" customWidth="1"/>
    <col min="11477" max="11477" width="9.5" style="13" customWidth="1"/>
    <col min="11478" max="11479" width="11.75" style="13" customWidth="1"/>
    <col min="11480" max="11480" width="16.25" style="13" customWidth="1"/>
    <col min="11481" max="11481" width="11.75" style="13" customWidth="1"/>
    <col min="11482" max="11483" width="9.5" style="13" customWidth="1"/>
    <col min="11484" max="11484" width="11.75" style="13" customWidth="1"/>
    <col min="11485" max="11486" width="9.5" style="13" customWidth="1"/>
    <col min="11487" max="11487" width="11.75" style="13" customWidth="1"/>
    <col min="11488" max="11488" width="10.25" style="13"/>
    <col min="11489" max="11491" width="11.75" style="13" customWidth="1"/>
    <col min="11492" max="11492" width="9.5" style="13" customWidth="1"/>
    <col min="11493" max="11494" width="11.75" style="13" customWidth="1"/>
    <col min="11495" max="11718" width="10.25" style="13"/>
    <col min="11719" max="11719" width="5.25" style="13" customWidth="1"/>
    <col min="11720" max="11720" width="16.25" style="13" customWidth="1"/>
    <col min="11721" max="11721" width="34" style="13" customWidth="1"/>
    <col min="11722" max="11722" width="16.25" style="13" customWidth="1"/>
    <col min="11723" max="11725" width="11.75" style="13" customWidth="1"/>
    <col min="11726" max="11727" width="9.5" style="13" customWidth="1"/>
    <col min="11728" max="11732" width="11.75" style="13" customWidth="1"/>
    <col min="11733" max="11733" width="9.5" style="13" customWidth="1"/>
    <col min="11734" max="11735" width="11.75" style="13" customWidth="1"/>
    <col min="11736" max="11736" width="16.25" style="13" customWidth="1"/>
    <col min="11737" max="11737" width="11.75" style="13" customWidth="1"/>
    <col min="11738" max="11739" width="9.5" style="13" customWidth="1"/>
    <col min="11740" max="11740" width="11.75" style="13" customWidth="1"/>
    <col min="11741" max="11742" width="9.5" style="13" customWidth="1"/>
    <col min="11743" max="11743" width="11.75" style="13" customWidth="1"/>
    <col min="11744" max="11744" width="10.25" style="13"/>
    <col min="11745" max="11747" width="11.75" style="13" customWidth="1"/>
    <col min="11748" max="11748" width="9.5" style="13" customWidth="1"/>
    <col min="11749" max="11750" width="11.75" style="13" customWidth="1"/>
    <col min="11751" max="11974" width="10.25" style="13"/>
    <col min="11975" max="11975" width="5.25" style="13" customWidth="1"/>
    <col min="11976" max="11976" width="16.25" style="13" customWidth="1"/>
    <col min="11977" max="11977" width="34" style="13" customWidth="1"/>
    <col min="11978" max="11978" width="16.25" style="13" customWidth="1"/>
    <col min="11979" max="11981" width="11.75" style="13" customWidth="1"/>
    <col min="11982" max="11983" width="9.5" style="13" customWidth="1"/>
    <col min="11984" max="11988" width="11.75" style="13" customWidth="1"/>
    <col min="11989" max="11989" width="9.5" style="13" customWidth="1"/>
    <col min="11990" max="11991" width="11.75" style="13" customWidth="1"/>
    <col min="11992" max="11992" width="16.25" style="13" customWidth="1"/>
    <col min="11993" max="11993" width="11.75" style="13" customWidth="1"/>
    <col min="11994" max="11995" width="9.5" style="13" customWidth="1"/>
    <col min="11996" max="11996" width="11.75" style="13" customWidth="1"/>
    <col min="11997" max="11998" width="9.5" style="13" customWidth="1"/>
    <col min="11999" max="11999" width="11.75" style="13" customWidth="1"/>
    <col min="12000" max="12000" width="10.25" style="13"/>
    <col min="12001" max="12003" width="11.75" style="13" customWidth="1"/>
    <col min="12004" max="12004" width="9.5" style="13" customWidth="1"/>
    <col min="12005" max="12006" width="11.75" style="13" customWidth="1"/>
    <col min="12007" max="12230" width="10.25" style="13"/>
    <col min="12231" max="12231" width="5.25" style="13" customWidth="1"/>
    <col min="12232" max="12232" width="16.25" style="13" customWidth="1"/>
    <col min="12233" max="12233" width="34" style="13" customWidth="1"/>
    <col min="12234" max="12234" width="16.25" style="13" customWidth="1"/>
    <col min="12235" max="12237" width="11.75" style="13" customWidth="1"/>
    <col min="12238" max="12239" width="9.5" style="13" customWidth="1"/>
    <col min="12240" max="12244" width="11.75" style="13" customWidth="1"/>
    <col min="12245" max="12245" width="9.5" style="13" customWidth="1"/>
    <col min="12246" max="12247" width="11.75" style="13" customWidth="1"/>
    <col min="12248" max="12248" width="16.25" style="13" customWidth="1"/>
    <col min="12249" max="12249" width="11.75" style="13" customWidth="1"/>
    <col min="12250" max="12251" width="9.5" style="13" customWidth="1"/>
    <col min="12252" max="12252" width="11.75" style="13" customWidth="1"/>
    <col min="12253" max="12254" width="9.5" style="13" customWidth="1"/>
    <col min="12255" max="12255" width="11.75" style="13" customWidth="1"/>
    <col min="12256" max="12256" width="10.25" style="13"/>
    <col min="12257" max="12259" width="11.75" style="13" customWidth="1"/>
    <col min="12260" max="12260" width="9.5" style="13" customWidth="1"/>
    <col min="12261" max="12262" width="11.75" style="13" customWidth="1"/>
    <col min="12263" max="12486" width="10.25" style="13"/>
    <col min="12487" max="12487" width="5.25" style="13" customWidth="1"/>
    <col min="12488" max="12488" width="16.25" style="13" customWidth="1"/>
    <col min="12489" max="12489" width="34" style="13" customWidth="1"/>
    <col min="12490" max="12490" width="16.25" style="13" customWidth="1"/>
    <col min="12491" max="12493" width="11.75" style="13" customWidth="1"/>
    <col min="12494" max="12495" width="9.5" style="13" customWidth="1"/>
    <col min="12496" max="12500" width="11.75" style="13" customWidth="1"/>
    <col min="12501" max="12501" width="9.5" style="13" customWidth="1"/>
    <col min="12502" max="12503" width="11.75" style="13" customWidth="1"/>
    <col min="12504" max="12504" width="16.25" style="13" customWidth="1"/>
    <col min="12505" max="12505" width="11.75" style="13" customWidth="1"/>
    <col min="12506" max="12507" width="9.5" style="13" customWidth="1"/>
    <col min="12508" max="12508" width="11.75" style="13" customWidth="1"/>
    <col min="12509" max="12510" width="9.5" style="13" customWidth="1"/>
    <col min="12511" max="12511" width="11.75" style="13" customWidth="1"/>
    <col min="12512" max="12512" width="10.25" style="13"/>
    <col min="12513" max="12515" width="11.75" style="13" customWidth="1"/>
    <col min="12516" max="12516" width="9.5" style="13" customWidth="1"/>
    <col min="12517" max="12518" width="11.75" style="13" customWidth="1"/>
    <col min="12519" max="12742" width="10.25" style="13"/>
    <col min="12743" max="12743" width="5.25" style="13" customWidth="1"/>
    <col min="12744" max="12744" width="16.25" style="13" customWidth="1"/>
    <col min="12745" max="12745" width="34" style="13" customWidth="1"/>
    <col min="12746" max="12746" width="16.25" style="13" customWidth="1"/>
    <col min="12747" max="12749" width="11.75" style="13" customWidth="1"/>
    <col min="12750" max="12751" width="9.5" style="13" customWidth="1"/>
    <col min="12752" max="12756" width="11.75" style="13" customWidth="1"/>
    <col min="12757" max="12757" width="9.5" style="13" customWidth="1"/>
    <col min="12758" max="12759" width="11.75" style="13" customWidth="1"/>
    <col min="12760" max="12760" width="16.25" style="13" customWidth="1"/>
    <col min="12761" max="12761" width="11.75" style="13" customWidth="1"/>
    <col min="12762" max="12763" width="9.5" style="13" customWidth="1"/>
    <col min="12764" max="12764" width="11.75" style="13" customWidth="1"/>
    <col min="12765" max="12766" width="9.5" style="13" customWidth="1"/>
    <col min="12767" max="12767" width="11.75" style="13" customWidth="1"/>
    <col min="12768" max="12768" width="10.25" style="13"/>
    <col min="12769" max="12771" width="11.75" style="13" customWidth="1"/>
    <col min="12772" max="12772" width="9.5" style="13" customWidth="1"/>
    <col min="12773" max="12774" width="11.75" style="13" customWidth="1"/>
    <col min="12775" max="12998" width="10.25" style="13"/>
    <col min="12999" max="12999" width="5.25" style="13" customWidth="1"/>
    <col min="13000" max="13000" width="16.25" style="13" customWidth="1"/>
    <col min="13001" max="13001" width="34" style="13" customWidth="1"/>
    <col min="13002" max="13002" width="16.25" style="13" customWidth="1"/>
    <col min="13003" max="13005" width="11.75" style="13" customWidth="1"/>
    <col min="13006" max="13007" width="9.5" style="13" customWidth="1"/>
    <col min="13008" max="13012" width="11.75" style="13" customWidth="1"/>
    <col min="13013" max="13013" width="9.5" style="13" customWidth="1"/>
    <col min="13014" max="13015" width="11.75" style="13" customWidth="1"/>
    <col min="13016" max="13016" width="16.25" style="13" customWidth="1"/>
    <col min="13017" max="13017" width="11.75" style="13" customWidth="1"/>
    <col min="13018" max="13019" width="9.5" style="13" customWidth="1"/>
    <col min="13020" max="13020" width="11.75" style="13" customWidth="1"/>
    <col min="13021" max="13022" width="9.5" style="13" customWidth="1"/>
    <col min="13023" max="13023" width="11.75" style="13" customWidth="1"/>
    <col min="13024" max="13024" width="10.25" style="13"/>
    <col min="13025" max="13027" width="11.75" style="13" customWidth="1"/>
    <col min="13028" max="13028" width="9.5" style="13" customWidth="1"/>
    <col min="13029" max="13030" width="11.75" style="13" customWidth="1"/>
    <col min="13031" max="13254" width="10.25" style="13"/>
    <col min="13255" max="13255" width="5.25" style="13" customWidth="1"/>
    <col min="13256" max="13256" width="16.25" style="13" customWidth="1"/>
    <col min="13257" max="13257" width="34" style="13" customWidth="1"/>
    <col min="13258" max="13258" width="16.25" style="13" customWidth="1"/>
    <col min="13259" max="13261" width="11.75" style="13" customWidth="1"/>
    <col min="13262" max="13263" width="9.5" style="13" customWidth="1"/>
    <col min="13264" max="13268" width="11.75" style="13" customWidth="1"/>
    <col min="13269" max="13269" width="9.5" style="13" customWidth="1"/>
    <col min="13270" max="13271" width="11.75" style="13" customWidth="1"/>
    <col min="13272" max="13272" width="16.25" style="13" customWidth="1"/>
    <col min="13273" max="13273" width="11.75" style="13" customWidth="1"/>
    <col min="13274" max="13275" width="9.5" style="13" customWidth="1"/>
    <col min="13276" max="13276" width="11.75" style="13" customWidth="1"/>
    <col min="13277" max="13278" width="9.5" style="13" customWidth="1"/>
    <col min="13279" max="13279" width="11.75" style="13" customWidth="1"/>
    <col min="13280" max="13280" width="10.25" style="13"/>
    <col min="13281" max="13283" width="11.75" style="13" customWidth="1"/>
    <col min="13284" max="13284" width="9.5" style="13" customWidth="1"/>
    <col min="13285" max="13286" width="11.75" style="13" customWidth="1"/>
    <col min="13287" max="13510" width="10.25" style="13"/>
    <col min="13511" max="13511" width="5.25" style="13" customWidth="1"/>
    <col min="13512" max="13512" width="16.25" style="13" customWidth="1"/>
    <col min="13513" max="13513" width="34" style="13" customWidth="1"/>
    <col min="13514" max="13514" width="16.25" style="13" customWidth="1"/>
    <col min="13515" max="13517" width="11.75" style="13" customWidth="1"/>
    <col min="13518" max="13519" width="9.5" style="13" customWidth="1"/>
    <col min="13520" max="13524" width="11.75" style="13" customWidth="1"/>
    <col min="13525" max="13525" width="9.5" style="13" customWidth="1"/>
    <col min="13526" max="13527" width="11.75" style="13" customWidth="1"/>
    <col min="13528" max="13528" width="16.25" style="13" customWidth="1"/>
    <col min="13529" max="13529" width="11.75" style="13" customWidth="1"/>
    <col min="13530" max="13531" width="9.5" style="13" customWidth="1"/>
    <col min="13532" max="13532" width="11.75" style="13" customWidth="1"/>
    <col min="13533" max="13534" width="9.5" style="13" customWidth="1"/>
    <col min="13535" max="13535" width="11.75" style="13" customWidth="1"/>
    <col min="13536" max="13536" width="10.25" style="13"/>
    <col min="13537" max="13539" width="11.75" style="13" customWidth="1"/>
    <col min="13540" max="13540" width="9.5" style="13" customWidth="1"/>
    <col min="13541" max="13542" width="11.75" style="13" customWidth="1"/>
    <col min="13543" max="13766" width="10.25" style="13"/>
    <col min="13767" max="13767" width="5.25" style="13" customWidth="1"/>
    <col min="13768" max="13768" width="16.25" style="13" customWidth="1"/>
    <col min="13769" max="13769" width="34" style="13" customWidth="1"/>
    <col min="13770" max="13770" width="16.25" style="13" customWidth="1"/>
    <col min="13771" max="13773" width="11.75" style="13" customWidth="1"/>
    <col min="13774" max="13775" width="9.5" style="13" customWidth="1"/>
    <col min="13776" max="13780" width="11.75" style="13" customWidth="1"/>
    <col min="13781" max="13781" width="9.5" style="13" customWidth="1"/>
    <col min="13782" max="13783" width="11.75" style="13" customWidth="1"/>
    <col min="13784" max="13784" width="16.25" style="13" customWidth="1"/>
    <col min="13785" max="13785" width="11.75" style="13" customWidth="1"/>
    <col min="13786" max="13787" width="9.5" style="13" customWidth="1"/>
    <col min="13788" max="13788" width="11.75" style="13" customWidth="1"/>
    <col min="13789" max="13790" width="9.5" style="13" customWidth="1"/>
    <col min="13791" max="13791" width="11.75" style="13" customWidth="1"/>
    <col min="13792" max="13792" width="10.25" style="13"/>
    <col min="13793" max="13795" width="11.75" style="13" customWidth="1"/>
    <col min="13796" max="13796" width="9.5" style="13" customWidth="1"/>
    <col min="13797" max="13798" width="11.75" style="13" customWidth="1"/>
    <col min="13799" max="14022" width="10.25" style="13"/>
    <col min="14023" max="14023" width="5.25" style="13" customWidth="1"/>
    <col min="14024" max="14024" width="16.25" style="13" customWidth="1"/>
    <col min="14025" max="14025" width="34" style="13" customWidth="1"/>
    <col min="14026" max="14026" width="16.25" style="13" customWidth="1"/>
    <col min="14027" max="14029" width="11.75" style="13" customWidth="1"/>
    <col min="14030" max="14031" width="9.5" style="13" customWidth="1"/>
    <col min="14032" max="14036" width="11.75" style="13" customWidth="1"/>
    <col min="14037" max="14037" width="9.5" style="13" customWidth="1"/>
    <col min="14038" max="14039" width="11.75" style="13" customWidth="1"/>
    <col min="14040" max="14040" width="16.25" style="13" customWidth="1"/>
    <col min="14041" max="14041" width="11.75" style="13" customWidth="1"/>
    <col min="14042" max="14043" width="9.5" style="13" customWidth="1"/>
    <col min="14044" max="14044" width="11.75" style="13" customWidth="1"/>
    <col min="14045" max="14046" width="9.5" style="13" customWidth="1"/>
    <col min="14047" max="14047" width="11.75" style="13" customWidth="1"/>
    <col min="14048" max="14048" width="10.25" style="13"/>
    <col min="14049" max="14051" width="11.75" style="13" customWidth="1"/>
    <col min="14052" max="14052" width="9.5" style="13" customWidth="1"/>
    <col min="14053" max="14054" width="11.75" style="13" customWidth="1"/>
    <col min="14055" max="14278" width="10.25" style="13"/>
    <col min="14279" max="14279" width="5.25" style="13" customWidth="1"/>
    <col min="14280" max="14280" width="16.25" style="13" customWidth="1"/>
    <col min="14281" max="14281" width="34" style="13" customWidth="1"/>
    <col min="14282" max="14282" width="16.25" style="13" customWidth="1"/>
    <col min="14283" max="14285" width="11.75" style="13" customWidth="1"/>
    <col min="14286" max="14287" width="9.5" style="13" customWidth="1"/>
    <col min="14288" max="14292" width="11.75" style="13" customWidth="1"/>
    <col min="14293" max="14293" width="9.5" style="13" customWidth="1"/>
    <col min="14294" max="14295" width="11.75" style="13" customWidth="1"/>
    <col min="14296" max="14296" width="16.25" style="13" customWidth="1"/>
    <col min="14297" max="14297" width="11.75" style="13" customWidth="1"/>
    <col min="14298" max="14299" width="9.5" style="13" customWidth="1"/>
    <col min="14300" max="14300" width="11.75" style="13" customWidth="1"/>
    <col min="14301" max="14302" width="9.5" style="13" customWidth="1"/>
    <col min="14303" max="14303" width="11.75" style="13" customWidth="1"/>
    <col min="14304" max="14304" width="10.25" style="13"/>
    <col min="14305" max="14307" width="11.75" style="13" customWidth="1"/>
    <col min="14308" max="14308" width="9.5" style="13" customWidth="1"/>
    <col min="14309" max="14310" width="11.75" style="13" customWidth="1"/>
    <col min="14311" max="14534" width="10.25" style="13"/>
    <col min="14535" max="14535" width="5.25" style="13" customWidth="1"/>
    <col min="14536" max="14536" width="16.25" style="13" customWidth="1"/>
    <col min="14537" max="14537" width="34" style="13" customWidth="1"/>
    <col min="14538" max="14538" width="16.25" style="13" customWidth="1"/>
    <col min="14539" max="14541" width="11.75" style="13" customWidth="1"/>
    <col min="14542" max="14543" width="9.5" style="13" customWidth="1"/>
    <col min="14544" max="14548" width="11.75" style="13" customWidth="1"/>
    <col min="14549" max="14549" width="9.5" style="13" customWidth="1"/>
    <col min="14550" max="14551" width="11.75" style="13" customWidth="1"/>
    <col min="14552" max="14552" width="16.25" style="13" customWidth="1"/>
    <col min="14553" max="14553" width="11.75" style="13" customWidth="1"/>
    <col min="14554" max="14555" width="9.5" style="13" customWidth="1"/>
    <col min="14556" max="14556" width="11.75" style="13" customWidth="1"/>
    <col min="14557" max="14558" width="9.5" style="13" customWidth="1"/>
    <col min="14559" max="14559" width="11.75" style="13" customWidth="1"/>
    <col min="14560" max="14560" width="10.25" style="13"/>
    <col min="14561" max="14563" width="11.75" style="13" customWidth="1"/>
    <col min="14564" max="14564" width="9.5" style="13" customWidth="1"/>
    <col min="14565" max="14566" width="11.75" style="13" customWidth="1"/>
    <col min="14567" max="14790" width="10.25" style="13"/>
    <col min="14791" max="14791" width="5.25" style="13" customWidth="1"/>
    <col min="14792" max="14792" width="16.25" style="13" customWidth="1"/>
    <col min="14793" max="14793" width="34" style="13" customWidth="1"/>
    <col min="14794" max="14794" width="16.25" style="13" customWidth="1"/>
    <col min="14795" max="14797" width="11.75" style="13" customWidth="1"/>
    <col min="14798" max="14799" width="9.5" style="13" customWidth="1"/>
    <col min="14800" max="14804" width="11.75" style="13" customWidth="1"/>
    <col min="14805" max="14805" width="9.5" style="13" customWidth="1"/>
    <col min="14806" max="14807" width="11.75" style="13" customWidth="1"/>
    <col min="14808" max="14808" width="16.25" style="13" customWidth="1"/>
    <col min="14809" max="14809" width="11.75" style="13" customWidth="1"/>
    <col min="14810" max="14811" width="9.5" style="13" customWidth="1"/>
    <col min="14812" max="14812" width="11.75" style="13" customWidth="1"/>
    <col min="14813" max="14814" width="9.5" style="13" customWidth="1"/>
    <col min="14815" max="14815" width="11.75" style="13" customWidth="1"/>
    <col min="14816" max="14816" width="10.25" style="13"/>
    <col min="14817" max="14819" width="11.75" style="13" customWidth="1"/>
    <col min="14820" max="14820" width="9.5" style="13" customWidth="1"/>
    <col min="14821" max="14822" width="11.75" style="13" customWidth="1"/>
    <col min="14823" max="15046" width="10.25" style="13"/>
    <col min="15047" max="15047" width="5.25" style="13" customWidth="1"/>
    <col min="15048" max="15048" width="16.25" style="13" customWidth="1"/>
    <col min="15049" max="15049" width="34" style="13" customWidth="1"/>
    <col min="15050" max="15050" width="16.25" style="13" customWidth="1"/>
    <col min="15051" max="15053" width="11.75" style="13" customWidth="1"/>
    <col min="15054" max="15055" width="9.5" style="13" customWidth="1"/>
    <col min="15056" max="15060" width="11.75" style="13" customWidth="1"/>
    <col min="15061" max="15061" width="9.5" style="13" customWidth="1"/>
    <col min="15062" max="15063" width="11.75" style="13" customWidth="1"/>
    <col min="15064" max="15064" width="16.25" style="13" customWidth="1"/>
    <col min="15065" max="15065" width="11.75" style="13" customWidth="1"/>
    <col min="15066" max="15067" width="9.5" style="13" customWidth="1"/>
    <col min="15068" max="15068" width="11.75" style="13" customWidth="1"/>
    <col min="15069" max="15070" width="9.5" style="13" customWidth="1"/>
    <col min="15071" max="15071" width="11.75" style="13" customWidth="1"/>
    <col min="15072" max="15072" width="10.25" style="13"/>
    <col min="15073" max="15075" width="11.75" style="13" customWidth="1"/>
    <col min="15076" max="15076" width="9.5" style="13" customWidth="1"/>
    <col min="15077" max="15078" width="11.75" style="13" customWidth="1"/>
    <col min="15079" max="15302" width="10.25" style="13"/>
    <col min="15303" max="15303" width="5.25" style="13" customWidth="1"/>
    <col min="15304" max="15304" width="16.25" style="13" customWidth="1"/>
    <col min="15305" max="15305" width="34" style="13" customWidth="1"/>
    <col min="15306" max="15306" width="16.25" style="13" customWidth="1"/>
    <col min="15307" max="15309" width="11.75" style="13" customWidth="1"/>
    <col min="15310" max="15311" width="9.5" style="13" customWidth="1"/>
    <col min="15312" max="15316" width="11.75" style="13" customWidth="1"/>
    <col min="15317" max="15317" width="9.5" style="13" customWidth="1"/>
    <col min="15318" max="15319" width="11.75" style="13" customWidth="1"/>
    <col min="15320" max="15320" width="16.25" style="13" customWidth="1"/>
    <col min="15321" max="15321" width="11.75" style="13" customWidth="1"/>
    <col min="15322" max="15323" width="9.5" style="13" customWidth="1"/>
    <col min="15324" max="15324" width="11.75" style="13" customWidth="1"/>
    <col min="15325" max="15326" width="9.5" style="13" customWidth="1"/>
    <col min="15327" max="15327" width="11.75" style="13" customWidth="1"/>
    <col min="15328" max="15328" width="10.25" style="13"/>
    <col min="15329" max="15331" width="11.75" style="13" customWidth="1"/>
    <col min="15332" max="15332" width="9.5" style="13" customWidth="1"/>
    <col min="15333" max="15334" width="11.75" style="13" customWidth="1"/>
    <col min="15335" max="15558" width="10.25" style="13"/>
    <col min="15559" max="15559" width="5.25" style="13" customWidth="1"/>
    <col min="15560" max="15560" width="16.25" style="13" customWidth="1"/>
    <col min="15561" max="15561" width="34" style="13" customWidth="1"/>
    <col min="15562" max="15562" width="16.25" style="13" customWidth="1"/>
    <col min="15563" max="15565" width="11.75" style="13" customWidth="1"/>
    <col min="15566" max="15567" width="9.5" style="13" customWidth="1"/>
    <col min="15568" max="15572" width="11.75" style="13" customWidth="1"/>
    <col min="15573" max="15573" width="9.5" style="13" customWidth="1"/>
    <col min="15574" max="15575" width="11.75" style="13" customWidth="1"/>
    <col min="15576" max="15576" width="16.25" style="13" customWidth="1"/>
    <col min="15577" max="15577" width="11.75" style="13" customWidth="1"/>
    <col min="15578" max="15579" width="9.5" style="13" customWidth="1"/>
    <col min="15580" max="15580" width="11.75" style="13" customWidth="1"/>
    <col min="15581" max="15582" width="9.5" style="13" customWidth="1"/>
    <col min="15583" max="15583" width="11.75" style="13" customWidth="1"/>
    <col min="15584" max="15584" width="10.25" style="13"/>
    <col min="15585" max="15587" width="11.75" style="13" customWidth="1"/>
    <col min="15588" max="15588" width="9.5" style="13" customWidth="1"/>
    <col min="15589" max="15590" width="11.75" style="13" customWidth="1"/>
    <col min="15591" max="15814" width="10.25" style="13"/>
    <col min="15815" max="15815" width="5.25" style="13" customWidth="1"/>
    <col min="15816" max="15816" width="16.25" style="13" customWidth="1"/>
    <col min="15817" max="15817" width="34" style="13" customWidth="1"/>
    <col min="15818" max="15818" width="16.25" style="13" customWidth="1"/>
    <col min="15819" max="15821" width="11.75" style="13" customWidth="1"/>
    <col min="15822" max="15823" width="9.5" style="13" customWidth="1"/>
    <col min="15824" max="15828" width="11.75" style="13" customWidth="1"/>
    <col min="15829" max="15829" width="9.5" style="13" customWidth="1"/>
    <col min="15830" max="15831" width="11.75" style="13" customWidth="1"/>
    <col min="15832" max="15832" width="16.25" style="13" customWidth="1"/>
    <col min="15833" max="15833" width="11.75" style="13" customWidth="1"/>
    <col min="15834" max="15835" width="9.5" style="13" customWidth="1"/>
    <col min="15836" max="15836" width="11.75" style="13" customWidth="1"/>
    <col min="15837" max="15838" width="9.5" style="13" customWidth="1"/>
    <col min="15839" max="15839" width="11.75" style="13" customWidth="1"/>
    <col min="15840" max="15840" width="10.25" style="13"/>
    <col min="15841" max="15843" width="11.75" style="13" customWidth="1"/>
    <col min="15844" max="15844" width="9.5" style="13" customWidth="1"/>
    <col min="15845" max="15846" width="11.75" style="13" customWidth="1"/>
    <col min="15847" max="16070" width="10.25" style="13"/>
    <col min="16071" max="16071" width="5.25" style="13" customWidth="1"/>
    <col min="16072" max="16072" width="16.25" style="13" customWidth="1"/>
    <col min="16073" max="16073" width="34" style="13" customWidth="1"/>
    <col min="16074" max="16074" width="16.25" style="13" customWidth="1"/>
    <col min="16075" max="16077" width="11.75" style="13" customWidth="1"/>
    <col min="16078" max="16079" width="9.5" style="13" customWidth="1"/>
    <col min="16080" max="16084" width="11.75" style="13" customWidth="1"/>
    <col min="16085" max="16085" width="9.5" style="13" customWidth="1"/>
    <col min="16086" max="16087" width="11.75" style="13" customWidth="1"/>
    <col min="16088" max="16088" width="16.25" style="13" customWidth="1"/>
    <col min="16089" max="16089" width="11.75" style="13" customWidth="1"/>
    <col min="16090" max="16091" width="9.5" style="13" customWidth="1"/>
    <col min="16092" max="16092" width="11.75" style="13" customWidth="1"/>
    <col min="16093" max="16094" width="9.5" style="13" customWidth="1"/>
    <col min="16095" max="16095" width="11.75" style="13" customWidth="1"/>
    <col min="16096" max="16096" width="10.25" style="13"/>
    <col min="16097" max="16099" width="11.75" style="13" customWidth="1"/>
    <col min="16100" max="16100" width="9.5" style="13" customWidth="1"/>
    <col min="16101" max="16102" width="11.75" style="13" customWidth="1"/>
    <col min="16103" max="16384" width="10.25" style="13"/>
  </cols>
  <sheetData>
    <row r="1" spans="1:11" s="1" customFormat="1" ht="47.2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5" t="s">
        <v>5</v>
      </c>
      <c r="H1" s="15" t="s">
        <v>6</v>
      </c>
      <c r="I1" s="15" t="s">
        <v>7</v>
      </c>
      <c r="J1" s="16" t="s">
        <v>8</v>
      </c>
      <c r="K1" s="1" t="s">
        <v>9</v>
      </c>
    </row>
    <row r="2" spans="1:11" s="2" customFormat="1" ht="30.75">
      <c r="A2" s="2">
        <v>10</v>
      </c>
      <c r="B2" s="19" t="s">
        <v>10</v>
      </c>
      <c r="C2" s="42" t="s">
        <v>11</v>
      </c>
      <c r="D2" s="42" t="s">
        <v>12</v>
      </c>
      <c r="E2" s="42" t="s">
        <v>13</v>
      </c>
      <c r="F2" s="59" t="s">
        <v>14</v>
      </c>
      <c r="G2" s="60">
        <v>1</v>
      </c>
      <c r="H2" s="60">
        <v>30</v>
      </c>
      <c r="I2" s="60">
        <v>1200</v>
      </c>
      <c r="J2" s="65">
        <v>0.51</v>
      </c>
      <c r="K2" s="352"/>
    </row>
    <row r="3" spans="1:11" ht="15">
      <c r="A3" s="13">
        <v>10</v>
      </c>
      <c r="B3" s="19" t="s">
        <v>15</v>
      </c>
      <c r="C3" s="42" t="s">
        <v>16</v>
      </c>
      <c r="D3" s="42" t="s">
        <v>12</v>
      </c>
      <c r="E3" s="42" t="s">
        <v>17</v>
      </c>
      <c r="F3" s="59" t="s">
        <v>18</v>
      </c>
      <c r="G3" s="60">
        <v>1</v>
      </c>
      <c r="H3" s="60">
        <v>50</v>
      </c>
      <c r="I3" s="60">
        <v>2000</v>
      </c>
      <c r="J3" s="65">
        <v>0.57999999999999996</v>
      </c>
      <c r="K3" s="352"/>
    </row>
    <row r="4" spans="1:11" ht="30">
      <c r="A4" s="13">
        <v>11</v>
      </c>
      <c r="B4" s="19" t="s">
        <v>19</v>
      </c>
      <c r="C4" s="42" t="s">
        <v>20</v>
      </c>
      <c r="D4" s="42" t="s">
        <v>12</v>
      </c>
      <c r="E4" s="42" t="s">
        <v>21</v>
      </c>
      <c r="F4" s="59" t="s">
        <v>22</v>
      </c>
      <c r="G4" s="60">
        <v>1</v>
      </c>
      <c r="H4" s="60">
        <v>30</v>
      </c>
      <c r="I4" s="60">
        <v>1200</v>
      </c>
      <c r="J4" s="65">
        <v>0.59</v>
      </c>
      <c r="K4" s="352"/>
    </row>
    <row r="5" spans="1:11" ht="15">
      <c r="A5" s="13">
        <v>11</v>
      </c>
      <c r="B5" s="19" t="s">
        <v>23</v>
      </c>
      <c r="C5" s="42" t="s">
        <v>24</v>
      </c>
      <c r="D5" s="42" t="s">
        <v>12</v>
      </c>
      <c r="E5" s="42" t="s">
        <v>25</v>
      </c>
      <c r="F5" s="59" t="s">
        <v>26</v>
      </c>
      <c r="G5" s="60">
        <v>1</v>
      </c>
      <c r="H5" s="60">
        <v>30</v>
      </c>
      <c r="I5" s="60">
        <v>1200</v>
      </c>
      <c r="J5" s="65">
        <v>0.43</v>
      </c>
      <c r="K5" s="352"/>
    </row>
    <row r="6" spans="1:11" ht="15">
      <c r="A6" s="13">
        <v>11</v>
      </c>
      <c r="B6" s="19" t="s">
        <v>27</v>
      </c>
      <c r="C6" s="42" t="s">
        <v>28</v>
      </c>
      <c r="D6" s="42" t="s">
        <v>29</v>
      </c>
      <c r="E6" s="42" t="s">
        <v>30</v>
      </c>
      <c r="F6" s="59" t="s">
        <v>31</v>
      </c>
      <c r="G6" s="60">
        <v>1</v>
      </c>
      <c r="H6" s="60">
        <v>50</v>
      </c>
      <c r="I6" s="60">
        <v>2000</v>
      </c>
      <c r="J6" s="65">
        <v>2.2799999999999998</v>
      </c>
      <c r="K6" s="352"/>
    </row>
    <row r="7" spans="1:11" ht="15">
      <c r="A7" s="13">
        <v>11</v>
      </c>
      <c r="B7" s="19" t="s">
        <v>32</v>
      </c>
      <c r="C7" s="42" t="s">
        <v>33</v>
      </c>
      <c r="D7" s="42" t="s">
        <v>29</v>
      </c>
      <c r="E7" s="42" t="s">
        <v>30</v>
      </c>
      <c r="F7" s="59" t="s">
        <v>34</v>
      </c>
      <c r="G7" s="60">
        <v>1</v>
      </c>
      <c r="H7" s="60">
        <v>50</v>
      </c>
      <c r="I7" s="60">
        <v>2000</v>
      </c>
      <c r="J7" s="65">
        <v>2.12</v>
      </c>
      <c r="K7" s="352"/>
    </row>
    <row r="8" spans="1:11" ht="15">
      <c r="A8" s="13">
        <v>12</v>
      </c>
      <c r="B8" s="19" t="s">
        <v>35</v>
      </c>
      <c r="C8" s="42" t="s">
        <v>36</v>
      </c>
      <c r="D8" s="42" t="s">
        <v>29</v>
      </c>
      <c r="E8" s="42" t="s">
        <v>30</v>
      </c>
      <c r="F8" s="59" t="s">
        <v>37</v>
      </c>
      <c r="G8" s="60">
        <v>1</v>
      </c>
      <c r="H8" s="60">
        <v>80</v>
      </c>
      <c r="I8" s="60">
        <v>2400</v>
      </c>
      <c r="J8" s="65">
        <v>1.33</v>
      </c>
      <c r="K8" s="352"/>
    </row>
    <row r="9" spans="1:11" ht="15">
      <c r="A9" s="13">
        <v>12</v>
      </c>
      <c r="B9" s="19" t="s">
        <v>38</v>
      </c>
      <c r="C9" s="42" t="s">
        <v>39</v>
      </c>
      <c r="D9" s="42" t="s">
        <v>29</v>
      </c>
      <c r="E9" s="42" t="s">
        <v>30</v>
      </c>
      <c r="F9" s="59" t="s">
        <v>40</v>
      </c>
      <c r="G9" s="60">
        <v>1</v>
      </c>
      <c r="H9" s="60">
        <v>30</v>
      </c>
      <c r="I9" s="60">
        <v>1200</v>
      </c>
      <c r="J9" s="65">
        <v>2.65</v>
      </c>
      <c r="K9" s="352"/>
    </row>
    <row r="10" spans="1:11" ht="15">
      <c r="A10" s="13">
        <v>12</v>
      </c>
      <c r="B10" s="19" t="s">
        <v>41</v>
      </c>
      <c r="C10" s="42" t="s">
        <v>42</v>
      </c>
      <c r="D10" s="42" t="s">
        <v>29</v>
      </c>
      <c r="E10" s="42" t="s">
        <v>30</v>
      </c>
      <c r="F10" s="59" t="s">
        <v>43</v>
      </c>
      <c r="G10" s="60">
        <v>1</v>
      </c>
      <c r="H10" s="60">
        <v>80</v>
      </c>
      <c r="I10" s="60">
        <v>3200</v>
      </c>
      <c r="J10" s="65">
        <v>1.53</v>
      </c>
      <c r="K10" s="352"/>
    </row>
    <row r="11" spans="1:11" ht="15">
      <c r="A11" s="13">
        <v>12</v>
      </c>
      <c r="B11" s="19" t="s">
        <v>44</v>
      </c>
      <c r="C11" s="42" t="s">
        <v>45</v>
      </c>
      <c r="D11" s="42" t="s">
        <v>29</v>
      </c>
      <c r="E11" s="42" t="s">
        <v>30</v>
      </c>
      <c r="F11" s="59" t="s">
        <v>46</v>
      </c>
      <c r="G11" s="60">
        <v>1</v>
      </c>
      <c r="H11" s="60">
        <v>80</v>
      </c>
      <c r="I11" s="60">
        <v>3200</v>
      </c>
      <c r="J11" s="65">
        <v>1.5</v>
      </c>
      <c r="K11" s="352"/>
    </row>
    <row r="12" spans="1:11" ht="30">
      <c r="A12" s="13">
        <v>12</v>
      </c>
      <c r="B12" s="19" t="s">
        <v>47</v>
      </c>
      <c r="C12" s="42" t="s">
        <v>48</v>
      </c>
      <c r="D12" s="42" t="s">
        <v>12</v>
      </c>
      <c r="E12" s="42" t="s">
        <v>49</v>
      </c>
      <c r="F12" s="59" t="s">
        <v>50</v>
      </c>
      <c r="G12" s="60">
        <v>1</v>
      </c>
      <c r="H12" s="60">
        <v>80</v>
      </c>
      <c r="I12" s="60">
        <v>3200</v>
      </c>
      <c r="J12" s="65">
        <v>0.4</v>
      </c>
      <c r="K12" s="352"/>
    </row>
    <row r="13" spans="1:11" ht="37.9" customHeight="1">
      <c r="A13" s="13">
        <v>12</v>
      </c>
      <c r="B13" s="95" t="s">
        <v>51</v>
      </c>
      <c r="C13" s="20"/>
      <c r="D13" s="20" t="s">
        <v>52</v>
      </c>
      <c r="E13" s="20" t="s">
        <v>53</v>
      </c>
      <c r="F13" s="349" t="s">
        <v>54</v>
      </c>
      <c r="G13" s="21"/>
      <c r="H13" s="21"/>
      <c r="I13" s="21"/>
      <c r="J13" s="29"/>
      <c r="K13" s="352"/>
    </row>
    <row r="14" spans="1:11" ht="37.9" customHeight="1">
      <c r="A14" s="2">
        <v>12</v>
      </c>
      <c r="B14" s="95" t="s">
        <v>55</v>
      </c>
      <c r="C14" s="20"/>
      <c r="D14" s="20" t="s">
        <v>52</v>
      </c>
      <c r="E14" s="20" t="s">
        <v>53</v>
      </c>
      <c r="F14" s="349" t="s">
        <v>56</v>
      </c>
      <c r="G14" s="21"/>
      <c r="H14" s="21"/>
      <c r="I14" s="21"/>
      <c r="J14" s="28"/>
      <c r="K14" s="356"/>
    </row>
    <row r="15" spans="1:11" ht="37.9" customHeight="1">
      <c r="A15" s="2">
        <v>12</v>
      </c>
      <c r="B15" s="95" t="s">
        <v>57</v>
      </c>
      <c r="C15" s="20"/>
      <c r="D15" s="20" t="s">
        <v>52</v>
      </c>
      <c r="E15" s="20" t="s">
        <v>53</v>
      </c>
      <c r="F15" s="360" t="s">
        <v>58</v>
      </c>
      <c r="G15" s="21"/>
      <c r="H15" s="21"/>
      <c r="I15" s="21"/>
      <c r="J15" s="29"/>
      <c r="K15" s="352"/>
    </row>
    <row r="16" spans="1:11" ht="37.9" customHeight="1">
      <c r="A16" s="2">
        <v>12</v>
      </c>
      <c r="B16" s="95" t="s">
        <v>59</v>
      </c>
      <c r="C16" s="20"/>
      <c r="D16" s="20" t="s">
        <v>52</v>
      </c>
      <c r="E16" s="20" t="s">
        <v>53</v>
      </c>
      <c r="F16" s="348" t="s">
        <v>60</v>
      </c>
      <c r="G16" s="21"/>
      <c r="H16" s="21"/>
      <c r="I16" s="21"/>
      <c r="J16" s="29"/>
      <c r="K16" s="352"/>
    </row>
    <row r="17" spans="1:14" ht="37.9" customHeight="1">
      <c r="A17" s="2">
        <v>12</v>
      </c>
      <c r="B17" s="95" t="s">
        <v>61</v>
      </c>
      <c r="C17" s="20"/>
      <c r="D17" s="20" t="s">
        <v>52</v>
      </c>
      <c r="E17" s="20" t="s">
        <v>53</v>
      </c>
      <c r="F17" s="349" t="s">
        <v>62</v>
      </c>
      <c r="G17" s="21"/>
      <c r="H17" s="21"/>
      <c r="I17" s="21"/>
      <c r="J17" s="29"/>
      <c r="K17" s="352"/>
    </row>
    <row r="18" spans="1:14" ht="37.9" customHeight="1">
      <c r="A18" s="2">
        <v>12</v>
      </c>
      <c r="B18" s="95" t="s">
        <v>63</v>
      </c>
      <c r="C18" s="20"/>
      <c r="D18" s="20" t="s">
        <v>52</v>
      </c>
      <c r="E18" s="20" t="s">
        <v>53</v>
      </c>
      <c r="F18" s="349" t="s">
        <v>64</v>
      </c>
      <c r="G18" s="21"/>
      <c r="H18" s="21"/>
      <c r="I18" s="21"/>
      <c r="J18" s="29"/>
      <c r="K18" s="352"/>
    </row>
    <row r="19" spans="1:14" ht="37.9" customHeight="1">
      <c r="A19" s="2">
        <v>12</v>
      </c>
      <c r="B19" s="95" t="s">
        <v>65</v>
      </c>
      <c r="C19" s="20"/>
      <c r="D19" s="20" t="s">
        <v>52</v>
      </c>
      <c r="E19" s="20" t="s">
        <v>53</v>
      </c>
      <c r="F19" s="349" t="s">
        <v>66</v>
      </c>
      <c r="G19" s="21"/>
      <c r="H19" s="21"/>
      <c r="I19" s="21"/>
      <c r="J19" s="29"/>
      <c r="K19" s="352"/>
    </row>
    <row r="20" spans="1:14" ht="37.9" customHeight="1">
      <c r="A20" s="2">
        <v>12</v>
      </c>
      <c r="B20" s="95" t="s">
        <v>67</v>
      </c>
      <c r="C20" s="20"/>
      <c r="D20" s="20" t="s">
        <v>52</v>
      </c>
      <c r="E20" s="20" t="s">
        <v>53</v>
      </c>
      <c r="F20" s="349" t="s">
        <v>68</v>
      </c>
      <c r="G20" s="21"/>
      <c r="H20" s="21"/>
      <c r="I20" s="21"/>
      <c r="J20" s="29"/>
      <c r="K20" s="352"/>
    </row>
    <row r="21" spans="1:14" ht="37.9" customHeight="1">
      <c r="A21" s="13">
        <v>13</v>
      </c>
      <c r="B21" s="95" t="s">
        <v>69</v>
      </c>
      <c r="C21" s="20"/>
      <c r="D21" s="20" t="s">
        <v>52</v>
      </c>
      <c r="E21" s="20" t="s">
        <v>53</v>
      </c>
      <c r="F21" s="349" t="s">
        <v>70</v>
      </c>
      <c r="G21" s="21"/>
      <c r="H21" s="21"/>
      <c r="I21" s="21"/>
      <c r="J21" s="29"/>
      <c r="K21" s="352"/>
    </row>
    <row r="22" spans="1:14" ht="37.9" customHeight="1">
      <c r="A22" s="13">
        <v>14</v>
      </c>
      <c r="B22" s="19" t="s">
        <v>71</v>
      </c>
      <c r="C22" s="42" t="s">
        <v>72</v>
      </c>
      <c r="D22" s="42" t="s">
        <v>73</v>
      </c>
      <c r="E22" s="42" t="s">
        <v>74</v>
      </c>
      <c r="F22" s="59" t="s">
        <v>75</v>
      </c>
      <c r="G22" s="60">
        <v>1</v>
      </c>
      <c r="H22" s="60">
        <v>1</v>
      </c>
      <c r="I22" s="60">
        <v>144</v>
      </c>
      <c r="J22" s="65">
        <v>12.36</v>
      </c>
      <c r="K22" s="352"/>
    </row>
    <row r="23" spans="1:14" ht="37.9" customHeight="1">
      <c r="A23" s="13">
        <v>15</v>
      </c>
      <c r="B23" s="19" t="s">
        <v>76</v>
      </c>
      <c r="C23" s="42" t="s">
        <v>77</v>
      </c>
      <c r="D23" s="42" t="s">
        <v>73</v>
      </c>
      <c r="E23" s="42" t="s">
        <v>74</v>
      </c>
      <c r="F23" s="59" t="s">
        <v>78</v>
      </c>
      <c r="G23" s="60">
        <v>1</v>
      </c>
      <c r="H23" s="60">
        <v>1</v>
      </c>
      <c r="I23" s="60">
        <v>144</v>
      </c>
      <c r="J23" s="65">
        <v>12.36</v>
      </c>
      <c r="K23" s="352"/>
    </row>
    <row r="24" spans="1:14" ht="37.9" customHeight="1">
      <c r="A24" s="13">
        <v>15</v>
      </c>
      <c r="B24" s="19" t="s">
        <v>79</v>
      </c>
      <c r="C24" s="42" t="s">
        <v>80</v>
      </c>
      <c r="D24" s="42" t="s">
        <v>73</v>
      </c>
      <c r="E24" s="42" t="s">
        <v>74</v>
      </c>
      <c r="F24" s="59" t="s">
        <v>81</v>
      </c>
      <c r="G24" s="60">
        <v>1</v>
      </c>
      <c r="H24" s="60">
        <v>1</v>
      </c>
      <c r="I24" s="60">
        <v>108</v>
      </c>
      <c r="J24" s="65">
        <v>13.92</v>
      </c>
      <c r="K24" s="352"/>
    </row>
    <row r="25" spans="1:14" ht="37.9" customHeight="1">
      <c r="A25" s="13">
        <v>15</v>
      </c>
      <c r="B25" s="19" t="s">
        <v>82</v>
      </c>
      <c r="C25" s="42" t="s">
        <v>83</v>
      </c>
      <c r="D25" s="42" t="s">
        <v>73</v>
      </c>
      <c r="E25" s="42" t="s">
        <v>74</v>
      </c>
      <c r="F25" s="59" t="s">
        <v>84</v>
      </c>
      <c r="G25" s="60">
        <v>1</v>
      </c>
      <c r="H25" s="60">
        <v>1</v>
      </c>
      <c r="I25" s="60">
        <v>108</v>
      </c>
      <c r="J25" s="65">
        <v>13.92</v>
      </c>
      <c r="K25" s="352"/>
    </row>
    <row r="26" spans="1:14" ht="37.9" customHeight="1">
      <c r="A26" s="13">
        <v>17</v>
      </c>
      <c r="B26" s="19" t="s">
        <v>85</v>
      </c>
      <c r="C26" s="42" t="s">
        <v>86</v>
      </c>
      <c r="D26" s="42" t="s">
        <v>73</v>
      </c>
      <c r="E26" s="42" t="s">
        <v>87</v>
      </c>
      <c r="F26" s="59" t="s">
        <v>88</v>
      </c>
      <c r="G26" s="60">
        <v>1</v>
      </c>
      <c r="H26" s="60">
        <v>1</v>
      </c>
      <c r="I26" s="60">
        <v>540</v>
      </c>
      <c r="J26" s="65">
        <v>9.39</v>
      </c>
      <c r="K26" s="352"/>
      <c r="M26" s="23">
        <f>J26*1.75</f>
        <v>16.432500000000001</v>
      </c>
      <c r="N26" s="23">
        <f>M26/0.75</f>
        <v>21.91</v>
      </c>
    </row>
    <row r="27" spans="1:14" ht="37.9" customHeight="1">
      <c r="A27" s="13">
        <v>17</v>
      </c>
      <c r="B27" s="19" t="s">
        <v>89</v>
      </c>
      <c r="C27" s="42" t="s">
        <v>90</v>
      </c>
      <c r="D27" s="42" t="s">
        <v>73</v>
      </c>
      <c r="E27" s="42" t="s">
        <v>87</v>
      </c>
      <c r="F27" s="59" t="s">
        <v>91</v>
      </c>
      <c r="G27" s="60">
        <v>1</v>
      </c>
      <c r="H27" s="60">
        <v>1</v>
      </c>
      <c r="I27" s="60">
        <v>540</v>
      </c>
      <c r="J27" s="65">
        <v>9.39</v>
      </c>
      <c r="K27" s="352"/>
    </row>
    <row r="28" spans="1:14" ht="37.9" customHeight="1">
      <c r="A28" s="13">
        <v>17</v>
      </c>
      <c r="B28" s="19" t="s">
        <v>92</v>
      </c>
      <c r="C28" s="42" t="s">
        <v>93</v>
      </c>
      <c r="D28" s="42" t="s">
        <v>73</v>
      </c>
      <c r="E28" s="42" t="s">
        <v>87</v>
      </c>
      <c r="F28" s="59" t="s">
        <v>94</v>
      </c>
      <c r="G28" s="60">
        <v>1</v>
      </c>
      <c r="H28" s="60">
        <v>1</v>
      </c>
      <c r="I28" s="60">
        <v>144</v>
      </c>
      <c r="J28" s="65">
        <v>10.66</v>
      </c>
      <c r="K28" s="352"/>
    </row>
    <row r="29" spans="1:14" ht="37.9" customHeight="1">
      <c r="A29" s="13">
        <v>17</v>
      </c>
      <c r="B29" s="19" t="s">
        <v>95</v>
      </c>
      <c r="C29" s="42" t="s">
        <v>96</v>
      </c>
      <c r="D29" s="42" t="s">
        <v>73</v>
      </c>
      <c r="E29" s="42" t="s">
        <v>87</v>
      </c>
      <c r="F29" s="59" t="s">
        <v>97</v>
      </c>
      <c r="G29" s="60">
        <v>1</v>
      </c>
      <c r="H29" s="60">
        <v>1</v>
      </c>
      <c r="I29" s="60">
        <v>144</v>
      </c>
      <c r="J29" s="65">
        <v>10.66</v>
      </c>
      <c r="K29" s="352"/>
    </row>
    <row r="30" spans="1:14" ht="37.9" customHeight="1">
      <c r="A30" s="13">
        <v>17</v>
      </c>
      <c r="B30" s="19" t="s">
        <v>98</v>
      </c>
      <c r="C30" s="26" t="s">
        <v>99</v>
      </c>
      <c r="D30" s="26" t="s">
        <v>73</v>
      </c>
      <c r="E30" s="26" t="s">
        <v>100</v>
      </c>
      <c r="F30" s="39" t="s">
        <v>101</v>
      </c>
      <c r="G30" s="21">
        <v>1</v>
      </c>
      <c r="H30" s="21">
        <v>1</v>
      </c>
      <c r="I30" s="21">
        <v>144</v>
      </c>
      <c r="J30" s="65">
        <v>11.67</v>
      </c>
      <c r="K30" s="352"/>
    </row>
    <row r="31" spans="1:14" ht="37.9" customHeight="1">
      <c r="B31" s="19" t="s">
        <v>102</v>
      </c>
      <c r="C31" s="26" t="s">
        <v>103</v>
      </c>
      <c r="D31" s="26" t="s">
        <v>73</v>
      </c>
      <c r="E31" s="26" t="s">
        <v>100</v>
      </c>
      <c r="F31" s="39" t="s">
        <v>104</v>
      </c>
      <c r="G31" s="21">
        <v>1</v>
      </c>
      <c r="H31" s="21">
        <v>1</v>
      </c>
      <c r="I31" s="21">
        <v>144</v>
      </c>
      <c r="J31" s="66">
        <v>11.67</v>
      </c>
      <c r="K31" s="352"/>
    </row>
    <row r="32" spans="1:14" ht="37.9" customHeight="1">
      <c r="B32" s="19" t="s">
        <v>105</v>
      </c>
      <c r="C32" s="42" t="s">
        <v>106</v>
      </c>
      <c r="D32" s="42" t="s">
        <v>73</v>
      </c>
      <c r="E32" s="42" t="s">
        <v>87</v>
      </c>
      <c r="F32" s="59" t="s">
        <v>107</v>
      </c>
      <c r="G32" s="60">
        <v>1</v>
      </c>
      <c r="H32" s="60">
        <v>1</v>
      </c>
      <c r="I32" s="60">
        <v>108</v>
      </c>
      <c r="J32" s="65">
        <v>12.51</v>
      </c>
      <c r="K32" s="352"/>
    </row>
    <row r="33" spans="1:11" ht="37.9" customHeight="1">
      <c r="B33" s="19" t="s">
        <v>108</v>
      </c>
      <c r="C33" s="42" t="s">
        <v>109</v>
      </c>
      <c r="D33" s="42" t="s">
        <v>73</v>
      </c>
      <c r="E33" s="42" t="s">
        <v>87</v>
      </c>
      <c r="F33" s="59" t="s">
        <v>110</v>
      </c>
      <c r="G33" s="60">
        <v>1</v>
      </c>
      <c r="H33" s="60">
        <v>1</v>
      </c>
      <c r="I33" s="60">
        <v>108</v>
      </c>
      <c r="J33" s="65">
        <v>12.51</v>
      </c>
      <c r="K33" s="352"/>
    </row>
    <row r="34" spans="1:11" ht="37.9" customHeight="1">
      <c r="B34" s="19" t="s">
        <v>111</v>
      </c>
      <c r="C34" s="42" t="s">
        <v>112</v>
      </c>
      <c r="D34" s="42" t="s">
        <v>73</v>
      </c>
      <c r="E34" s="42" t="s">
        <v>87</v>
      </c>
      <c r="F34" s="59" t="s">
        <v>113</v>
      </c>
      <c r="G34" s="60">
        <v>1</v>
      </c>
      <c r="H34" s="60">
        <v>1</v>
      </c>
      <c r="I34" s="60">
        <v>108</v>
      </c>
      <c r="J34" s="65">
        <v>12.51</v>
      </c>
      <c r="K34" s="352"/>
    </row>
    <row r="35" spans="1:11" ht="37.9" customHeight="1">
      <c r="B35" s="19" t="s">
        <v>114</v>
      </c>
      <c r="C35" s="42" t="s">
        <v>115</v>
      </c>
      <c r="D35" s="42" t="s">
        <v>73</v>
      </c>
      <c r="E35" s="42" t="s">
        <v>87</v>
      </c>
      <c r="F35" s="59" t="s">
        <v>116</v>
      </c>
      <c r="G35" s="60">
        <v>1</v>
      </c>
      <c r="H35" s="60">
        <v>1</v>
      </c>
      <c r="I35" s="60">
        <v>108</v>
      </c>
      <c r="J35" s="65">
        <v>12.51</v>
      </c>
      <c r="K35" s="352"/>
    </row>
    <row r="36" spans="1:11" ht="37.9" customHeight="1">
      <c r="B36" s="19" t="s">
        <v>117</v>
      </c>
      <c r="C36" s="61" t="s">
        <v>118</v>
      </c>
      <c r="D36" s="61" t="s">
        <v>73</v>
      </c>
      <c r="E36" s="61" t="s">
        <v>100</v>
      </c>
      <c r="F36" s="59" t="s">
        <v>119</v>
      </c>
      <c r="G36" s="60">
        <v>1</v>
      </c>
      <c r="H36" s="60">
        <v>1</v>
      </c>
      <c r="I36" s="60">
        <v>108</v>
      </c>
      <c r="J36" s="65">
        <v>13.3</v>
      </c>
      <c r="K36" s="352"/>
    </row>
    <row r="37" spans="1:11" ht="37.9" customHeight="1">
      <c r="A37" s="13">
        <v>17</v>
      </c>
      <c r="B37" s="19" t="s">
        <v>120</v>
      </c>
      <c r="C37" s="61" t="s">
        <v>121</v>
      </c>
      <c r="D37" s="61" t="s">
        <v>73</v>
      </c>
      <c r="E37" s="61" t="s">
        <v>100</v>
      </c>
      <c r="F37" s="59" t="s">
        <v>122</v>
      </c>
      <c r="G37" s="60">
        <v>1</v>
      </c>
      <c r="H37" s="60">
        <v>1</v>
      </c>
      <c r="I37" s="60">
        <v>108</v>
      </c>
      <c r="J37" s="65">
        <v>13.3</v>
      </c>
      <c r="K37" s="352"/>
    </row>
    <row r="38" spans="1:11" ht="37.9" customHeight="1">
      <c r="A38" s="13">
        <v>17</v>
      </c>
      <c r="B38" s="19" t="s">
        <v>123</v>
      </c>
      <c r="C38" s="26" t="s">
        <v>124</v>
      </c>
      <c r="D38" s="26" t="s">
        <v>73</v>
      </c>
      <c r="E38" s="26" t="s">
        <v>100</v>
      </c>
      <c r="F38" s="39" t="s">
        <v>125</v>
      </c>
      <c r="G38" s="21">
        <v>1</v>
      </c>
      <c r="H38" s="21">
        <v>1</v>
      </c>
      <c r="I38" s="21">
        <v>108</v>
      </c>
      <c r="J38" s="65">
        <v>13.3</v>
      </c>
      <c r="K38" s="352"/>
    </row>
    <row r="39" spans="1:11" ht="37.9" customHeight="1">
      <c r="A39" s="13">
        <v>17</v>
      </c>
      <c r="B39" s="19" t="s">
        <v>126</v>
      </c>
      <c r="C39" s="26" t="s">
        <v>127</v>
      </c>
      <c r="D39" s="26" t="s">
        <v>73</v>
      </c>
      <c r="E39" s="26" t="s">
        <v>100</v>
      </c>
      <c r="F39" s="39" t="s">
        <v>128</v>
      </c>
      <c r="G39" s="21">
        <v>1</v>
      </c>
      <c r="H39" s="21">
        <v>1</v>
      </c>
      <c r="I39" s="21">
        <v>108</v>
      </c>
      <c r="J39" s="65">
        <v>13.3</v>
      </c>
      <c r="K39" s="355"/>
    </row>
    <row r="40" spans="1:11" ht="37.9" customHeight="1">
      <c r="A40" s="13">
        <v>19</v>
      </c>
      <c r="B40" s="19" t="s">
        <v>129</v>
      </c>
      <c r="C40" s="42" t="s">
        <v>130</v>
      </c>
      <c r="D40" s="42" t="s">
        <v>73</v>
      </c>
      <c r="E40" s="42" t="s">
        <v>74</v>
      </c>
      <c r="F40" s="59" t="s">
        <v>131</v>
      </c>
      <c r="G40" s="60">
        <v>1</v>
      </c>
      <c r="H40" s="60">
        <v>1</v>
      </c>
      <c r="I40" s="60">
        <v>144</v>
      </c>
      <c r="J40" s="65">
        <v>15.59</v>
      </c>
      <c r="K40" s="352"/>
    </row>
    <row r="41" spans="1:11" ht="37.9" customHeight="1">
      <c r="A41" s="13">
        <v>19</v>
      </c>
      <c r="B41" s="19" t="s">
        <v>132</v>
      </c>
      <c r="C41" s="42" t="s">
        <v>133</v>
      </c>
      <c r="D41" s="42" t="s">
        <v>73</v>
      </c>
      <c r="E41" s="42" t="s">
        <v>74</v>
      </c>
      <c r="F41" s="59" t="s">
        <v>134</v>
      </c>
      <c r="G41" s="60">
        <v>1</v>
      </c>
      <c r="H41" s="60">
        <v>1</v>
      </c>
      <c r="I41" s="60">
        <v>144</v>
      </c>
      <c r="J41" s="65">
        <v>15.59</v>
      </c>
      <c r="K41" s="355"/>
    </row>
    <row r="42" spans="1:11" ht="37.9" customHeight="1">
      <c r="A42" s="13">
        <v>19</v>
      </c>
      <c r="B42" s="19" t="s">
        <v>135</v>
      </c>
      <c r="C42" s="42" t="s">
        <v>136</v>
      </c>
      <c r="D42" s="42" t="s">
        <v>73</v>
      </c>
      <c r="E42" s="42" t="s">
        <v>74</v>
      </c>
      <c r="F42" s="59" t="s">
        <v>137</v>
      </c>
      <c r="G42" s="60">
        <v>1</v>
      </c>
      <c r="H42" s="60">
        <v>1</v>
      </c>
      <c r="I42" s="60">
        <v>108</v>
      </c>
      <c r="J42" s="65">
        <v>17.399999999999999</v>
      </c>
      <c r="K42" s="355"/>
    </row>
    <row r="43" spans="1:11" ht="37.9" customHeight="1">
      <c r="A43" s="13">
        <v>19</v>
      </c>
      <c r="B43" s="19" t="s">
        <v>138</v>
      </c>
      <c r="C43" s="42" t="s">
        <v>139</v>
      </c>
      <c r="D43" s="42" t="s">
        <v>73</v>
      </c>
      <c r="E43" s="42" t="s">
        <v>74</v>
      </c>
      <c r="F43" s="59" t="s">
        <v>140</v>
      </c>
      <c r="G43" s="60">
        <v>1</v>
      </c>
      <c r="H43" s="60"/>
      <c r="I43" s="60">
        <v>108</v>
      </c>
      <c r="J43" s="65">
        <v>17.399999999999999</v>
      </c>
      <c r="K43" s="352"/>
    </row>
    <row r="44" spans="1:11" s="2" customFormat="1" ht="37.9" customHeight="1">
      <c r="A44" s="13">
        <v>19</v>
      </c>
      <c r="B44" s="19" t="s">
        <v>141</v>
      </c>
      <c r="C44" s="42" t="s">
        <v>142</v>
      </c>
      <c r="D44" s="42" t="s">
        <v>73</v>
      </c>
      <c r="E44" s="42" t="s">
        <v>74</v>
      </c>
      <c r="F44" s="59" t="s">
        <v>143</v>
      </c>
      <c r="G44" s="60">
        <v>1</v>
      </c>
      <c r="H44" s="60">
        <v>1</v>
      </c>
      <c r="I44" s="60">
        <v>144</v>
      </c>
      <c r="J44" s="65">
        <v>13.2</v>
      </c>
      <c r="K44" s="352"/>
    </row>
    <row r="45" spans="1:11" s="2" customFormat="1" ht="37.9" customHeight="1">
      <c r="A45" s="13"/>
      <c r="B45" s="19" t="s">
        <v>144</v>
      </c>
      <c r="C45" s="42" t="s">
        <v>145</v>
      </c>
      <c r="D45" s="42" t="s">
        <v>73</v>
      </c>
      <c r="E45" s="42" t="s">
        <v>74</v>
      </c>
      <c r="F45" s="59" t="s">
        <v>146</v>
      </c>
      <c r="G45" s="60">
        <v>1</v>
      </c>
      <c r="H45" s="60">
        <v>1</v>
      </c>
      <c r="I45" s="60">
        <v>144</v>
      </c>
      <c r="J45" s="65">
        <v>13.2</v>
      </c>
      <c r="K45" s="352"/>
    </row>
    <row r="46" spans="1:11" s="2" customFormat="1" ht="37.9" customHeight="1">
      <c r="A46" s="13"/>
      <c r="B46" s="19" t="s">
        <v>147</v>
      </c>
      <c r="C46" s="42" t="s">
        <v>148</v>
      </c>
      <c r="D46" s="42" t="s">
        <v>73</v>
      </c>
      <c r="E46" s="42" t="s">
        <v>74</v>
      </c>
      <c r="F46" s="59" t="s">
        <v>149</v>
      </c>
      <c r="G46" s="60">
        <v>1</v>
      </c>
      <c r="H46" s="60">
        <v>1</v>
      </c>
      <c r="I46" s="60">
        <v>108</v>
      </c>
      <c r="J46" s="65">
        <v>15.47</v>
      </c>
      <c r="K46" s="352"/>
    </row>
    <row r="47" spans="1:11" s="2" customFormat="1" ht="37.9" customHeight="1">
      <c r="A47" s="13"/>
      <c r="B47" s="19" t="s">
        <v>150</v>
      </c>
      <c r="C47" s="42" t="s">
        <v>151</v>
      </c>
      <c r="D47" s="42" t="s">
        <v>73</v>
      </c>
      <c r="E47" s="42" t="s">
        <v>74</v>
      </c>
      <c r="F47" s="59" t="s">
        <v>152</v>
      </c>
      <c r="G47" s="60">
        <v>1</v>
      </c>
      <c r="H47" s="60">
        <v>1</v>
      </c>
      <c r="I47" s="60">
        <v>108</v>
      </c>
      <c r="J47" s="65">
        <v>15.47</v>
      </c>
      <c r="K47" s="352"/>
    </row>
    <row r="48" spans="1:11" s="2" customFormat="1" ht="37.9" customHeight="1">
      <c r="A48" s="13"/>
      <c r="B48" s="19" t="s">
        <v>153</v>
      </c>
      <c r="C48" s="42"/>
      <c r="D48" s="42"/>
      <c r="E48" s="42"/>
      <c r="F48" s="59" t="s">
        <v>154</v>
      </c>
      <c r="G48" s="60"/>
      <c r="H48" s="60"/>
      <c r="I48" s="60"/>
      <c r="J48" s="65"/>
      <c r="K48" s="23"/>
    </row>
    <row r="49" spans="1:11" s="2" customFormat="1" ht="30.75">
      <c r="A49" s="13"/>
      <c r="B49" s="19" t="s">
        <v>155</v>
      </c>
      <c r="C49" s="42"/>
      <c r="D49" s="42"/>
      <c r="E49" s="42"/>
      <c r="F49" s="59" t="s">
        <v>156</v>
      </c>
      <c r="G49" s="60"/>
      <c r="H49" s="60"/>
      <c r="I49" s="60"/>
      <c r="J49" s="65"/>
      <c r="K49" s="23"/>
    </row>
    <row r="50" spans="1:11" s="2" customFormat="1" ht="30.75">
      <c r="A50" s="13"/>
      <c r="B50" s="19" t="s">
        <v>157</v>
      </c>
      <c r="C50" s="42"/>
      <c r="D50" s="42"/>
      <c r="E50" s="42"/>
      <c r="F50" s="59" t="s">
        <v>158</v>
      </c>
      <c r="G50" s="60"/>
      <c r="H50" s="60"/>
      <c r="I50" s="60"/>
      <c r="J50" s="65"/>
      <c r="K50" s="23"/>
    </row>
    <row r="51" spans="1:11" ht="37.9" customHeight="1">
      <c r="A51" s="13">
        <v>19</v>
      </c>
      <c r="B51" s="19" t="s">
        <v>159</v>
      </c>
      <c r="C51" s="42"/>
      <c r="D51" s="42"/>
      <c r="E51" s="42"/>
      <c r="F51" s="59" t="s">
        <v>160</v>
      </c>
      <c r="G51" s="60"/>
      <c r="H51" s="60"/>
      <c r="I51" s="60"/>
      <c r="J51" s="65"/>
      <c r="K51" s="23"/>
    </row>
    <row r="52" spans="1:11" ht="37.9" customHeight="1">
      <c r="B52" s="69" t="s">
        <v>161</v>
      </c>
      <c r="C52" s="26"/>
      <c r="D52" s="26" t="s">
        <v>73</v>
      </c>
      <c r="E52" s="26" t="s">
        <v>100</v>
      </c>
      <c r="F52" s="39" t="s">
        <v>162</v>
      </c>
      <c r="G52" s="21">
        <v>1</v>
      </c>
      <c r="H52" s="21">
        <v>1</v>
      </c>
      <c r="I52" s="64">
        <v>63</v>
      </c>
      <c r="J52" s="22">
        <v>25.18</v>
      </c>
      <c r="K52" s="355"/>
    </row>
    <row r="53" spans="1:11" ht="37.9" customHeight="1">
      <c r="B53" s="69" t="s">
        <v>163</v>
      </c>
      <c r="C53" s="26"/>
      <c r="D53" s="26" t="s">
        <v>73</v>
      </c>
      <c r="E53" s="26" t="s">
        <v>100</v>
      </c>
      <c r="F53" s="39" t="s">
        <v>164</v>
      </c>
      <c r="G53" s="21">
        <v>1</v>
      </c>
      <c r="H53" s="21">
        <v>1</v>
      </c>
      <c r="I53" s="64">
        <v>63</v>
      </c>
      <c r="J53" s="22">
        <v>25.18</v>
      </c>
      <c r="K53" s="355"/>
    </row>
    <row r="54" spans="1:11" ht="37.9" customHeight="1">
      <c r="B54" s="69" t="s">
        <v>165</v>
      </c>
      <c r="C54" s="26"/>
      <c r="D54" s="26" t="s">
        <v>73</v>
      </c>
      <c r="E54" s="26" t="s">
        <v>100</v>
      </c>
      <c r="F54" s="39" t="s">
        <v>166</v>
      </c>
      <c r="G54" s="21">
        <v>1</v>
      </c>
      <c r="H54" s="21">
        <v>1</v>
      </c>
      <c r="I54" s="64">
        <v>63</v>
      </c>
      <c r="J54" s="350">
        <v>25.74</v>
      </c>
      <c r="K54" s="355"/>
    </row>
    <row r="55" spans="1:11" ht="37.9" customHeight="1">
      <c r="B55" s="69" t="s">
        <v>167</v>
      </c>
      <c r="C55" s="26"/>
      <c r="D55" s="26" t="s">
        <v>73</v>
      </c>
      <c r="E55" s="26" t="s">
        <v>100</v>
      </c>
      <c r="F55" s="39" t="s">
        <v>168</v>
      </c>
      <c r="G55" s="21">
        <v>1</v>
      </c>
      <c r="H55" s="21">
        <v>1</v>
      </c>
      <c r="I55" s="64">
        <v>63</v>
      </c>
      <c r="J55" s="22">
        <v>25.74</v>
      </c>
      <c r="K55" s="355"/>
    </row>
    <row r="56" spans="1:11" ht="37.9" customHeight="1">
      <c r="B56" s="69" t="s">
        <v>169</v>
      </c>
      <c r="C56" s="26"/>
      <c r="D56" s="26" t="s">
        <v>73</v>
      </c>
      <c r="E56" s="26" t="s">
        <v>100</v>
      </c>
      <c r="F56" s="39" t="s">
        <v>170</v>
      </c>
      <c r="G56" s="21">
        <v>1</v>
      </c>
      <c r="H56" s="21">
        <v>1</v>
      </c>
      <c r="I56" s="64">
        <v>63</v>
      </c>
      <c r="J56" s="22">
        <v>28.62</v>
      </c>
      <c r="K56" s="355"/>
    </row>
    <row r="57" spans="1:11" ht="37.9" customHeight="1">
      <c r="B57" s="69" t="s">
        <v>171</v>
      </c>
      <c r="C57" s="26"/>
      <c r="D57" s="26" t="s">
        <v>73</v>
      </c>
      <c r="E57" s="26" t="s">
        <v>100</v>
      </c>
      <c r="F57" s="39" t="s">
        <v>172</v>
      </c>
      <c r="G57" s="21">
        <v>1</v>
      </c>
      <c r="H57" s="21">
        <v>1</v>
      </c>
      <c r="I57" s="64">
        <v>63</v>
      </c>
      <c r="J57" s="22">
        <v>28.62</v>
      </c>
      <c r="K57" s="355"/>
    </row>
    <row r="58" spans="1:11" ht="37.9" customHeight="1">
      <c r="B58" s="19" t="s">
        <v>173</v>
      </c>
      <c r="C58" s="42"/>
      <c r="D58" s="42"/>
      <c r="E58" s="42"/>
      <c r="F58" s="59" t="s">
        <v>174</v>
      </c>
      <c r="G58" s="60"/>
      <c r="H58" s="60"/>
      <c r="I58" s="60"/>
      <c r="J58" s="65"/>
      <c r="K58" s="23"/>
    </row>
    <row r="59" spans="1:11" ht="37.9" customHeight="1">
      <c r="B59" s="19" t="s">
        <v>175</v>
      </c>
      <c r="C59" s="42"/>
      <c r="D59" s="347"/>
      <c r="E59" s="42"/>
      <c r="F59" s="59" t="s">
        <v>176</v>
      </c>
      <c r="G59" s="60"/>
      <c r="H59" s="60"/>
      <c r="I59" s="60"/>
      <c r="J59" s="65"/>
      <c r="K59" s="23"/>
    </row>
    <row r="60" spans="1:11" ht="37.9" customHeight="1">
      <c r="B60" s="19" t="s">
        <v>177</v>
      </c>
      <c r="C60" s="42" t="s">
        <v>178</v>
      </c>
      <c r="D60" s="347" t="s">
        <v>12</v>
      </c>
      <c r="E60" s="42" t="s">
        <v>49</v>
      </c>
      <c r="F60" s="59" t="s">
        <v>179</v>
      </c>
      <c r="G60" s="60">
        <v>1</v>
      </c>
      <c r="H60" s="60">
        <v>30</v>
      </c>
      <c r="I60" s="60">
        <v>960</v>
      </c>
      <c r="J60" s="65">
        <v>2.0699999999999998</v>
      </c>
      <c r="K60" s="352"/>
    </row>
    <row r="61" spans="1:11" ht="37.9" customHeight="1">
      <c r="B61" s="19" t="s">
        <v>180</v>
      </c>
      <c r="C61" s="42" t="s">
        <v>181</v>
      </c>
      <c r="D61" s="347" t="s">
        <v>12</v>
      </c>
      <c r="E61" s="42" t="s">
        <v>49</v>
      </c>
      <c r="F61" s="59" t="s">
        <v>182</v>
      </c>
      <c r="G61" s="60">
        <v>1</v>
      </c>
      <c r="H61" s="60">
        <v>30</v>
      </c>
      <c r="I61" s="60">
        <v>960</v>
      </c>
      <c r="J61" s="351">
        <v>2.4700000000000002</v>
      </c>
      <c r="K61" s="352"/>
    </row>
    <row r="62" spans="1:11" ht="37.9" customHeight="1">
      <c r="B62" s="19" t="s">
        <v>183</v>
      </c>
      <c r="C62" s="42" t="s">
        <v>184</v>
      </c>
      <c r="D62" s="347" t="s">
        <v>12</v>
      </c>
      <c r="E62" s="42" t="s">
        <v>49</v>
      </c>
      <c r="F62" s="59" t="s">
        <v>185</v>
      </c>
      <c r="G62" s="60">
        <v>1</v>
      </c>
      <c r="H62" s="60">
        <v>30</v>
      </c>
      <c r="I62" s="60">
        <v>960</v>
      </c>
      <c r="J62" s="65">
        <v>2.63</v>
      </c>
      <c r="K62" s="352"/>
    </row>
    <row r="63" spans="1:11" ht="37.9" customHeight="1">
      <c r="B63" s="19" t="s">
        <v>186</v>
      </c>
      <c r="C63" s="20" t="s">
        <v>187</v>
      </c>
      <c r="D63" s="54" t="s">
        <v>29</v>
      </c>
      <c r="E63" s="20" t="s">
        <v>53</v>
      </c>
      <c r="F63" s="100" t="s">
        <v>188</v>
      </c>
      <c r="G63" s="21">
        <v>1</v>
      </c>
      <c r="H63" s="21">
        <v>30</v>
      </c>
      <c r="I63" s="21">
        <v>1200</v>
      </c>
      <c r="J63" s="65">
        <v>0.64</v>
      </c>
      <c r="K63" s="352"/>
    </row>
    <row r="64" spans="1:11" ht="37.9" customHeight="1">
      <c r="B64" s="19" t="s">
        <v>189</v>
      </c>
      <c r="C64" s="20" t="s">
        <v>190</v>
      </c>
      <c r="D64" s="54" t="s">
        <v>29</v>
      </c>
      <c r="E64" s="20" t="s">
        <v>53</v>
      </c>
      <c r="F64" s="359" t="s">
        <v>191</v>
      </c>
      <c r="G64" s="21">
        <v>1</v>
      </c>
      <c r="H64" s="21">
        <v>30</v>
      </c>
      <c r="I64" s="21">
        <v>1200</v>
      </c>
      <c r="J64" s="65">
        <v>0.73</v>
      </c>
      <c r="K64" s="352"/>
    </row>
    <row r="65" spans="2:11" ht="37.9" customHeight="1">
      <c r="B65" s="19" t="s">
        <v>192</v>
      </c>
      <c r="C65" s="42" t="s">
        <v>193</v>
      </c>
      <c r="D65" s="347" t="s">
        <v>194</v>
      </c>
      <c r="E65" s="42" t="s">
        <v>195</v>
      </c>
      <c r="F65" s="59" t="s">
        <v>196</v>
      </c>
      <c r="G65" s="60">
        <v>1</v>
      </c>
      <c r="H65" s="60">
        <v>1</v>
      </c>
      <c r="I65" s="60">
        <v>918</v>
      </c>
      <c r="J65" s="65">
        <v>3.11</v>
      </c>
      <c r="K65" s="352"/>
    </row>
    <row r="66" spans="2:11" s="2" customFormat="1" ht="37.9" customHeight="1">
      <c r="B66" s="19" t="s">
        <v>197</v>
      </c>
      <c r="C66" s="42" t="s">
        <v>198</v>
      </c>
      <c r="D66" s="347" t="s">
        <v>194</v>
      </c>
      <c r="E66" s="42" t="s">
        <v>195</v>
      </c>
      <c r="F66" s="59" t="s">
        <v>199</v>
      </c>
      <c r="G66" s="60">
        <v>1</v>
      </c>
      <c r="H66" s="60">
        <v>1</v>
      </c>
      <c r="I66" s="60">
        <v>180</v>
      </c>
      <c r="J66" s="65">
        <v>5.24</v>
      </c>
      <c r="K66" s="352"/>
    </row>
    <row r="67" spans="2:11" ht="37.9" customHeight="1">
      <c r="B67" s="19" t="s">
        <v>200</v>
      </c>
      <c r="C67" s="42" t="s">
        <v>201</v>
      </c>
      <c r="D67" s="347" t="s">
        <v>194</v>
      </c>
      <c r="E67" s="42" t="s">
        <v>195</v>
      </c>
      <c r="F67" s="59" t="s">
        <v>202</v>
      </c>
      <c r="G67" s="60">
        <v>1</v>
      </c>
      <c r="H67" s="60">
        <v>1</v>
      </c>
      <c r="I67" s="60">
        <v>180</v>
      </c>
      <c r="J67" s="65">
        <v>4.66</v>
      </c>
      <c r="K67" s="352"/>
    </row>
    <row r="68" spans="2:11" ht="37.9" customHeight="1">
      <c r="B68" s="19" t="s">
        <v>203</v>
      </c>
      <c r="C68" s="42" t="s">
        <v>204</v>
      </c>
      <c r="D68" s="347" t="s">
        <v>194</v>
      </c>
      <c r="E68" s="42" t="s">
        <v>195</v>
      </c>
      <c r="F68" s="59" t="s">
        <v>205</v>
      </c>
      <c r="G68" s="60">
        <v>1</v>
      </c>
      <c r="H68" s="60">
        <v>1</v>
      </c>
      <c r="I68" s="60">
        <v>120</v>
      </c>
      <c r="J68" s="65">
        <v>8.9700000000000006</v>
      </c>
      <c r="K68" s="352"/>
    </row>
    <row r="69" spans="2:11" ht="37.9" customHeight="1">
      <c r="B69" s="19" t="s">
        <v>206</v>
      </c>
      <c r="C69" s="42" t="s">
        <v>207</v>
      </c>
      <c r="D69" s="347" t="s">
        <v>194</v>
      </c>
      <c r="E69" s="42" t="s">
        <v>195</v>
      </c>
      <c r="F69" s="59" t="s">
        <v>208</v>
      </c>
      <c r="G69" s="60">
        <v>1</v>
      </c>
      <c r="H69" s="60">
        <v>1</v>
      </c>
      <c r="I69" s="60">
        <v>120</v>
      </c>
      <c r="J69" s="65">
        <v>11.06</v>
      </c>
      <c r="K69" s="352"/>
    </row>
    <row r="70" spans="2:11" ht="37.9" customHeight="1">
      <c r="B70" s="62" t="s">
        <v>209</v>
      </c>
      <c r="C70" s="46" t="s">
        <v>210</v>
      </c>
      <c r="D70" s="54" t="s">
        <v>52</v>
      </c>
      <c r="E70" s="46" t="s">
        <v>211</v>
      </c>
      <c r="F70" s="39" t="s">
        <v>212</v>
      </c>
      <c r="G70" s="21"/>
      <c r="H70" s="21"/>
      <c r="I70" s="21"/>
      <c r="J70" s="47">
        <v>6.23</v>
      </c>
      <c r="K70" s="352"/>
    </row>
    <row r="71" spans="2:11" ht="37.9" customHeight="1">
      <c r="B71" s="62" t="s">
        <v>213</v>
      </c>
      <c r="C71" s="46" t="s">
        <v>214</v>
      </c>
      <c r="D71" s="54" t="s">
        <v>52</v>
      </c>
      <c r="E71" s="46" t="s">
        <v>211</v>
      </c>
      <c r="F71" s="39" t="s">
        <v>215</v>
      </c>
      <c r="G71" s="21"/>
      <c r="H71" s="21"/>
      <c r="I71" s="21"/>
      <c r="J71" s="47">
        <v>6.39</v>
      </c>
      <c r="K71" s="352"/>
    </row>
    <row r="72" spans="2:11" ht="37.9" customHeight="1">
      <c r="B72" s="62" t="s">
        <v>216</v>
      </c>
      <c r="C72" s="46" t="s">
        <v>217</v>
      </c>
      <c r="D72" s="54" t="s">
        <v>52</v>
      </c>
      <c r="E72" s="46" t="s">
        <v>211</v>
      </c>
      <c r="F72" s="39" t="s">
        <v>218</v>
      </c>
      <c r="G72" s="21"/>
      <c r="H72" s="21"/>
      <c r="I72" s="21"/>
      <c r="J72" s="47">
        <v>7.21</v>
      </c>
      <c r="K72" s="352"/>
    </row>
    <row r="73" spans="2:11" ht="37.9" customHeight="1">
      <c r="B73" s="62" t="s">
        <v>219</v>
      </c>
      <c r="C73" s="46" t="s">
        <v>220</v>
      </c>
      <c r="D73" s="54" t="s">
        <v>52</v>
      </c>
      <c r="E73" s="46" t="s">
        <v>211</v>
      </c>
      <c r="F73" s="39" t="s">
        <v>221</v>
      </c>
      <c r="G73" s="21"/>
      <c r="H73" s="21"/>
      <c r="I73" s="21"/>
      <c r="J73" s="47">
        <v>7.21</v>
      </c>
      <c r="K73" s="352"/>
    </row>
    <row r="74" spans="2:11" ht="37.9" customHeight="1">
      <c r="B74" s="62" t="s">
        <v>222</v>
      </c>
      <c r="C74" s="46" t="s">
        <v>223</v>
      </c>
      <c r="D74" s="54" t="s">
        <v>52</v>
      </c>
      <c r="E74" s="46" t="s">
        <v>211</v>
      </c>
      <c r="F74" s="39" t="s">
        <v>224</v>
      </c>
      <c r="G74" s="21"/>
      <c r="H74" s="21"/>
      <c r="I74" s="21"/>
      <c r="J74" s="47">
        <v>7.54</v>
      </c>
      <c r="K74" s="352"/>
    </row>
    <row r="75" spans="2:11" ht="37.9" customHeight="1">
      <c r="B75" s="62" t="s">
        <v>225</v>
      </c>
      <c r="C75" s="46" t="s">
        <v>226</v>
      </c>
      <c r="D75" s="54" t="s">
        <v>52</v>
      </c>
      <c r="E75" s="46" t="s">
        <v>211</v>
      </c>
      <c r="F75" s="39" t="s">
        <v>227</v>
      </c>
      <c r="G75" s="21"/>
      <c r="H75" s="21"/>
      <c r="I75" s="21"/>
      <c r="J75" s="47">
        <v>7.21</v>
      </c>
      <c r="K75" s="352"/>
    </row>
    <row r="76" spans="2:11" ht="37.9" customHeight="1">
      <c r="B76" s="62" t="s">
        <v>228</v>
      </c>
      <c r="C76" s="46" t="s">
        <v>229</v>
      </c>
      <c r="D76" s="54" t="s">
        <v>52</v>
      </c>
      <c r="E76" s="46" t="s">
        <v>211</v>
      </c>
      <c r="F76" s="39" t="s">
        <v>230</v>
      </c>
      <c r="G76" s="21"/>
      <c r="H76" s="21"/>
      <c r="I76" s="21"/>
      <c r="J76" s="47">
        <v>8.1</v>
      </c>
      <c r="K76" s="352"/>
    </row>
    <row r="77" spans="2:11" ht="37.9" customHeight="1">
      <c r="B77" s="62" t="s">
        <v>231</v>
      </c>
      <c r="C77" s="46" t="s">
        <v>232</v>
      </c>
      <c r="D77" s="54" t="s">
        <v>52</v>
      </c>
      <c r="E77" s="46" t="s">
        <v>211</v>
      </c>
      <c r="F77" s="39" t="s">
        <v>233</v>
      </c>
      <c r="G77" s="21"/>
      <c r="H77" s="21"/>
      <c r="I77" s="21"/>
      <c r="J77" s="47">
        <v>11.67</v>
      </c>
      <c r="K77" s="352"/>
    </row>
    <row r="78" spans="2:11" ht="37.9" customHeight="1">
      <c r="B78" s="62" t="s">
        <v>234</v>
      </c>
      <c r="C78" s="46" t="s">
        <v>235</v>
      </c>
      <c r="D78" s="54" t="s">
        <v>52</v>
      </c>
      <c r="E78" s="46" t="s">
        <v>211</v>
      </c>
      <c r="F78" s="39" t="s">
        <v>236</v>
      </c>
      <c r="G78" s="21"/>
      <c r="H78" s="21"/>
      <c r="I78" s="21"/>
      <c r="J78" s="47">
        <v>14.3</v>
      </c>
      <c r="K78" s="352"/>
    </row>
    <row r="79" spans="2:11" ht="37.9" customHeight="1">
      <c r="B79" s="62" t="s">
        <v>237</v>
      </c>
      <c r="C79" s="46" t="s">
        <v>238</v>
      </c>
      <c r="D79" s="54" t="s">
        <v>52</v>
      </c>
      <c r="E79" s="46" t="s">
        <v>239</v>
      </c>
      <c r="F79" s="39" t="s">
        <v>240</v>
      </c>
      <c r="G79" s="21"/>
      <c r="H79" s="21"/>
      <c r="I79" s="21"/>
      <c r="J79" s="47">
        <v>6.56</v>
      </c>
      <c r="K79" s="352"/>
    </row>
    <row r="80" spans="2:11" ht="37.9" customHeight="1">
      <c r="B80" s="62" t="s">
        <v>241</v>
      </c>
      <c r="C80" s="46" t="s">
        <v>242</v>
      </c>
      <c r="D80" s="54" t="s">
        <v>52</v>
      </c>
      <c r="E80" s="46" t="s">
        <v>239</v>
      </c>
      <c r="F80" s="39" t="s">
        <v>243</v>
      </c>
      <c r="G80" s="21"/>
      <c r="H80" s="21"/>
      <c r="I80" s="21"/>
      <c r="J80" s="47">
        <v>6.73</v>
      </c>
      <c r="K80" s="352"/>
    </row>
    <row r="81" spans="2:11" ht="30.75">
      <c r="B81" s="62" t="s">
        <v>244</v>
      </c>
      <c r="C81" s="46" t="s">
        <v>245</v>
      </c>
      <c r="D81" s="54" t="s">
        <v>52</v>
      </c>
      <c r="E81" s="46" t="s">
        <v>239</v>
      </c>
      <c r="F81" s="39" t="s">
        <v>246</v>
      </c>
      <c r="G81" s="21"/>
      <c r="H81" s="21"/>
      <c r="I81" s="21"/>
      <c r="J81" s="47">
        <v>7.55</v>
      </c>
      <c r="K81" s="352"/>
    </row>
    <row r="82" spans="2:11" ht="30.75">
      <c r="B82" s="62" t="s">
        <v>247</v>
      </c>
      <c r="C82" s="46" t="s">
        <v>248</v>
      </c>
      <c r="D82" s="54" t="s">
        <v>52</v>
      </c>
      <c r="E82" s="46" t="s">
        <v>239</v>
      </c>
      <c r="F82" s="39" t="s">
        <v>249</v>
      </c>
      <c r="G82" s="21"/>
      <c r="H82" s="21"/>
      <c r="I82" s="21"/>
      <c r="J82" s="47">
        <v>7.55</v>
      </c>
      <c r="K82" s="354"/>
    </row>
    <row r="83" spans="2:11" s="2" customFormat="1" ht="37.9" customHeight="1">
      <c r="B83" s="62" t="s">
        <v>250</v>
      </c>
      <c r="C83" s="46" t="s">
        <v>251</v>
      </c>
      <c r="D83" s="54" t="s">
        <v>52</v>
      </c>
      <c r="E83" s="46" t="s">
        <v>239</v>
      </c>
      <c r="F83" s="39" t="s">
        <v>252</v>
      </c>
      <c r="G83" s="21"/>
      <c r="H83" s="21"/>
      <c r="I83" s="21"/>
      <c r="J83" s="47">
        <v>7.88</v>
      </c>
      <c r="K83" s="352"/>
    </row>
    <row r="84" spans="2:11" ht="37.9" customHeight="1">
      <c r="B84" s="62" t="s">
        <v>253</v>
      </c>
      <c r="C84" s="46" t="s">
        <v>254</v>
      </c>
      <c r="D84" s="54" t="s">
        <v>52</v>
      </c>
      <c r="E84" s="46" t="s">
        <v>239</v>
      </c>
      <c r="F84" s="39" t="s">
        <v>255</v>
      </c>
      <c r="G84" s="21"/>
      <c r="H84" s="21"/>
      <c r="I84" s="21"/>
      <c r="J84" s="47">
        <v>7.55</v>
      </c>
      <c r="K84" s="352"/>
    </row>
    <row r="85" spans="2:11" ht="30.75">
      <c r="B85" s="62" t="s">
        <v>256</v>
      </c>
      <c r="C85" s="46" t="s">
        <v>257</v>
      </c>
      <c r="D85" s="54" t="s">
        <v>52</v>
      </c>
      <c r="E85" s="46" t="s">
        <v>239</v>
      </c>
      <c r="F85" s="39" t="s">
        <v>258</v>
      </c>
      <c r="G85" s="21"/>
      <c r="H85" s="21"/>
      <c r="I85" s="21"/>
      <c r="J85" s="47">
        <v>8.44</v>
      </c>
      <c r="K85" s="352"/>
    </row>
    <row r="86" spans="2:11" ht="30.75">
      <c r="B86" s="62" t="s">
        <v>259</v>
      </c>
      <c r="C86" s="46" t="s">
        <v>260</v>
      </c>
      <c r="D86" s="54" t="s">
        <v>52</v>
      </c>
      <c r="E86" s="46" t="s">
        <v>239</v>
      </c>
      <c r="F86" s="39" t="s">
        <v>261</v>
      </c>
      <c r="G86" s="21"/>
      <c r="H86" s="21"/>
      <c r="I86" s="21"/>
      <c r="J86" s="47">
        <v>12.58</v>
      </c>
      <c r="K86" s="352"/>
    </row>
    <row r="87" spans="2:11" ht="30.75">
      <c r="B87" s="62" t="s">
        <v>262</v>
      </c>
      <c r="C87" s="46" t="s">
        <v>263</v>
      </c>
      <c r="D87" s="54" t="s">
        <v>52</v>
      </c>
      <c r="E87" s="46" t="s">
        <v>239</v>
      </c>
      <c r="F87" s="39" t="s">
        <v>264</v>
      </c>
      <c r="G87" s="21"/>
      <c r="H87" s="21"/>
      <c r="I87" s="21"/>
      <c r="J87" s="47">
        <v>15.34</v>
      </c>
      <c r="K87" s="352"/>
    </row>
    <row r="88" spans="2:11" ht="37.9" customHeight="1">
      <c r="B88" s="68" t="s">
        <v>265</v>
      </c>
      <c r="C88" s="46" t="s">
        <v>263</v>
      </c>
      <c r="D88" s="54" t="s">
        <v>52</v>
      </c>
      <c r="E88" s="46" t="s">
        <v>239</v>
      </c>
      <c r="F88" s="39" t="s">
        <v>266</v>
      </c>
      <c r="G88" s="21"/>
      <c r="H88" s="21"/>
      <c r="I88" s="21"/>
      <c r="J88" s="47">
        <v>15.34</v>
      </c>
      <c r="K88" s="352"/>
    </row>
    <row r="89" spans="2:11" ht="37.9" customHeight="1">
      <c r="B89" s="62" t="s">
        <v>267</v>
      </c>
      <c r="C89" s="46" t="s">
        <v>268</v>
      </c>
      <c r="D89" s="54" t="s">
        <v>52</v>
      </c>
      <c r="E89" s="46" t="s">
        <v>239</v>
      </c>
      <c r="F89" s="39" t="s">
        <v>269</v>
      </c>
      <c r="G89" s="21"/>
      <c r="H89" s="21"/>
      <c r="I89" s="21"/>
      <c r="J89" s="47">
        <v>6.73</v>
      </c>
      <c r="K89" s="352"/>
    </row>
    <row r="90" spans="2:11" ht="37.9" customHeight="1">
      <c r="B90" s="62" t="s">
        <v>270</v>
      </c>
      <c r="C90" s="46" t="s">
        <v>271</v>
      </c>
      <c r="D90" s="54" t="s">
        <v>52</v>
      </c>
      <c r="E90" s="46" t="s">
        <v>239</v>
      </c>
      <c r="F90" s="39" t="s">
        <v>272</v>
      </c>
      <c r="G90" s="21"/>
      <c r="H90" s="21"/>
      <c r="I90" s="21"/>
      <c r="J90" s="47">
        <v>6.73</v>
      </c>
      <c r="K90" s="352"/>
    </row>
    <row r="91" spans="2:11" ht="37.9" customHeight="1">
      <c r="B91" s="62" t="s">
        <v>273</v>
      </c>
      <c r="C91" s="46" t="s">
        <v>274</v>
      </c>
      <c r="D91" s="54" t="s">
        <v>52</v>
      </c>
      <c r="E91" s="46" t="s">
        <v>239</v>
      </c>
      <c r="F91" s="100" t="s">
        <v>275</v>
      </c>
      <c r="G91" s="21"/>
      <c r="H91" s="21"/>
      <c r="I91" s="21"/>
      <c r="J91" s="47">
        <v>7.21</v>
      </c>
      <c r="K91" s="352"/>
    </row>
    <row r="92" spans="2:11" ht="37.9" customHeight="1">
      <c r="B92" s="62" t="s">
        <v>276</v>
      </c>
      <c r="C92" s="46" t="s">
        <v>277</v>
      </c>
      <c r="D92" s="54" t="s">
        <v>52</v>
      </c>
      <c r="E92" s="46" t="s">
        <v>239</v>
      </c>
      <c r="F92" s="100" t="s">
        <v>278</v>
      </c>
      <c r="G92" s="21"/>
      <c r="H92" s="21"/>
      <c r="I92" s="21"/>
      <c r="J92" s="47">
        <v>7.21</v>
      </c>
      <c r="K92" s="352"/>
    </row>
    <row r="93" spans="2:11" ht="37.9" customHeight="1">
      <c r="B93" s="62" t="s">
        <v>279</v>
      </c>
      <c r="C93" s="101"/>
      <c r="D93" s="54" t="s">
        <v>52</v>
      </c>
      <c r="E93" s="46" t="s">
        <v>239</v>
      </c>
      <c r="F93" s="100" t="s">
        <v>280</v>
      </c>
      <c r="G93" s="21"/>
      <c r="H93" s="21"/>
      <c r="I93" s="21"/>
      <c r="J93" s="47">
        <v>7.21</v>
      </c>
      <c r="K93" s="352"/>
    </row>
    <row r="94" spans="2:11" ht="37.9" customHeight="1">
      <c r="B94" s="62" t="s">
        <v>281</v>
      </c>
      <c r="C94" s="102"/>
      <c r="D94" s="54" t="s">
        <v>52</v>
      </c>
      <c r="E94" s="46" t="s">
        <v>239</v>
      </c>
      <c r="F94" s="39" t="s">
        <v>282</v>
      </c>
      <c r="G94" s="21"/>
      <c r="H94" s="21"/>
      <c r="I94" s="21"/>
      <c r="J94" s="47">
        <v>6.56</v>
      </c>
      <c r="K94" s="352"/>
    </row>
    <row r="95" spans="2:11" ht="30.75">
      <c r="B95" s="62" t="s">
        <v>283</v>
      </c>
      <c r="C95" s="101"/>
      <c r="D95" s="54" t="s">
        <v>52</v>
      </c>
      <c r="E95" s="46" t="s">
        <v>239</v>
      </c>
      <c r="F95" s="39" t="s">
        <v>284</v>
      </c>
      <c r="G95" s="21"/>
      <c r="H95" s="21"/>
      <c r="I95" s="21"/>
      <c r="J95" s="47">
        <v>6.56</v>
      </c>
      <c r="K95" s="352"/>
    </row>
    <row r="96" spans="2:11" ht="45.75">
      <c r="B96" s="69" t="s">
        <v>285</v>
      </c>
      <c r="C96" s="46" t="s">
        <v>286</v>
      </c>
      <c r="D96" s="54" t="s">
        <v>52</v>
      </c>
      <c r="E96" s="46" t="s">
        <v>239</v>
      </c>
      <c r="F96" s="103" t="s">
        <v>287</v>
      </c>
      <c r="G96" s="21"/>
      <c r="H96" s="21"/>
      <c r="I96" s="21"/>
      <c r="J96" s="47">
        <v>9.69</v>
      </c>
      <c r="K96" s="354"/>
    </row>
    <row r="97" spans="2:11" ht="37.9" customHeight="1">
      <c r="B97" s="69" t="s">
        <v>288</v>
      </c>
      <c r="C97" s="46" t="s">
        <v>289</v>
      </c>
      <c r="D97" s="54" t="s">
        <v>52</v>
      </c>
      <c r="E97" s="46" t="s">
        <v>239</v>
      </c>
      <c r="F97" s="39" t="s">
        <v>290</v>
      </c>
      <c r="G97" s="21"/>
      <c r="H97" s="21"/>
      <c r="I97" s="21"/>
      <c r="J97" s="47">
        <v>16.239999999999998</v>
      </c>
      <c r="K97" s="352"/>
    </row>
    <row r="98" spans="2:11" ht="37.9" customHeight="1">
      <c r="B98" s="96" t="s">
        <v>291</v>
      </c>
      <c r="C98" s="46" t="s">
        <v>292</v>
      </c>
      <c r="D98" s="54" t="s">
        <v>52</v>
      </c>
      <c r="E98" s="46" t="s">
        <v>239</v>
      </c>
      <c r="F98" s="39" t="s">
        <v>293</v>
      </c>
      <c r="G98" s="21"/>
      <c r="H98" s="21"/>
      <c r="I98" s="21"/>
      <c r="J98" s="47">
        <v>20.239999999999998</v>
      </c>
      <c r="K98" s="352"/>
    </row>
    <row r="99" spans="2:11" ht="37.9" customHeight="1">
      <c r="B99" s="19" t="s">
        <v>294</v>
      </c>
      <c r="C99" s="38" t="s">
        <v>295</v>
      </c>
      <c r="D99" s="54" t="s">
        <v>52</v>
      </c>
      <c r="E99" s="46" t="s">
        <v>239</v>
      </c>
      <c r="F99" s="39" t="s">
        <v>296</v>
      </c>
      <c r="G99" s="21">
        <v>1</v>
      </c>
      <c r="H99" s="21">
        <v>64</v>
      </c>
      <c r="I99" s="21">
        <v>19</v>
      </c>
      <c r="J99" s="18"/>
      <c r="K99" s="352"/>
    </row>
    <row r="100" spans="2:11" ht="37.9" customHeight="1">
      <c r="B100" s="62" t="s">
        <v>297</v>
      </c>
      <c r="C100" s="46" t="s">
        <v>298</v>
      </c>
      <c r="D100" s="54" t="s">
        <v>52</v>
      </c>
      <c r="E100" s="46" t="s">
        <v>299</v>
      </c>
      <c r="F100" s="39" t="s">
        <v>300</v>
      </c>
      <c r="G100" s="21"/>
      <c r="H100" s="21"/>
      <c r="I100" s="21"/>
      <c r="J100" s="47">
        <v>12.47</v>
      </c>
      <c r="K100" s="352"/>
    </row>
    <row r="101" spans="2:11" ht="37.9" customHeight="1">
      <c r="B101" s="62" t="s">
        <v>301</v>
      </c>
      <c r="C101" s="46" t="s">
        <v>302</v>
      </c>
      <c r="D101" s="54" t="s">
        <v>52</v>
      </c>
      <c r="E101" s="46" t="s">
        <v>299</v>
      </c>
      <c r="F101" s="39" t="s">
        <v>303</v>
      </c>
      <c r="G101" s="21"/>
      <c r="H101" s="21"/>
      <c r="I101" s="21"/>
      <c r="J101" s="47">
        <v>12.47</v>
      </c>
      <c r="K101" s="354"/>
    </row>
    <row r="102" spans="2:11" ht="37.9" customHeight="1">
      <c r="B102" s="62" t="s">
        <v>304</v>
      </c>
      <c r="C102" s="46" t="s">
        <v>305</v>
      </c>
      <c r="D102" s="54" t="s">
        <v>52</v>
      </c>
      <c r="E102" s="46" t="s">
        <v>299</v>
      </c>
      <c r="F102" s="39" t="s">
        <v>306</v>
      </c>
      <c r="G102" s="21"/>
      <c r="H102" s="21"/>
      <c r="I102" s="21"/>
      <c r="J102" s="47">
        <v>12.47</v>
      </c>
      <c r="K102" s="352"/>
    </row>
    <row r="103" spans="2:11" ht="30.75">
      <c r="B103" s="62" t="s">
        <v>307</v>
      </c>
      <c r="C103" s="46" t="s">
        <v>308</v>
      </c>
      <c r="D103" s="54" t="s">
        <v>52</v>
      </c>
      <c r="E103" s="46" t="s">
        <v>299</v>
      </c>
      <c r="F103" s="39" t="s">
        <v>309</v>
      </c>
      <c r="G103" s="21"/>
      <c r="H103" s="21"/>
      <c r="I103" s="21"/>
      <c r="J103" s="47">
        <v>13.32</v>
      </c>
      <c r="K103" s="352"/>
    </row>
    <row r="104" spans="2:11" ht="30.75">
      <c r="B104" s="62" t="s">
        <v>310</v>
      </c>
      <c r="C104" s="46" t="s">
        <v>311</v>
      </c>
      <c r="D104" s="54" t="s">
        <v>52</v>
      </c>
      <c r="E104" s="46" t="s">
        <v>299</v>
      </c>
      <c r="F104" s="39" t="s">
        <v>312</v>
      </c>
      <c r="G104" s="21"/>
      <c r="H104" s="21"/>
      <c r="I104" s="21"/>
      <c r="J104" s="47">
        <v>13.83</v>
      </c>
      <c r="K104" s="352"/>
    </row>
    <row r="105" spans="2:11" ht="37.9" customHeight="1">
      <c r="B105" s="62" t="s">
        <v>313</v>
      </c>
      <c r="C105" s="46" t="s">
        <v>314</v>
      </c>
      <c r="D105" s="54" t="s">
        <v>52</v>
      </c>
      <c r="E105" s="46" t="s">
        <v>299</v>
      </c>
      <c r="F105" s="39" t="s">
        <v>315</v>
      </c>
      <c r="G105" s="21"/>
      <c r="H105" s="21"/>
      <c r="I105" s="21"/>
      <c r="J105" s="47">
        <v>18.29</v>
      </c>
      <c r="K105" s="352"/>
    </row>
    <row r="106" spans="2:11" ht="37.9" customHeight="1">
      <c r="B106" s="62" t="s">
        <v>316</v>
      </c>
      <c r="C106" s="46" t="s">
        <v>317</v>
      </c>
      <c r="D106" s="54" t="s">
        <v>52</v>
      </c>
      <c r="E106" s="46" t="s">
        <v>299</v>
      </c>
      <c r="F106" s="39" t="s">
        <v>318</v>
      </c>
      <c r="G106" s="21"/>
      <c r="H106" s="21"/>
      <c r="I106" s="21"/>
      <c r="J106" s="47">
        <v>20.260000000000002</v>
      </c>
      <c r="K106" s="352"/>
    </row>
    <row r="107" spans="2:11" ht="37.9" customHeight="1">
      <c r="B107" s="62" t="s">
        <v>319</v>
      </c>
      <c r="C107" s="46" t="s">
        <v>320</v>
      </c>
      <c r="D107" s="54" t="s">
        <v>52</v>
      </c>
      <c r="E107" s="46" t="s">
        <v>299</v>
      </c>
      <c r="F107" s="39" t="s">
        <v>321</v>
      </c>
      <c r="G107" s="21"/>
      <c r="H107" s="21"/>
      <c r="I107" s="21"/>
      <c r="J107" s="47">
        <v>20.68</v>
      </c>
      <c r="K107" s="352"/>
    </row>
    <row r="108" spans="2:11" ht="37.9" customHeight="1">
      <c r="B108" s="68" t="s">
        <v>322</v>
      </c>
      <c r="C108" s="46" t="s">
        <v>298</v>
      </c>
      <c r="D108" s="54" t="s">
        <v>52</v>
      </c>
      <c r="E108" s="46" t="s">
        <v>299</v>
      </c>
      <c r="F108" s="39" t="s">
        <v>323</v>
      </c>
      <c r="G108" s="21"/>
      <c r="H108" s="21"/>
      <c r="I108" s="21"/>
      <c r="J108" s="47">
        <v>12.47</v>
      </c>
      <c r="K108" s="352"/>
    </row>
    <row r="109" spans="2:11" ht="37.9" customHeight="1">
      <c r="B109" s="68" t="s">
        <v>324</v>
      </c>
      <c r="C109" s="46" t="s">
        <v>302</v>
      </c>
      <c r="D109" s="54" t="s">
        <v>52</v>
      </c>
      <c r="E109" s="46" t="s">
        <v>299</v>
      </c>
      <c r="F109" s="39" t="s">
        <v>325</v>
      </c>
      <c r="G109" s="21"/>
      <c r="H109" s="21"/>
      <c r="I109" s="21"/>
      <c r="J109" s="47">
        <v>12.47</v>
      </c>
      <c r="K109" s="354"/>
    </row>
    <row r="110" spans="2:11" ht="37.9" customHeight="1">
      <c r="B110" s="68" t="s">
        <v>326</v>
      </c>
      <c r="C110" s="46" t="s">
        <v>305</v>
      </c>
      <c r="D110" s="54" t="s">
        <v>52</v>
      </c>
      <c r="E110" s="46" t="s">
        <v>299</v>
      </c>
      <c r="F110" s="39" t="s">
        <v>327</v>
      </c>
      <c r="G110" s="21"/>
      <c r="H110" s="21"/>
      <c r="I110" s="21"/>
      <c r="J110" s="47">
        <v>12.47</v>
      </c>
      <c r="K110" s="352"/>
    </row>
    <row r="111" spans="2:11" ht="37.9" customHeight="1">
      <c r="B111" s="68" t="s">
        <v>328</v>
      </c>
      <c r="C111" s="46" t="s">
        <v>308</v>
      </c>
      <c r="D111" s="54" t="s">
        <v>52</v>
      </c>
      <c r="E111" s="46" t="s">
        <v>299</v>
      </c>
      <c r="F111" s="39" t="s">
        <v>329</v>
      </c>
      <c r="G111" s="21"/>
      <c r="H111" s="21"/>
      <c r="I111" s="21"/>
      <c r="J111" s="47">
        <v>13.32</v>
      </c>
      <c r="K111" s="352"/>
    </row>
    <row r="112" spans="2:11" ht="37.9" customHeight="1">
      <c r="B112" s="68" t="s">
        <v>330</v>
      </c>
      <c r="C112" s="46" t="s">
        <v>311</v>
      </c>
      <c r="D112" s="54" t="s">
        <v>52</v>
      </c>
      <c r="E112" s="46" t="s">
        <v>299</v>
      </c>
      <c r="F112" s="39" t="s">
        <v>331</v>
      </c>
      <c r="G112" s="21"/>
      <c r="H112" s="21"/>
      <c r="I112" s="21"/>
      <c r="J112" s="47">
        <v>13.83</v>
      </c>
      <c r="K112" s="352"/>
    </row>
    <row r="113" spans="2:13" ht="37.9" customHeight="1">
      <c r="B113" s="68" t="s">
        <v>332</v>
      </c>
      <c r="C113" s="46" t="s">
        <v>314</v>
      </c>
      <c r="D113" s="54" t="s">
        <v>52</v>
      </c>
      <c r="E113" s="46" t="s">
        <v>299</v>
      </c>
      <c r="F113" s="39" t="s">
        <v>333</v>
      </c>
      <c r="G113" s="21"/>
      <c r="H113" s="21"/>
      <c r="I113" s="21"/>
      <c r="J113" s="47">
        <v>18.29</v>
      </c>
      <c r="K113" s="352"/>
    </row>
    <row r="114" spans="2:13" ht="45.75">
      <c r="B114" s="68" t="s">
        <v>334</v>
      </c>
      <c r="C114" s="46" t="s">
        <v>317</v>
      </c>
      <c r="D114" s="54" t="s">
        <v>52</v>
      </c>
      <c r="E114" s="46" t="s">
        <v>299</v>
      </c>
      <c r="F114" s="39" t="s">
        <v>335</v>
      </c>
      <c r="G114" s="21"/>
      <c r="H114" s="21"/>
      <c r="I114" s="21"/>
      <c r="J114" s="47">
        <v>20.260000000000002</v>
      </c>
      <c r="K114" s="352"/>
    </row>
    <row r="115" spans="2:13" ht="45.75">
      <c r="B115" s="68" t="s">
        <v>336</v>
      </c>
      <c r="C115" s="46" t="s">
        <v>320</v>
      </c>
      <c r="D115" s="54" t="s">
        <v>52</v>
      </c>
      <c r="E115" s="46" t="s">
        <v>299</v>
      </c>
      <c r="F115" s="39" t="s">
        <v>337</v>
      </c>
      <c r="G115" s="21"/>
      <c r="H115" s="21"/>
      <c r="I115" s="21"/>
      <c r="J115" s="47">
        <v>20.68</v>
      </c>
      <c r="K115" s="352"/>
    </row>
    <row r="116" spans="2:13" ht="37.9" customHeight="1">
      <c r="B116" s="62" t="s">
        <v>338</v>
      </c>
      <c r="C116" s="46" t="s">
        <v>339</v>
      </c>
      <c r="D116" s="54" t="s">
        <v>52</v>
      </c>
      <c r="E116" s="358" t="s">
        <v>340</v>
      </c>
      <c r="F116" s="270" t="s">
        <v>341</v>
      </c>
      <c r="G116" s="21"/>
      <c r="H116" s="21"/>
      <c r="I116" s="21"/>
      <c r="J116" s="47">
        <v>12.73</v>
      </c>
      <c r="K116" s="352"/>
    </row>
    <row r="117" spans="2:13" ht="37.9" customHeight="1">
      <c r="B117" s="62" t="s">
        <v>342</v>
      </c>
      <c r="C117" s="46" t="s">
        <v>343</v>
      </c>
      <c r="D117" s="54" t="s">
        <v>52</v>
      </c>
      <c r="E117" s="358" t="s">
        <v>340</v>
      </c>
      <c r="F117" s="270" t="s">
        <v>344</v>
      </c>
      <c r="G117" s="21"/>
      <c r="H117" s="21"/>
      <c r="I117" s="21"/>
      <c r="J117" s="47">
        <v>12.73</v>
      </c>
      <c r="K117" s="352"/>
    </row>
    <row r="118" spans="2:13" ht="37.9" customHeight="1">
      <c r="B118" s="62" t="s">
        <v>345</v>
      </c>
      <c r="C118" s="46" t="s">
        <v>346</v>
      </c>
      <c r="D118" s="54" t="s">
        <v>52</v>
      </c>
      <c r="E118" s="358" t="s">
        <v>340</v>
      </c>
      <c r="F118" s="270" t="s">
        <v>347</v>
      </c>
      <c r="G118" s="21"/>
      <c r="H118" s="21"/>
      <c r="I118" s="21"/>
      <c r="J118" s="47">
        <v>12.73</v>
      </c>
      <c r="K118" s="352"/>
    </row>
    <row r="119" spans="2:13" ht="37.9" customHeight="1">
      <c r="B119" s="62" t="s">
        <v>348</v>
      </c>
      <c r="C119" s="46" t="s">
        <v>349</v>
      </c>
      <c r="D119" s="54" t="s">
        <v>52</v>
      </c>
      <c r="E119" s="358" t="s">
        <v>340</v>
      </c>
      <c r="F119" s="270" t="s">
        <v>350</v>
      </c>
      <c r="G119" s="21"/>
      <c r="H119" s="21"/>
      <c r="I119" s="21"/>
      <c r="J119" s="47">
        <v>13.66</v>
      </c>
      <c r="K119" s="352"/>
    </row>
    <row r="120" spans="2:13" ht="37.9" customHeight="1">
      <c r="B120" s="62" t="s">
        <v>351</v>
      </c>
      <c r="C120" s="46" t="s">
        <v>352</v>
      </c>
      <c r="D120" s="54" t="s">
        <v>52</v>
      </c>
      <c r="E120" s="358" t="s">
        <v>340</v>
      </c>
      <c r="F120" s="270" t="s">
        <v>353</v>
      </c>
      <c r="G120" s="21"/>
      <c r="H120" s="21"/>
      <c r="I120" s="21"/>
      <c r="J120" s="47">
        <v>14.17</v>
      </c>
      <c r="K120" s="352"/>
    </row>
    <row r="121" spans="2:13" ht="37.9" customHeight="1">
      <c r="B121" s="62" t="s">
        <v>354</v>
      </c>
      <c r="C121" s="46" t="s">
        <v>355</v>
      </c>
      <c r="D121" s="54" t="s">
        <v>52</v>
      </c>
      <c r="E121" s="358" t="s">
        <v>340</v>
      </c>
      <c r="F121" s="270" t="s">
        <v>356</v>
      </c>
      <c r="G121" s="21"/>
      <c r="H121" s="21"/>
      <c r="I121" s="21"/>
      <c r="J121" s="47">
        <v>19.11</v>
      </c>
      <c r="K121" s="352"/>
    </row>
    <row r="122" spans="2:13" ht="37.9" customHeight="1">
      <c r="B122" s="62" t="s">
        <v>357</v>
      </c>
      <c r="C122" s="46" t="s">
        <v>358</v>
      </c>
      <c r="D122" s="54" t="s">
        <v>52</v>
      </c>
      <c r="E122" s="358" t="s">
        <v>340</v>
      </c>
      <c r="F122" s="270" t="s">
        <v>359</v>
      </c>
      <c r="G122" s="21"/>
      <c r="H122" s="21"/>
      <c r="I122" s="21"/>
      <c r="J122" s="47">
        <v>21.18</v>
      </c>
      <c r="K122" s="352"/>
    </row>
    <row r="123" spans="2:13" ht="45.75">
      <c r="B123" s="62" t="s">
        <v>360</v>
      </c>
      <c r="C123" s="357" t="s">
        <v>361</v>
      </c>
      <c r="D123" s="54" t="s">
        <v>52</v>
      </c>
      <c r="E123" s="358" t="s">
        <v>340</v>
      </c>
      <c r="F123" s="270" t="s">
        <v>362</v>
      </c>
      <c r="G123" s="21"/>
      <c r="H123" s="21"/>
      <c r="I123" s="21"/>
      <c r="J123" s="47">
        <v>21.6</v>
      </c>
      <c r="K123" s="352"/>
    </row>
    <row r="124" spans="2:13" ht="37.9" customHeight="1">
      <c r="B124" s="62" t="s">
        <v>363</v>
      </c>
      <c r="C124" s="46" t="s">
        <v>364</v>
      </c>
      <c r="D124" s="54" t="s">
        <v>52</v>
      </c>
      <c r="E124" s="358" t="s">
        <v>340</v>
      </c>
      <c r="F124" s="270" t="s">
        <v>365</v>
      </c>
      <c r="G124" s="21"/>
      <c r="H124" s="21"/>
      <c r="I124" s="21"/>
      <c r="J124" s="47">
        <v>11.21</v>
      </c>
      <c r="K124" s="352"/>
      <c r="L124" s="12">
        <f>J124*1.75</f>
        <v>19.6175</v>
      </c>
      <c r="M124" s="12">
        <f>L124/0.75</f>
        <v>26.156666666666666</v>
      </c>
    </row>
    <row r="125" spans="2:13" ht="37.9" customHeight="1">
      <c r="B125" s="62" t="s">
        <v>366</v>
      </c>
      <c r="C125" s="46" t="s">
        <v>367</v>
      </c>
      <c r="D125" s="54" t="s">
        <v>52</v>
      </c>
      <c r="E125" s="358" t="s">
        <v>340</v>
      </c>
      <c r="F125" s="39" t="s">
        <v>368</v>
      </c>
      <c r="G125" s="21"/>
      <c r="H125" s="21"/>
      <c r="I125" s="21"/>
      <c r="J125" s="47">
        <v>11.21</v>
      </c>
      <c r="K125" s="352"/>
    </row>
    <row r="126" spans="2:13" s="4" customFormat="1" ht="37.9" customHeight="1">
      <c r="B126" s="62" t="s">
        <v>369</v>
      </c>
      <c r="C126" s="46" t="s">
        <v>370</v>
      </c>
      <c r="D126" s="54" t="s">
        <v>52</v>
      </c>
      <c r="E126" s="358" t="s">
        <v>340</v>
      </c>
      <c r="F126" s="270" t="s">
        <v>371</v>
      </c>
      <c r="G126" s="21"/>
      <c r="H126" s="21"/>
      <c r="I126" s="21"/>
      <c r="J126" s="47">
        <v>11.21</v>
      </c>
      <c r="K126" s="352"/>
    </row>
    <row r="127" spans="2:13" s="5" customFormat="1" ht="37.9" customHeight="1">
      <c r="B127" s="69" t="s">
        <v>372</v>
      </c>
      <c r="C127" s="48" t="s">
        <v>373</v>
      </c>
      <c r="D127" s="57" t="s">
        <v>374</v>
      </c>
      <c r="E127" s="57" t="s">
        <v>375</v>
      </c>
      <c r="F127" s="50" t="s">
        <v>376</v>
      </c>
      <c r="G127" s="21"/>
      <c r="H127" s="21"/>
      <c r="I127" s="48">
        <v>450</v>
      </c>
      <c r="J127" s="22">
        <v>3.17</v>
      </c>
      <c r="K127" s="23"/>
    </row>
    <row r="128" spans="2:13" s="4" customFormat="1" ht="37.9" customHeight="1">
      <c r="B128" s="69" t="s">
        <v>377</v>
      </c>
      <c r="C128" s="48" t="s">
        <v>378</v>
      </c>
      <c r="D128" s="57" t="s">
        <v>374</v>
      </c>
      <c r="E128" s="57" t="s">
        <v>375</v>
      </c>
      <c r="F128" s="50" t="s">
        <v>379</v>
      </c>
      <c r="G128" s="21"/>
      <c r="H128" s="21"/>
      <c r="I128" s="48">
        <v>360</v>
      </c>
      <c r="J128" s="22">
        <v>3.79</v>
      </c>
      <c r="K128" s="23"/>
    </row>
    <row r="129" spans="1:11" s="4" customFormat="1" ht="37.9" customHeight="1">
      <c r="B129" s="69" t="s">
        <v>380</v>
      </c>
      <c r="C129" s="48" t="s">
        <v>381</v>
      </c>
      <c r="D129" s="57" t="s">
        <v>374</v>
      </c>
      <c r="E129" s="57" t="s">
        <v>375</v>
      </c>
      <c r="F129" s="661" t="s">
        <v>382</v>
      </c>
      <c r="G129" s="21"/>
      <c r="H129" s="21"/>
      <c r="I129" s="48">
        <v>360</v>
      </c>
      <c r="J129" s="22">
        <v>4.2300000000000004</v>
      </c>
      <c r="K129" s="23"/>
    </row>
    <row r="130" spans="1:11" s="4" customFormat="1" ht="37.9" customHeight="1">
      <c r="B130" s="69" t="s">
        <v>383</v>
      </c>
      <c r="C130" s="48" t="s">
        <v>384</v>
      </c>
      <c r="D130" s="57" t="s">
        <v>374</v>
      </c>
      <c r="E130" s="57" t="s">
        <v>375</v>
      </c>
      <c r="F130" s="661" t="s">
        <v>385</v>
      </c>
      <c r="G130" s="21"/>
      <c r="H130" s="21"/>
      <c r="I130" s="48">
        <v>768</v>
      </c>
      <c r="J130" s="22">
        <v>2.04</v>
      </c>
      <c r="K130" s="23"/>
    </row>
    <row r="131" spans="1:11" s="4" customFormat="1" ht="37.9" customHeight="1">
      <c r="B131" s="69" t="s">
        <v>386</v>
      </c>
      <c r="C131" s="48" t="s">
        <v>387</v>
      </c>
      <c r="D131" s="57" t="s">
        <v>374</v>
      </c>
      <c r="E131" s="57" t="s">
        <v>375</v>
      </c>
      <c r="F131" s="661" t="s">
        <v>388</v>
      </c>
      <c r="G131" s="21"/>
      <c r="H131" s="21"/>
      <c r="I131" s="48">
        <v>240</v>
      </c>
      <c r="J131" s="22">
        <v>5.57</v>
      </c>
      <c r="K131" s="23"/>
    </row>
    <row r="132" spans="1:11" s="4" customFormat="1" ht="37.9" customHeight="1">
      <c r="B132" s="63" t="s">
        <v>389</v>
      </c>
      <c r="C132" s="48" t="s">
        <v>390</v>
      </c>
      <c r="D132" s="57" t="s">
        <v>374</v>
      </c>
      <c r="E132" s="57" t="s">
        <v>375</v>
      </c>
      <c r="F132" s="661" t="s">
        <v>391</v>
      </c>
      <c r="G132" s="21"/>
      <c r="H132" s="21"/>
      <c r="I132" s="48"/>
      <c r="J132" s="22"/>
      <c r="K132" s="23"/>
    </row>
    <row r="133" spans="1:11" s="4" customFormat="1" ht="37.9" customHeight="1">
      <c r="B133" s="63" t="s">
        <v>392</v>
      </c>
      <c r="C133" s="48" t="s">
        <v>393</v>
      </c>
      <c r="D133" s="57" t="s">
        <v>374</v>
      </c>
      <c r="E133" s="57" t="s">
        <v>375</v>
      </c>
      <c r="F133" s="661" t="s">
        <v>394</v>
      </c>
      <c r="G133" s="21"/>
      <c r="H133" s="21"/>
      <c r="I133" s="48"/>
      <c r="J133" s="22"/>
      <c r="K133" s="23"/>
    </row>
    <row r="134" spans="1:11" s="4" customFormat="1" ht="37.9" customHeight="1">
      <c r="B134" s="19" t="s">
        <v>395</v>
      </c>
      <c r="C134" s="345" t="s">
        <v>396</v>
      </c>
      <c r="D134" s="57" t="s">
        <v>374</v>
      </c>
      <c r="E134" s="57" t="s">
        <v>397</v>
      </c>
      <c r="F134" s="99" t="s">
        <v>398</v>
      </c>
      <c r="G134" s="21"/>
      <c r="H134" s="21"/>
      <c r="I134" s="21"/>
      <c r="J134" s="65">
        <v>3.82</v>
      </c>
      <c r="K134" s="23"/>
    </row>
    <row r="135" spans="1:11" s="4" customFormat="1" ht="15.75">
      <c r="B135" s="19" t="s">
        <v>399</v>
      </c>
      <c r="C135" s="49" t="s">
        <v>400</v>
      </c>
      <c r="D135" s="57" t="s">
        <v>374</v>
      </c>
      <c r="E135" s="57" t="s">
        <v>397</v>
      </c>
      <c r="F135" s="99" t="s">
        <v>401</v>
      </c>
      <c r="G135" s="21"/>
      <c r="H135" s="21"/>
      <c r="I135" s="21"/>
      <c r="J135" s="65">
        <v>4.24</v>
      </c>
      <c r="K135" s="23"/>
    </row>
    <row r="136" spans="1:11" s="4" customFormat="1" ht="15.75">
      <c r="B136" s="19" t="s">
        <v>402</v>
      </c>
      <c r="C136" s="49" t="s">
        <v>403</v>
      </c>
      <c r="D136" s="57" t="s">
        <v>374</v>
      </c>
      <c r="E136" s="57" t="s">
        <v>397</v>
      </c>
      <c r="F136" s="270"/>
      <c r="G136" s="21"/>
      <c r="H136" s="21"/>
      <c r="I136" s="21"/>
      <c r="J136" s="65">
        <v>10.89</v>
      </c>
      <c r="K136" s="23"/>
    </row>
    <row r="137" spans="1:11" s="4" customFormat="1" ht="31.5">
      <c r="B137" s="19" t="s">
        <v>404</v>
      </c>
      <c r="C137" s="20" t="s">
        <v>405</v>
      </c>
      <c r="D137" s="57" t="s">
        <v>374</v>
      </c>
      <c r="E137" s="57" t="s">
        <v>397</v>
      </c>
      <c r="F137" s="99" t="s">
        <v>406</v>
      </c>
      <c r="G137" s="21"/>
      <c r="H137" s="21"/>
      <c r="I137" s="21"/>
      <c r="J137" s="65">
        <v>11.21</v>
      </c>
      <c r="K137" s="23"/>
    </row>
    <row r="138" spans="1:11" s="4" customFormat="1" ht="31.5">
      <c r="B138" s="19" t="s">
        <v>407</v>
      </c>
      <c r="C138" s="20" t="s">
        <v>408</v>
      </c>
      <c r="D138" s="57" t="s">
        <v>374</v>
      </c>
      <c r="E138" s="57" t="s">
        <v>397</v>
      </c>
      <c r="F138" s="99" t="s">
        <v>409</v>
      </c>
      <c r="G138" s="21"/>
      <c r="H138" s="21"/>
      <c r="I138" s="21"/>
      <c r="J138" s="65">
        <v>21.98</v>
      </c>
      <c r="K138" s="23"/>
    </row>
    <row r="139" spans="1:11" ht="31.5">
      <c r="B139" s="95" t="s">
        <v>410</v>
      </c>
      <c r="C139" s="20" t="s">
        <v>411</v>
      </c>
      <c r="D139" s="346" t="s">
        <v>374</v>
      </c>
      <c r="E139" s="346" t="s">
        <v>397</v>
      </c>
      <c r="F139" s="98" t="s">
        <v>412</v>
      </c>
      <c r="G139" s="21"/>
      <c r="H139" s="21"/>
      <c r="I139" s="21"/>
      <c r="J139" s="65">
        <v>31.66</v>
      </c>
      <c r="K139" s="23"/>
    </row>
    <row r="140" spans="1:11" ht="31.5">
      <c r="B140" s="95" t="s">
        <v>413</v>
      </c>
      <c r="C140" s="20" t="s">
        <v>414</v>
      </c>
      <c r="D140" s="346" t="s">
        <v>374</v>
      </c>
      <c r="E140" s="346" t="s">
        <v>397</v>
      </c>
      <c r="F140" s="98" t="s">
        <v>415</v>
      </c>
      <c r="G140" s="21"/>
      <c r="H140" s="21"/>
      <c r="I140" s="21"/>
      <c r="J140" s="70">
        <v>12.37</v>
      </c>
      <c r="K140" s="2"/>
    </row>
    <row r="141" spans="1:11" s="4" customFormat="1" ht="31.5">
      <c r="A141" s="340"/>
      <c r="B141" s="95" t="s">
        <v>416</v>
      </c>
      <c r="C141" s="20" t="s">
        <v>417</v>
      </c>
      <c r="D141" s="57" t="s">
        <v>374</v>
      </c>
      <c r="E141" s="346" t="s">
        <v>397</v>
      </c>
      <c r="F141" s="99" t="s">
        <v>418</v>
      </c>
      <c r="G141" s="21"/>
      <c r="H141" s="21"/>
      <c r="I141" s="21"/>
      <c r="J141" s="29"/>
      <c r="K141" s="23"/>
    </row>
    <row r="142" spans="1:11" s="4" customFormat="1" ht="31.5">
      <c r="A142" s="340"/>
      <c r="B142" s="95" t="s">
        <v>419</v>
      </c>
      <c r="C142" s="20" t="s">
        <v>420</v>
      </c>
      <c r="D142" s="57" t="s">
        <v>374</v>
      </c>
      <c r="E142" s="346" t="s">
        <v>397</v>
      </c>
      <c r="F142" s="99" t="s">
        <v>421</v>
      </c>
      <c r="G142" s="21"/>
      <c r="H142" s="21"/>
      <c r="I142" s="21"/>
      <c r="J142" s="29"/>
      <c r="K142" s="23"/>
    </row>
    <row r="143" spans="1:11" s="2" customFormat="1" ht="31.5">
      <c r="A143" s="341"/>
      <c r="B143" s="95" t="s">
        <v>422</v>
      </c>
      <c r="C143" s="20" t="s">
        <v>423</v>
      </c>
      <c r="D143" s="57" t="s">
        <v>374</v>
      </c>
      <c r="E143" s="346" t="s">
        <v>397</v>
      </c>
      <c r="F143" s="99" t="s">
        <v>424</v>
      </c>
      <c r="G143" s="21"/>
      <c r="H143" s="21"/>
      <c r="I143" s="21"/>
      <c r="J143" s="29"/>
      <c r="K143" s="23"/>
    </row>
    <row r="144" spans="1:11" ht="31.5">
      <c r="A144" s="342"/>
      <c r="B144" s="95" t="s">
        <v>425</v>
      </c>
      <c r="C144" s="20" t="s">
        <v>426</v>
      </c>
      <c r="D144" s="57" t="s">
        <v>374</v>
      </c>
      <c r="E144" s="346" t="s">
        <v>397</v>
      </c>
      <c r="F144" s="99" t="s">
        <v>427</v>
      </c>
      <c r="G144" s="21"/>
      <c r="H144" s="21"/>
      <c r="I144" s="21"/>
      <c r="J144" s="29"/>
      <c r="K144" s="23"/>
    </row>
    <row r="145" spans="1:11" s="5" customFormat="1" ht="31.5">
      <c r="A145" s="339"/>
      <c r="B145" s="95" t="s">
        <v>428</v>
      </c>
      <c r="C145" s="20" t="s">
        <v>429</v>
      </c>
      <c r="D145" s="57" t="s">
        <v>374</v>
      </c>
      <c r="E145" s="346" t="s">
        <v>397</v>
      </c>
      <c r="F145" s="99" t="s">
        <v>430</v>
      </c>
      <c r="G145" s="21"/>
      <c r="H145" s="21"/>
      <c r="I145" s="21"/>
      <c r="J145" s="29"/>
      <c r="K145" s="23"/>
    </row>
    <row r="146" spans="1:11" s="5" customFormat="1" ht="31.5">
      <c r="A146" s="339"/>
      <c r="B146" s="97" t="s">
        <v>431</v>
      </c>
      <c r="C146" s="20" t="s">
        <v>432</v>
      </c>
      <c r="D146" s="57" t="s">
        <v>374</v>
      </c>
      <c r="E146" s="346" t="s">
        <v>397</v>
      </c>
      <c r="F146" s="99" t="s">
        <v>433</v>
      </c>
      <c r="G146" s="32"/>
      <c r="H146" s="32"/>
      <c r="I146" s="32"/>
      <c r="J146" s="35"/>
      <c r="K146" s="36"/>
    </row>
    <row r="147" spans="1:11" s="5" customFormat="1" ht="15">
      <c r="B147" s="97" t="s">
        <v>434</v>
      </c>
      <c r="C147" s="82" t="s">
        <v>435</v>
      </c>
      <c r="D147" s="57" t="s">
        <v>374</v>
      </c>
      <c r="E147" s="346" t="s">
        <v>397</v>
      </c>
      <c r="F147" s="51" t="s">
        <v>436</v>
      </c>
      <c r="G147" s="32"/>
      <c r="H147" s="32"/>
      <c r="I147" s="32"/>
      <c r="J147" s="35"/>
      <c r="K147" s="36"/>
    </row>
    <row r="148" spans="1:11" s="5" customFormat="1" ht="15">
      <c r="B148" s="97" t="s">
        <v>437</v>
      </c>
      <c r="C148" s="82" t="s">
        <v>438</v>
      </c>
      <c r="D148" s="57" t="s">
        <v>374</v>
      </c>
      <c r="E148" s="346" t="s">
        <v>397</v>
      </c>
      <c r="F148" s="51" t="s">
        <v>439</v>
      </c>
      <c r="G148" s="32"/>
      <c r="H148" s="32"/>
      <c r="I148" s="32"/>
      <c r="J148" s="35"/>
      <c r="K148" s="36"/>
    </row>
    <row r="149" spans="1:11" s="5" customFormat="1" ht="15">
      <c r="A149" s="339"/>
      <c r="B149" s="97" t="s">
        <v>440</v>
      </c>
      <c r="C149" s="82" t="s">
        <v>441</v>
      </c>
      <c r="D149" s="57" t="s">
        <v>374</v>
      </c>
      <c r="E149" s="346" t="s">
        <v>397</v>
      </c>
      <c r="F149" s="51" t="s">
        <v>442</v>
      </c>
      <c r="G149" s="21"/>
      <c r="H149" s="21"/>
      <c r="I149" s="21"/>
      <c r="J149" s="29"/>
      <c r="K149" s="23"/>
    </row>
    <row r="150" spans="1:11" s="5" customFormat="1" ht="37.9" customHeight="1">
      <c r="B150" s="19"/>
      <c r="C150" s="20"/>
      <c r="D150" s="20"/>
      <c r="E150" s="20"/>
      <c r="F150" s="39"/>
      <c r="G150" s="21"/>
      <c r="H150" s="21"/>
      <c r="I150" s="21"/>
      <c r="J150" s="29"/>
      <c r="K150" s="23"/>
    </row>
    <row r="151" spans="1:11" ht="15">
      <c r="A151" s="342"/>
      <c r="B151" s="95" t="s">
        <v>443</v>
      </c>
      <c r="C151" s="20"/>
      <c r="D151" s="54" t="s">
        <v>52</v>
      </c>
      <c r="E151" s="54" t="s">
        <v>444</v>
      </c>
      <c r="F151" s="51" t="s">
        <v>445</v>
      </c>
      <c r="G151" s="21"/>
      <c r="H151" s="21"/>
      <c r="I151" s="21"/>
      <c r="J151" s="29"/>
      <c r="K151" s="352"/>
    </row>
    <row r="152" spans="1:11" ht="15">
      <c r="A152" s="342"/>
      <c r="B152" s="95" t="s">
        <v>446</v>
      </c>
      <c r="C152" s="20"/>
      <c r="D152" s="54" t="s">
        <v>52</v>
      </c>
      <c r="E152" s="54" t="s">
        <v>444</v>
      </c>
      <c r="F152" s="51" t="s">
        <v>447</v>
      </c>
      <c r="G152" s="21"/>
      <c r="H152" s="21"/>
      <c r="I152" s="21"/>
      <c r="J152" s="29"/>
      <c r="K152" s="352"/>
    </row>
    <row r="153" spans="1:11" ht="15">
      <c r="A153" s="342"/>
      <c r="B153" s="95" t="s">
        <v>448</v>
      </c>
      <c r="C153" s="20"/>
      <c r="D153" s="54" t="s">
        <v>52</v>
      </c>
      <c r="E153" s="54" t="s">
        <v>444</v>
      </c>
      <c r="F153" s="51" t="s">
        <v>449</v>
      </c>
      <c r="G153" s="21"/>
      <c r="H153" s="21"/>
      <c r="I153" s="21"/>
      <c r="J153" s="29"/>
      <c r="K153" s="352"/>
    </row>
    <row r="154" spans="1:11" ht="15">
      <c r="A154" s="342"/>
      <c r="B154" s="95" t="s">
        <v>450</v>
      </c>
      <c r="C154" s="20"/>
      <c r="D154" s="54" t="s">
        <v>52</v>
      </c>
      <c r="E154" s="54" t="s">
        <v>444</v>
      </c>
      <c r="F154" s="51" t="s">
        <v>451</v>
      </c>
      <c r="G154" s="21"/>
      <c r="H154" s="21"/>
      <c r="I154" s="21"/>
      <c r="J154" s="29"/>
      <c r="K154" s="352"/>
    </row>
    <row r="155" spans="1:11" ht="15">
      <c r="A155" s="342"/>
      <c r="B155" s="95" t="s">
        <v>452</v>
      </c>
      <c r="C155" s="20"/>
      <c r="D155" s="54" t="s">
        <v>52</v>
      </c>
      <c r="E155" s="54" t="s">
        <v>444</v>
      </c>
      <c r="F155" s="51" t="s">
        <v>453</v>
      </c>
      <c r="G155" s="21"/>
      <c r="H155" s="21"/>
      <c r="I155" s="21"/>
      <c r="J155" s="29"/>
      <c r="K155" s="352"/>
    </row>
    <row r="156" spans="1:11" ht="15.75">
      <c r="A156" s="342"/>
      <c r="B156" s="95" t="s">
        <v>454</v>
      </c>
      <c r="C156" s="20"/>
      <c r="D156" s="54" t="s">
        <v>52</v>
      </c>
      <c r="E156" s="54" t="s">
        <v>444</v>
      </c>
      <c r="F156" s="51" t="s">
        <v>455</v>
      </c>
      <c r="G156" s="21"/>
      <c r="H156" s="21"/>
      <c r="I156" s="21"/>
      <c r="J156" s="18"/>
      <c r="K156" s="352"/>
    </row>
    <row r="157" spans="1:11" ht="15">
      <c r="A157" s="342"/>
      <c r="B157" s="95" t="s">
        <v>456</v>
      </c>
      <c r="C157" s="20"/>
      <c r="D157" s="54" t="s">
        <v>52</v>
      </c>
      <c r="E157" s="54" t="s">
        <v>444</v>
      </c>
      <c r="F157" s="51" t="s">
        <v>457</v>
      </c>
      <c r="G157" s="21"/>
      <c r="H157" s="21"/>
      <c r="I157" s="21"/>
      <c r="J157" s="22"/>
      <c r="K157" s="352"/>
    </row>
    <row r="158" spans="1:11" ht="15">
      <c r="B158" s="30"/>
      <c r="C158" s="31"/>
      <c r="D158" s="31"/>
      <c r="E158" s="31"/>
      <c r="F158" s="40"/>
      <c r="G158" s="32"/>
      <c r="H158" s="32"/>
      <c r="I158" s="32"/>
      <c r="J158" s="35"/>
      <c r="K158" s="355"/>
    </row>
    <row r="159" spans="1:11" s="4" customFormat="1" ht="15">
      <c r="B159" s="97" t="s">
        <v>458</v>
      </c>
      <c r="C159" s="31"/>
      <c r="D159" s="54" t="s">
        <v>52</v>
      </c>
      <c r="E159" s="54" t="s">
        <v>444</v>
      </c>
      <c r="F159" s="51" t="s">
        <v>459</v>
      </c>
      <c r="G159" s="32"/>
      <c r="H159" s="32"/>
      <c r="I159" s="32"/>
      <c r="J159" s="35"/>
      <c r="K159" s="355"/>
    </row>
    <row r="160" spans="1:11" s="4" customFormat="1" ht="27">
      <c r="B160" s="97" t="s">
        <v>460</v>
      </c>
      <c r="C160" s="31"/>
      <c r="D160" s="54" t="s">
        <v>52</v>
      </c>
      <c r="E160" s="54" t="s">
        <v>444</v>
      </c>
      <c r="F160" s="51" t="s">
        <v>461</v>
      </c>
      <c r="G160" s="32"/>
      <c r="H160" s="32"/>
      <c r="I160" s="32"/>
      <c r="J160" s="35"/>
      <c r="K160" s="355"/>
    </row>
    <row r="161" spans="2:6" s="4" customFormat="1" ht="27">
      <c r="B161" s="97" t="s">
        <v>462</v>
      </c>
      <c r="C161" s="31"/>
      <c r="D161" s="54" t="s">
        <v>52</v>
      </c>
      <c r="E161" s="54" t="s">
        <v>444</v>
      </c>
      <c r="F161" s="51" t="s">
        <v>463</v>
      </c>
    </row>
    <row r="162" spans="2:6" s="4" customFormat="1" ht="15">
      <c r="B162" s="19"/>
      <c r="C162" s="20"/>
      <c r="D162" s="20"/>
      <c r="E162" s="20"/>
      <c r="F162" s="39"/>
    </row>
    <row r="163" spans="2:6" s="4" customFormat="1" ht="31.5">
      <c r="B163" s="95" t="s">
        <v>464</v>
      </c>
      <c r="C163" s="20"/>
      <c r="D163" s="54" t="s">
        <v>52</v>
      </c>
      <c r="E163" s="54" t="s">
        <v>465</v>
      </c>
      <c r="F163" s="99" t="s">
        <v>466</v>
      </c>
    </row>
    <row r="164" spans="2:6" s="4" customFormat="1" ht="31.5">
      <c r="B164" s="95" t="s">
        <v>467</v>
      </c>
      <c r="C164" s="20"/>
      <c r="D164" s="54" t="s">
        <v>52</v>
      </c>
      <c r="E164" s="54" t="s">
        <v>465</v>
      </c>
      <c r="F164" s="99" t="s">
        <v>468</v>
      </c>
    </row>
    <row r="165" spans="2:6" s="6" customFormat="1" ht="15">
      <c r="B165" s="95" t="s">
        <v>469</v>
      </c>
      <c r="C165" s="20"/>
      <c r="D165" s="54" t="s">
        <v>52</v>
      </c>
      <c r="E165" s="54" t="s">
        <v>465</v>
      </c>
      <c r="F165" s="51" t="s">
        <v>470</v>
      </c>
    </row>
    <row r="166" spans="2:6" s="6" customFormat="1" ht="15">
      <c r="B166" s="95" t="s">
        <v>471</v>
      </c>
      <c r="C166" s="20"/>
      <c r="D166" s="54" t="s">
        <v>52</v>
      </c>
      <c r="E166" s="54" t="s">
        <v>465</v>
      </c>
      <c r="F166" s="51" t="s">
        <v>472</v>
      </c>
    </row>
    <row r="167" spans="2:6" s="6" customFormat="1" ht="15">
      <c r="B167" s="19"/>
      <c r="C167" s="20"/>
      <c r="D167" s="20"/>
      <c r="E167" s="20"/>
      <c r="F167" s="39"/>
    </row>
    <row r="168" spans="2:6" s="6" customFormat="1" ht="15">
      <c r="B168" s="95" t="s">
        <v>473</v>
      </c>
      <c r="C168" s="20"/>
      <c r="D168" s="54" t="s">
        <v>52</v>
      </c>
      <c r="E168" s="54" t="s">
        <v>474</v>
      </c>
      <c r="F168" s="51" t="s">
        <v>475</v>
      </c>
    </row>
    <row r="169" spans="2:6" s="7" customFormat="1" ht="15.75">
      <c r="B169" s="95" t="s">
        <v>476</v>
      </c>
      <c r="C169" s="20"/>
      <c r="D169" s="54" t="s">
        <v>52</v>
      </c>
      <c r="E169" s="54" t="s">
        <v>474</v>
      </c>
      <c r="F169" s="51" t="s">
        <v>477</v>
      </c>
    </row>
    <row r="170" spans="2:6" s="5" customFormat="1" ht="15">
      <c r="B170" s="95" t="s">
        <v>478</v>
      </c>
      <c r="C170" s="20"/>
      <c r="D170" s="54" t="s">
        <v>52</v>
      </c>
      <c r="E170" s="54" t="s">
        <v>474</v>
      </c>
      <c r="F170" s="51" t="s">
        <v>479</v>
      </c>
    </row>
    <row r="171" spans="2:6" s="5" customFormat="1" ht="15">
      <c r="B171" s="95" t="s">
        <v>480</v>
      </c>
      <c r="C171" s="20"/>
      <c r="D171" s="54" t="s">
        <v>52</v>
      </c>
      <c r="E171" s="54" t="s">
        <v>474</v>
      </c>
      <c r="F171" s="51" t="s">
        <v>481</v>
      </c>
    </row>
    <row r="172" spans="2:6" s="5" customFormat="1" ht="15">
      <c r="B172" s="95" t="s">
        <v>482</v>
      </c>
      <c r="C172" s="20"/>
      <c r="D172" s="54" t="s">
        <v>52</v>
      </c>
      <c r="E172" s="54" t="s">
        <v>474</v>
      </c>
      <c r="F172" s="51" t="s">
        <v>483</v>
      </c>
    </row>
    <row r="173" spans="2:6" s="5" customFormat="1" ht="15">
      <c r="B173" s="95" t="s">
        <v>484</v>
      </c>
      <c r="C173" s="20"/>
      <c r="D173" s="54" t="s">
        <v>52</v>
      </c>
      <c r="E173" s="54" t="s">
        <v>474</v>
      </c>
      <c r="F173" s="51" t="s">
        <v>485</v>
      </c>
    </row>
    <row r="174" spans="2:6" s="5" customFormat="1" ht="15">
      <c r="B174" s="95" t="s">
        <v>486</v>
      </c>
      <c r="C174" s="20"/>
      <c r="D174" s="54" t="s">
        <v>52</v>
      </c>
      <c r="E174" s="54" t="s">
        <v>474</v>
      </c>
      <c r="F174" s="51" t="s">
        <v>487</v>
      </c>
    </row>
    <row r="175" spans="2:6" s="5" customFormat="1" ht="15">
      <c r="B175" s="95" t="s">
        <v>488</v>
      </c>
      <c r="C175" s="20"/>
      <c r="D175" s="54" t="s">
        <v>52</v>
      </c>
      <c r="E175" s="54" t="s">
        <v>474</v>
      </c>
      <c r="F175" s="51" t="s">
        <v>489</v>
      </c>
    </row>
    <row r="176" spans="2:6" ht="15">
      <c r="B176" s="95" t="s">
        <v>490</v>
      </c>
      <c r="C176" s="20"/>
      <c r="D176" s="54" t="s">
        <v>52</v>
      </c>
      <c r="E176" s="54" t="s">
        <v>474</v>
      </c>
      <c r="F176" s="51" t="s">
        <v>491</v>
      </c>
    </row>
    <row r="177" spans="2:6" ht="15">
      <c r="B177" s="95" t="s">
        <v>492</v>
      </c>
      <c r="C177" s="20"/>
      <c r="D177" s="54" t="s">
        <v>52</v>
      </c>
      <c r="E177" s="54" t="s">
        <v>474</v>
      </c>
      <c r="F177" s="51" t="s">
        <v>493</v>
      </c>
    </row>
    <row r="178" spans="2:6" ht="15">
      <c r="B178" s="95" t="s">
        <v>494</v>
      </c>
      <c r="C178" s="20"/>
      <c r="D178" s="54" t="s">
        <v>52</v>
      </c>
      <c r="E178" s="54" t="s">
        <v>474</v>
      </c>
      <c r="F178" s="51" t="s">
        <v>495</v>
      </c>
    </row>
    <row r="179" spans="2:6" ht="15">
      <c r="B179" s="95" t="s">
        <v>496</v>
      </c>
      <c r="C179" s="20"/>
      <c r="D179" s="54" t="s">
        <v>52</v>
      </c>
      <c r="E179" s="54" t="s">
        <v>474</v>
      </c>
      <c r="F179" s="51" t="s">
        <v>497</v>
      </c>
    </row>
    <row r="180" spans="2:6" ht="15">
      <c r="B180" s="30"/>
      <c r="C180" s="31"/>
      <c r="D180" s="31"/>
      <c r="E180" s="31"/>
      <c r="F180" s="40"/>
    </row>
    <row r="181" spans="2:6" ht="15">
      <c r="B181" s="97" t="s">
        <v>498</v>
      </c>
      <c r="C181" s="31"/>
      <c r="D181" s="54" t="s">
        <v>52</v>
      </c>
      <c r="E181" s="55" t="s">
        <v>499</v>
      </c>
      <c r="F181" s="51" t="s">
        <v>500</v>
      </c>
    </row>
    <row r="182" spans="2:6" ht="15">
      <c r="B182" s="97" t="s">
        <v>501</v>
      </c>
      <c r="C182" s="31"/>
      <c r="D182" s="54" t="s">
        <v>52</v>
      </c>
      <c r="E182" s="55" t="s">
        <v>499</v>
      </c>
      <c r="F182" s="51" t="s">
        <v>502</v>
      </c>
    </row>
    <row r="183" spans="2:6" s="6" customFormat="1" ht="15">
      <c r="B183" s="97" t="s">
        <v>503</v>
      </c>
      <c r="C183" s="31"/>
      <c r="D183" s="54" t="s">
        <v>52</v>
      </c>
      <c r="E183" s="55" t="s">
        <v>499</v>
      </c>
      <c r="F183" s="51" t="s">
        <v>504</v>
      </c>
    </row>
    <row r="184" spans="2:6" s="6" customFormat="1" ht="15">
      <c r="B184" s="95" t="s">
        <v>505</v>
      </c>
      <c r="C184" s="20"/>
      <c r="D184" s="54" t="s">
        <v>52</v>
      </c>
      <c r="E184" s="55" t="s">
        <v>499</v>
      </c>
      <c r="F184" s="51" t="s">
        <v>506</v>
      </c>
    </row>
    <row r="185" spans="2:6" s="4" customFormat="1" ht="15">
      <c r="B185" s="95" t="s">
        <v>507</v>
      </c>
      <c r="C185" s="20"/>
      <c r="D185" s="54" t="s">
        <v>52</v>
      </c>
      <c r="E185" s="55" t="s">
        <v>499</v>
      </c>
      <c r="F185" s="51" t="s">
        <v>508</v>
      </c>
    </row>
    <row r="186" spans="2:6" s="4" customFormat="1" ht="15">
      <c r="B186" s="95" t="s">
        <v>509</v>
      </c>
      <c r="C186" s="20"/>
      <c r="D186" s="54" t="s">
        <v>52</v>
      </c>
      <c r="E186" s="55" t="s">
        <v>499</v>
      </c>
      <c r="F186" s="51" t="s">
        <v>510</v>
      </c>
    </row>
    <row r="187" spans="2:6" s="4" customFormat="1" ht="15">
      <c r="B187" s="19"/>
      <c r="C187" s="20"/>
      <c r="D187" s="20"/>
      <c r="E187" s="20"/>
      <c r="F187" s="39"/>
    </row>
    <row r="188" spans="2:6" ht="15">
      <c r="B188" s="95" t="s">
        <v>511</v>
      </c>
      <c r="C188" s="20"/>
      <c r="D188" s="54" t="s">
        <v>52</v>
      </c>
      <c r="E188" s="54" t="s">
        <v>512</v>
      </c>
      <c r="F188" s="661" t="s">
        <v>513</v>
      </c>
    </row>
    <row r="189" spans="2:6" ht="15">
      <c r="B189" s="95" t="s">
        <v>514</v>
      </c>
      <c r="C189" s="20"/>
      <c r="D189" s="54" t="s">
        <v>52</v>
      </c>
      <c r="E189" s="54" t="s">
        <v>512</v>
      </c>
      <c r="F189" s="661" t="s">
        <v>515</v>
      </c>
    </row>
    <row r="190" spans="2:6" ht="31.5">
      <c r="B190" s="95" t="s">
        <v>516</v>
      </c>
      <c r="C190" s="20"/>
      <c r="D190" s="54" t="s">
        <v>52</v>
      </c>
      <c r="E190" s="54" t="s">
        <v>512</v>
      </c>
      <c r="F190" s="99" t="s">
        <v>517</v>
      </c>
    </row>
    <row r="191" spans="2:6" ht="31.5">
      <c r="B191" s="95" t="s">
        <v>518</v>
      </c>
      <c r="C191" s="20"/>
      <c r="D191" s="54" t="s">
        <v>52</v>
      </c>
      <c r="E191" s="54" t="s">
        <v>512</v>
      </c>
      <c r="F191" s="99" t="s">
        <v>519</v>
      </c>
    </row>
    <row r="192" spans="2:6" ht="31.5">
      <c r="B192" s="95" t="s">
        <v>520</v>
      </c>
      <c r="C192" s="20"/>
      <c r="D192" s="54" t="s">
        <v>52</v>
      </c>
      <c r="E192" s="54" t="s">
        <v>512</v>
      </c>
      <c r="F192" s="99" t="s">
        <v>521</v>
      </c>
    </row>
    <row r="193" spans="2:6" s="2" customFormat="1" ht="31.5">
      <c r="B193" s="95" t="s">
        <v>522</v>
      </c>
      <c r="C193" s="20"/>
      <c r="D193" s="54" t="s">
        <v>52</v>
      </c>
      <c r="E193" s="54" t="s">
        <v>512</v>
      </c>
      <c r="F193" s="99" t="s">
        <v>523</v>
      </c>
    </row>
    <row r="194" spans="2:6" ht="37.9" customHeight="1">
      <c r="B194" s="19"/>
      <c r="C194" s="20"/>
      <c r="D194" s="20"/>
      <c r="E194" s="20"/>
      <c r="F194" s="39"/>
    </row>
    <row r="195" spans="2:6" ht="37.9" customHeight="1">
      <c r="B195" s="95" t="s">
        <v>524</v>
      </c>
      <c r="C195" s="20"/>
      <c r="D195" s="54" t="s">
        <v>374</v>
      </c>
      <c r="E195" s="54" t="s">
        <v>465</v>
      </c>
      <c r="F195" s="99" t="s">
        <v>525</v>
      </c>
    </row>
    <row r="196" spans="2:6" ht="37.9" customHeight="1">
      <c r="B196" s="95" t="s">
        <v>526</v>
      </c>
      <c r="C196" s="20"/>
      <c r="D196" s="54" t="s">
        <v>374</v>
      </c>
      <c r="E196" s="54" t="s">
        <v>465</v>
      </c>
      <c r="F196" s="99" t="s">
        <v>527</v>
      </c>
    </row>
    <row r="197" spans="2:6" ht="37.9" customHeight="1">
      <c r="B197" s="19"/>
      <c r="C197" s="20"/>
      <c r="D197" s="20"/>
      <c r="E197" s="20"/>
      <c r="F197" s="39"/>
    </row>
    <row r="198" spans="2:6" ht="37.9" customHeight="1">
      <c r="B198" s="95" t="s">
        <v>528</v>
      </c>
      <c r="C198" s="20"/>
      <c r="D198" s="54" t="s">
        <v>374</v>
      </c>
      <c r="E198" s="54" t="s">
        <v>465</v>
      </c>
      <c r="F198" s="99" t="s">
        <v>529</v>
      </c>
    </row>
    <row r="199" spans="2:6" ht="37.9" customHeight="1">
      <c r="B199" s="95" t="s">
        <v>530</v>
      </c>
      <c r="C199" s="20"/>
      <c r="D199" s="54" t="s">
        <v>374</v>
      </c>
      <c r="E199" s="54" t="s">
        <v>465</v>
      </c>
      <c r="F199" s="99" t="s">
        <v>531</v>
      </c>
    </row>
    <row r="200" spans="2:6" ht="37.9" customHeight="1">
      <c r="B200" s="19"/>
      <c r="C200" s="20"/>
      <c r="D200" s="20"/>
      <c r="E200" s="20"/>
      <c r="F200" s="39"/>
    </row>
    <row r="201" spans="2:6" ht="37.9" customHeight="1">
      <c r="B201" s="95" t="s">
        <v>532</v>
      </c>
      <c r="C201" s="20"/>
      <c r="D201" s="54" t="s">
        <v>374</v>
      </c>
      <c r="E201" s="54" t="s">
        <v>465</v>
      </c>
      <c r="F201" s="51" t="s">
        <v>533</v>
      </c>
    </row>
    <row r="203" spans="2:6" ht="37.9" customHeight="1">
      <c r="B203" s="110" t="s">
        <v>534</v>
      </c>
      <c r="C203" s="20"/>
      <c r="D203" s="54" t="s">
        <v>374</v>
      </c>
      <c r="E203" s="54" t="s">
        <v>465</v>
      </c>
      <c r="F203" s="39" t="s">
        <v>535</v>
      </c>
    </row>
    <row r="204" spans="2:6" ht="37.9" customHeight="1">
      <c r="B204" s="110" t="s">
        <v>536</v>
      </c>
      <c r="C204" s="20"/>
      <c r="D204" s="54" t="s">
        <v>374</v>
      </c>
      <c r="E204" s="54" t="s">
        <v>465</v>
      </c>
      <c r="F204" s="39" t="s">
        <v>537</v>
      </c>
    </row>
    <row r="205" spans="2:6" ht="37.9" customHeight="1">
      <c r="B205" s="110" t="s">
        <v>538</v>
      </c>
      <c r="C205" s="20"/>
      <c r="D205" s="54" t="s">
        <v>374</v>
      </c>
      <c r="E205" s="54" t="s">
        <v>465</v>
      </c>
      <c r="F205" s="39" t="s">
        <v>539</v>
      </c>
    </row>
  </sheetData>
  <autoFilter ref="B1:WUH149" xr:uid="{00000000-0001-0000-0000-000000000000}">
    <sortState xmlns:xlrd2="http://schemas.microsoft.com/office/spreadsheetml/2017/richdata2" ref="B2:WUH149">
      <sortCondition ref="B1:B149"/>
    </sortState>
  </autoFilter>
  <sortState xmlns:xlrd2="http://schemas.microsoft.com/office/spreadsheetml/2017/richdata2" ref="B2:J115">
    <sortCondition ref="B2:B115"/>
  </sortState>
  <phoneticPr fontId="23" type="noConversion"/>
  <conditionalFormatting sqref="B1:B1048576">
    <cfRule type="duplicateValues" dxfId="46" priority="1"/>
  </conditionalFormatting>
  <conditionalFormatting sqref="B136:B138">
    <cfRule type="duplicateValues" dxfId="45" priority="5"/>
  </conditionalFormatting>
  <conditionalFormatting sqref="B206:B1048576 B1:B30 B37:B202">
    <cfRule type="duplicateValues" dxfId="44" priority="4"/>
  </conditionalFormatting>
  <conditionalFormatting sqref="C136:C138">
    <cfRule type="duplicateValues" dxfId="43" priority="2"/>
    <cfRule type="duplicateValues" dxfId="42" priority="3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E1225"/>
  <sheetViews>
    <sheetView tabSelected="1" zoomScale="80" zoomScaleNormal="80" workbookViewId="0">
      <pane xSplit="2" ySplit="2" topLeftCell="C362" activePane="bottomRight" state="frozen"/>
      <selection pane="topRight" activeCell="C1" sqref="C1"/>
      <selection pane="bottomLeft" activeCell="A2" sqref="A2"/>
      <selection pane="bottomRight" activeCell="B375" sqref="B375"/>
    </sheetView>
  </sheetViews>
  <sheetFormatPr defaultColWidth="44" defaultRowHeight="15.75"/>
  <cols>
    <col min="1" max="1" width="13.625" style="8" customWidth="1"/>
    <col min="2" max="2" width="22.75" style="9" customWidth="1"/>
    <col min="3" max="3" width="12.125" style="9" bestFit="1" customWidth="1"/>
    <col min="4" max="4" width="39.875" style="9" customWidth="1"/>
    <col min="5" max="5" width="74.625" style="286" customWidth="1"/>
    <col min="6" max="6" width="15.875" style="522" bestFit="1" customWidth="1"/>
    <col min="7" max="7" width="13.75" style="10" bestFit="1" customWidth="1"/>
    <col min="8" max="8" width="10.875" style="81" bestFit="1" customWidth="1"/>
    <col min="9" max="9" width="10" style="81" bestFit="1" customWidth="1"/>
    <col min="10" max="10" width="22" style="10" bestFit="1" customWidth="1"/>
    <col min="11" max="11" width="16.5" style="10" bestFit="1" customWidth="1"/>
    <col min="12" max="12" width="27.5" style="11" bestFit="1" customWidth="1"/>
    <col min="13" max="13" width="12.625" style="11" bestFit="1" customWidth="1"/>
    <col min="14" max="14" width="11.875" style="11" bestFit="1" customWidth="1"/>
    <col min="15" max="15" width="15.5" style="382" bestFit="1" customWidth="1"/>
    <col min="16" max="16" width="21.375" style="387" bestFit="1" customWidth="1"/>
    <col min="17" max="17" width="42.375" style="12" bestFit="1" customWidth="1"/>
    <col min="18" max="18" width="11.25" style="12" bestFit="1" customWidth="1"/>
    <col min="19" max="19" width="7.75" style="12" bestFit="1" customWidth="1"/>
    <col min="20" max="20" width="13.25" style="12" bestFit="1" customWidth="1"/>
    <col min="21" max="21" width="7.75" style="12" bestFit="1" customWidth="1"/>
    <col min="22" max="22" width="15.875" style="6" bestFit="1" customWidth="1"/>
    <col min="23" max="23" width="7.5" bestFit="1" customWidth="1"/>
    <col min="24" max="24" width="255.625" style="268" bestFit="1" customWidth="1"/>
    <col min="25" max="25" width="23.75" style="268" bestFit="1" customWidth="1"/>
    <col min="26" max="26" width="13" style="12" bestFit="1" customWidth="1"/>
    <col min="27" max="31" width="44" style="12"/>
    <col min="32" max="16384" width="44" style="13"/>
  </cols>
  <sheetData>
    <row r="1" spans="1:24">
      <c r="G1" s="10" t="s">
        <v>540</v>
      </c>
      <c r="H1" s="81">
        <v>0.75</v>
      </c>
    </row>
    <row r="2" spans="1:24" s="1" customFormat="1" ht="31.5">
      <c r="A2" s="14" t="s">
        <v>0</v>
      </c>
      <c r="B2" s="14" t="s">
        <v>1</v>
      </c>
      <c r="C2" s="14" t="s">
        <v>541</v>
      </c>
      <c r="D2" s="14" t="s">
        <v>542</v>
      </c>
      <c r="E2" s="277" t="s">
        <v>4</v>
      </c>
      <c r="F2" s="15" t="s">
        <v>543</v>
      </c>
      <c r="G2" s="15" t="s">
        <v>5</v>
      </c>
      <c r="H2" s="73" t="s">
        <v>544</v>
      </c>
      <c r="I2" s="250">
        <v>1.1499999999999999</v>
      </c>
      <c r="J2" s="15" t="s">
        <v>6</v>
      </c>
      <c r="K2" s="15" t="s">
        <v>7</v>
      </c>
      <c r="L2" s="248" t="s">
        <v>8</v>
      </c>
      <c r="M2" s="531" t="s">
        <v>545</v>
      </c>
      <c r="N2" s="531" t="s">
        <v>546</v>
      </c>
      <c r="O2" s="367" t="s">
        <v>547</v>
      </c>
      <c r="P2" s="383" t="s">
        <v>548</v>
      </c>
      <c r="Q2" s="1" t="s">
        <v>549</v>
      </c>
      <c r="R2" s="252" t="s">
        <v>550</v>
      </c>
      <c r="T2" s="253" t="s">
        <v>551</v>
      </c>
      <c r="V2" s="1" t="s">
        <v>552</v>
      </c>
      <c r="X2" s="263"/>
    </row>
    <row r="3" spans="1:24" s="2" customFormat="1">
      <c r="A3" s="539" t="s">
        <v>51</v>
      </c>
      <c r="B3" s="20" t="s">
        <v>553</v>
      </c>
      <c r="C3" s="20"/>
      <c r="D3" s="542"/>
      <c r="E3" s="278" t="s">
        <v>554</v>
      </c>
      <c r="F3" s="537">
        <v>810797031398</v>
      </c>
      <c r="G3" s="17">
        <v>1</v>
      </c>
      <c r="H3" s="74"/>
      <c r="I3" s="74"/>
      <c r="J3" s="17"/>
      <c r="K3" s="17"/>
      <c r="L3" s="255">
        <f>SUM(I4:I8)</f>
        <v>2.5290000000000004</v>
      </c>
      <c r="M3" s="255">
        <v>4.72</v>
      </c>
      <c r="N3" s="538">
        <v>8.99</v>
      </c>
      <c r="O3" s="368">
        <v>1075325</v>
      </c>
      <c r="P3" s="366">
        <v>24.99</v>
      </c>
      <c r="Q3" s="66"/>
      <c r="R3" s="66">
        <f>L3*1.75</f>
        <v>4.4257500000000007</v>
      </c>
      <c r="S3" s="260">
        <f>SUM(R3-L3)/R3</f>
        <v>0.4285714285714286</v>
      </c>
      <c r="T3" s="66">
        <v>6.99</v>
      </c>
      <c r="U3" s="260">
        <f>SUM(T3-R3)/T3</f>
        <v>0.36684549356223167</v>
      </c>
      <c r="V3" s="287">
        <v>9.6999999999999993</v>
      </c>
      <c r="W3" s="261">
        <f>SUM(V3-L3)/V3</f>
        <v>0.73927835051546387</v>
      </c>
      <c r="X3" s="262" t="s">
        <v>555</v>
      </c>
    </row>
    <row r="4" spans="1:24">
      <c r="A4" s="19" t="s">
        <v>556</v>
      </c>
      <c r="B4" s="20" t="s">
        <v>557</v>
      </c>
      <c r="C4" s="20" t="s">
        <v>556</v>
      </c>
      <c r="D4" s="20" t="s">
        <v>558</v>
      </c>
      <c r="E4" s="279"/>
      <c r="F4" s="523"/>
      <c r="G4" s="21">
        <v>2</v>
      </c>
      <c r="H4" s="72">
        <f>VLOOKUP(C4,Inventory!A:L,12,FALSE)</f>
        <v>0.28000000000000003</v>
      </c>
      <c r="I4" s="72">
        <f>SUM(H4*$I$2)*G4</f>
        <v>0.64400000000000002</v>
      </c>
      <c r="J4" s="21"/>
      <c r="K4" s="21"/>
      <c r="L4" s="67"/>
      <c r="M4" s="67"/>
      <c r="N4" s="67"/>
      <c r="O4" s="369"/>
      <c r="P4" s="384"/>
      <c r="Q4" s="23"/>
      <c r="R4" s="23"/>
      <c r="S4" s="23"/>
      <c r="T4" s="23"/>
      <c r="U4" s="23"/>
      <c r="X4" s="264"/>
    </row>
    <row r="5" spans="1:24">
      <c r="A5" s="540" t="s">
        <v>559</v>
      </c>
      <c r="B5" s="541" t="s">
        <v>560</v>
      </c>
      <c r="C5" s="541" t="s">
        <v>560</v>
      </c>
      <c r="D5" s="544" t="s">
        <v>561</v>
      </c>
      <c r="E5" s="280"/>
      <c r="F5" s="524"/>
      <c r="G5" s="21">
        <v>1</v>
      </c>
      <c r="H5" s="72">
        <f>VLOOKUP(C5,Inventory!A:L,12,FALSE)</f>
        <v>0.6</v>
      </c>
      <c r="I5" s="72">
        <f>H5*G5</f>
        <v>0.6</v>
      </c>
      <c r="J5" s="21"/>
      <c r="K5" s="21"/>
      <c r="L5" s="67"/>
      <c r="M5" s="67"/>
      <c r="N5" s="67"/>
      <c r="O5" s="369"/>
      <c r="P5" s="384"/>
      <c r="Q5" s="23"/>
      <c r="R5" s="23"/>
      <c r="S5" s="23"/>
      <c r="T5" s="23"/>
      <c r="U5" s="23"/>
      <c r="X5" s="264"/>
    </row>
    <row r="6" spans="1:24">
      <c r="A6" s="540"/>
      <c r="B6" s="541"/>
      <c r="C6" s="541" t="s">
        <v>562</v>
      </c>
      <c r="D6" s="544" t="s">
        <v>563</v>
      </c>
      <c r="E6" s="280"/>
      <c r="F6" s="524"/>
      <c r="G6" s="21">
        <v>1</v>
      </c>
      <c r="H6" s="72">
        <f>VLOOKUP(C6,Inventory!A:L,12,FALSE)</f>
        <v>0.31</v>
      </c>
      <c r="I6" s="72">
        <f>H6*G6</f>
        <v>0.31</v>
      </c>
      <c r="J6" s="21"/>
      <c r="K6" s="21"/>
      <c r="L6" s="67"/>
      <c r="M6" s="67"/>
      <c r="N6" s="67"/>
      <c r="O6" s="369"/>
      <c r="P6" s="384"/>
      <c r="Q6" s="23"/>
      <c r="R6" s="23"/>
      <c r="S6" s="23"/>
      <c r="T6" s="23"/>
      <c r="U6" s="23"/>
      <c r="X6" s="264"/>
    </row>
    <row r="7" spans="1:24">
      <c r="A7" s="540"/>
      <c r="B7" s="541"/>
      <c r="C7" s="541" t="s">
        <v>564</v>
      </c>
      <c r="D7" s="544" t="s">
        <v>540</v>
      </c>
      <c r="E7" s="280"/>
      <c r="F7" s="524"/>
      <c r="G7" s="21">
        <v>1</v>
      </c>
      <c r="H7" s="72">
        <f>VLOOKUP(C7,Inventory!A:L,12,FALSE)</f>
        <v>0.75</v>
      </c>
      <c r="I7" s="72">
        <f>H7*G7</f>
        <v>0.75</v>
      </c>
      <c r="J7" s="21"/>
      <c r="K7" s="21"/>
      <c r="L7" s="67"/>
      <c r="M7" s="67"/>
      <c r="N7" s="67"/>
      <c r="O7" s="369"/>
      <c r="P7" s="384"/>
      <c r="Q7" s="23"/>
      <c r="R7" s="23"/>
      <c r="S7" s="251"/>
      <c r="T7" s="23"/>
      <c r="U7" s="23"/>
      <c r="X7" s="264"/>
    </row>
    <row r="8" spans="1:24">
      <c r="A8" s="540"/>
      <c r="B8" s="541"/>
      <c r="C8" s="541"/>
      <c r="D8" s="544" t="s">
        <v>565</v>
      </c>
      <c r="E8" s="280"/>
      <c r="F8" s="524"/>
      <c r="G8" s="259">
        <v>0.25</v>
      </c>
      <c r="H8" s="72">
        <v>0.9</v>
      </c>
      <c r="I8" s="72">
        <f>H8*G8</f>
        <v>0.22500000000000001</v>
      </c>
      <c r="J8" s="21"/>
      <c r="K8" s="21"/>
      <c r="L8" s="67"/>
      <c r="M8" s="67"/>
      <c r="N8" s="67"/>
      <c r="O8" s="369"/>
      <c r="P8" s="384"/>
      <c r="Q8" s="23"/>
      <c r="R8" s="23"/>
      <c r="S8" s="251"/>
      <c r="T8" s="23"/>
      <c r="U8" s="251"/>
      <c r="V8" s="288"/>
      <c r="W8" s="254"/>
      <c r="X8" s="262"/>
    </row>
    <row r="9" spans="1:24">
      <c r="A9" s="540"/>
      <c r="B9" s="541"/>
      <c r="C9" s="541"/>
      <c r="D9" s="541"/>
      <c r="E9" s="281"/>
      <c r="F9" s="524"/>
      <c r="G9" s="86"/>
      <c r="H9" s="87"/>
      <c r="I9" s="87"/>
      <c r="J9" s="86"/>
      <c r="K9" s="86"/>
      <c r="L9" s="249"/>
      <c r="M9" s="67"/>
      <c r="N9" s="67"/>
      <c r="O9" s="369"/>
      <c r="P9" s="384"/>
      <c r="Q9" s="23"/>
      <c r="R9" s="23"/>
      <c r="S9" s="23"/>
      <c r="T9" s="23"/>
      <c r="U9" s="23"/>
      <c r="X9" s="264"/>
    </row>
    <row r="10" spans="1:24" s="2" customFormat="1">
      <c r="A10" s="539" t="s">
        <v>55</v>
      </c>
      <c r="B10" s="20" t="s">
        <v>566</v>
      </c>
      <c r="C10" s="20"/>
      <c r="D10" s="542"/>
      <c r="E10" s="278" t="s">
        <v>567</v>
      </c>
      <c r="F10" s="537">
        <v>810797031404</v>
      </c>
      <c r="G10" s="17">
        <v>1</v>
      </c>
      <c r="H10" s="74"/>
      <c r="I10" s="74"/>
      <c r="J10" s="17"/>
      <c r="K10" s="17"/>
      <c r="L10" s="255">
        <f>SUM(I11:I15)</f>
        <v>2.5290000000000004</v>
      </c>
      <c r="M10" s="255">
        <v>4.72</v>
      </c>
      <c r="N10" s="538">
        <v>8.99</v>
      </c>
      <c r="O10" s="368"/>
      <c r="P10" s="366"/>
      <c r="Q10" s="66"/>
      <c r="R10" s="66">
        <f>L10*1.75</f>
        <v>4.4257500000000007</v>
      </c>
      <c r="S10" s="260">
        <f>SUM(R10-L10)/R10</f>
        <v>0.4285714285714286</v>
      </c>
      <c r="T10" s="66">
        <v>6.99</v>
      </c>
      <c r="U10" s="260">
        <f>SUM(T10-R10)/T10</f>
        <v>0.36684549356223167</v>
      </c>
      <c r="V10" s="287">
        <v>6.95</v>
      </c>
      <c r="W10" s="261">
        <f>SUM(V10-L10)/V10</f>
        <v>0.63611510791366899</v>
      </c>
      <c r="X10" s="262" t="s">
        <v>568</v>
      </c>
    </row>
    <row r="11" spans="1:24">
      <c r="A11" s="19" t="s">
        <v>569</v>
      </c>
      <c r="B11" s="20" t="s">
        <v>570</v>
      </c>
      <c r="C11" s="20" t="s">
        <v>569</v>
      </c>
      <c r="D11" s="20" t="s">
        <v>571</v>
      </c>
      <c r="E11" s="279"/>
      <c r="F11" s="523"/>
      <c r="G11" s="21">
        <v>2</v>
      </c>
      <c r="H11" s="72">
        <f>VLOOKUP(C11,Inventory!A:L,12,FALSE)</f>
        <v>0.28000000000000003</v>
      </c>
      <c r="I11" s="72">
        <f>SUM(H11*$I$2)*G11</f>
        <v>0.64400000000000002</v>
      </c>
      <c r="J11" s="21"/>
      <c r="K11" s="21"/>
      <c r="L11" s="67"/>
      <c r="M11" s="67"/>
      <c r="N11" s="67"/>
      <c r="O11" s="369"/>
      <c r="P11" s="384"/>
      <c r="Q11" s="23"/>
      <c r="R11" s="23"/>
      <c r="S11" s="23"/>
      <c r="T11" s="23"/>
      <c r="U11" s="23"/>
      <c r="V11" s="287">
        <v>8.9499999999999993</v>
      </c>
      <c r="X11" s="262" t="s">
        <v>572</v>
      </c>
    </row>
    <row r="12" spans="1:24">
      <c r="A12" s="540"/>
      <c r="B12" s="541"/>
      <c r="C12" s="541" t="s">
        <v>560</v>
      </c>
      <c r="D12" s="544" t="s">
        <v>561</v>
      </c>
      <c r="E12" s="280"/>
      <c r="F12" s="524"/>
      <c r="G12" s="21">
        <v>1</v>
      </c>
      <c r="H12" s="72">
        <f>VLOOKUP(C12,Inventory!A:L,12,FALSE)</f>
        <v>0.6</v>
      </c>
      <c r="I12" s="72">
        <f>H12*G12</f>
        <v>0.6</v>
      </c>
      <c r="J12" s="21"/>
      <c r="K12" s="21"/>
      <c r="L12" s="67"/>
      <c r="M12" s="67"/>
      <c r="N12" s="67"/>
      <c r="O12" s="369"/>
      <c r="P12" s="384"/>
      <c r="Q12" s="23"/>
      <c r="R12" s="23"/>
      <c r="S12" s="23"/>
      <c r="T12" s="23"/>
      <c r="U12" s="23"/>
      <c r="X12" s="264"/>
    </row>
    <row r="13" spans="1:24">
      <c r="A13" s="540" t="s">
        <v>573</v>
      </c>
      <c r="B13" s="541"/>
      <c r="C13" s="541" t="s">
        <v>562</v>
      </c>
      <c r="D13" s="544" t="s">
        <v>563</v>
      </c>
      <c r="E13" s="280"/>
      <c r="F13" s="524"/>
      <c r="G13" s="21">
        <v>1</v>
      </c>
      <c r="H13" s="72">
        <f>VLOOKUP(C13,Inventory!A:L,12,FALSE)</f>
        <v>0.31</v>
      </c>
      <c r="I13" s="72">
        <f>H13*G13</f>
        <v>0.31</v>
      </c>
      <c r="J13" s="21"/>
      <c r="K13" s="21"/>
      <c r="L13" s="67"/>
      <c r="M13" s="67"/>
      <c r="N13" s="67"/>
      <c r="O13" s="369"/>
      <c r="P13" s="384"/>
      <c r="Q13" s="23"/>
      <c r="R13" s="23"/>
      <c r="S13" s="251"/>
      <c r="T13" s="23"/>
      <c r="U13" s="23"/>
      <c r="X13" s="264"/>
    </row>
    <row r="14" spans="1:24">
      <c r="A14" s="540" t="s">
        <v>574</v>
      </c>
      <c r="B14" s="541" t="s">
        <v>560</v>
      </c>
      <c r="C14" s="541" t="s">
        <v>564</v>
      </c>
      <c r="D14" s="544" t="s">
        <v>540</v>
      </c>
      <c r="E14" s="280"/>
      <c r="F14" s="524"/>
      <c r="G14" s="21">
        <v>1</v>
      </c>
      <c r="H14" s="72">
        <f>VLOOKUP(C14,Inventory!A:L,12,FALSE)</f>
        <v>0.75</v>
      </c>
      <c r="I14" s="72">
        <f>H14*G14</f>
        <v>0.75</v>
      </c>
      <c r="J14" s="21"/>
      <c r="K14" s="21"/>
      <c r="L14" s="67"/>
      <c r="M14" s="67"/>
      <c r="N14" s="67"/>
      <c r="O14" s="369"/>
      <c r="P14" s="384"/>
      <c r="Q14" s="23"/>
      <c r="R14" s="23"/>
      <c r="S14" s="23"/>
      <c r="T14" s="23"/>
      <c r="U14" s="23"/>
      <c r="X14" s="264"/>
    </row>
    <row r="15" spans="1:24">
      <c r="A15" s="540"/>
      <c r="B15" s="541"/>
      <c r="C15" s="541"/>
      <c r="D15" s="544" t="s">
        <v>565</v>
      </c>
      <c r="E15" s="280"/>
      <c r="F15" s="524"/>
      <c r="G15" s="259">
        <v>0.25</v>
      </c>
      <c r="H15" s="72">
        <v>0.9</v>
      </c>
      <c r="I15" s="72">
        <f>H15*G15</f>
        <v>0.22500000000000001</v>
      </c>
      <c r="J15" s="21"/>
      <c r="K15" s="21"/>
      <c r="L15" s="67"/>
      <c r="M15" s="67"/>
      <c r="N15" s="67"/>
      <c r="O15" s="369"/>
      <c r="P15" s="384"/>
      <c r="Q15" s="23"/>
      <c r="R15" s="23"/>
      <c r="S15" s="251"/>
      <c r="T15" s="23"/>
      <c r="U15" s="251"/>
      <c r="V15" s="288"/>
      <c r="W15" s="254"/>
      <c r="X15" s="262"/>
    </row>
    <row r="17" spans="1:24" s="2" customFormat="1">
      <c r="A17" s="539" t="s">
        <v>57</v>
      </c>
      <c r="B17" s="542" t="s">
        <v>187</v>
      </c>
      <c r="C17" s="542"/>
      <c r="D17" s="542"/>
      <c r="E17" s="278" t="s">
        <v>575</v>
      </c>
      <c r="F17" s="537">
        <v>810797031411</v>
      </c>
      <c r="G17" s="17">
        <v>1</v>
      </c>
      <c r="H17" s="74"/>
      <c r="I17" s="74"/>
      <c r="J17" s="17">
        <v>30</v>
      </c>
      <c r="K17" s="17">
        <v>1200</v>
      </c>
      <c r="L17" s="255">
        <f>SUM(I18:I22)</f>
        <v>2.7360000000000002</v>
      </c>
      <c r="M17" s="255">
        <v>4.9800000000000004</v>
      </c>
      <c r="N17" s="538">
        <v>9.99</v>
      </c>
      <c r="O17" s="368">
        <v>1075325</v>
      </c>
      <c r="P17" s="366">
        <v>24.99</v>
      </c>
      <c r="Q17" s="66"/>
      <c r="R17" s="66">
        <f>L17*1.75</f>
        <v>4.7880000000000003</v>
      </c>
      <c r="S17" s="260">
        <f>SUM(R17-L17)/R17</f>
        <v>0.42857142857142855</v>
      </c>
      <c r="T17" s="66">
        <v>7.49</v>
      </c>
      <c r="U17" s="260">
        <f>SUM(T17-R17)/T17</f>
        <v>0.36074766355140186</v>
      </c>
      <c r="V17" s="287">
        <v>7.94</v>
      </c>
      <c r="W17" s="261">
        <f>SUM(V17-L17)/V17</f>
        <v>0.65541561712846352</v>
      </c>
      <c r="X17" s="262" t="s">
        <v>576</v>
      </c>
    </row>
    <row r="18" spans="1:24">
      <c r="A18" s="539" t="s">
        <v>186</v>
      </c>
      <c r="B18" s="20" t="s">
        <v>577</v>
      </c>
      <c r="C18" s="20" t="s">
        <v>578</v>
      </c>
      <c r="D18" s="20" t="s">
        <v>579</v>
      </c>
      <c r="E18" s="279"/>
      <c r="F18" s="523"/>
      <c r="G18" s="21">
        <v>2</v>
      </c>
      <c r="H18" s="72">
        <f>VLOOKUP(C18,Inventory!A:L,12,FALSE)</f>
        <v>0.37</v>
      </c>
      <c r="I18" s="72">
        <f>SUM(H18*$I$2)*G18</f>
        <v>0.85099999999999998</v>
      </c>
      <c r="J18" s="21"/>
      <c r="K18" s="21"/>
      <c r="L18" s="67"/>
      <c r="M18" s="67"/>
      <c r="N18" s="67"/>
      <c r="O18" s="369"/>
      <c r="P18" s="384"/>
      <c r="Q18" s="23"/>
      <c r="R18" s="23"/>
      <c r="S18" s="23"/>
      <c r="T18" s="23"/>
      <c r="U18" s="23"/>
      <c r="V18" s="287">
        <v>8.9499999999999993</v>
      </c>
      <c r="X18" s="262" t="s">
        <v>580</v>
      </c>
    </row>
    <row r="19" spans="1:24">
      <c r="A19" s="540"/>
      <c r="B19" s="541"/>
      <c r="C19" s="541" t="s">
        <v>560</v>
      </c>
      <c r="D19" s="544" t="s">
        <v>561</v>
      </c>
      <c r="E19" s="280"/>
      <c r="F19" s="524"/>
      <c r="G19" s="21">
        <v>1</v>
      </c>
      <c r="H19" s="72">
        <f>VLOOKUP(C19,Inventory!A:L,12,FALSE)</f>
        <v>0.6</v>
      </c>
      <c r="I19" s="72">
        <f>H19*G19</f>
        <v>0.6</v>
      </c>
      <c r="J19" s="21"/>
      <c r="K19" s="21"/>
      <c r="L19" s="67"/>
      <c r="M19" s="67"/>
      <c r="N19" s="67"/>
      <c r="O19" s="369"/>
      <c r="P19" s="384"/>
      <c r="Q19" s="23"/>
      <c r="R19" s="23"/>
      <c r="S19" s="23"/>
      <c r="T19" s="23"/>
      <c r="U19" s="23"/>
      <c r="X19" s="264"/>
    </row>
    <row r="20" spans="1:24">
      <c r="A20" s="543">
        <v>2023134654</v>
      </c>
      <c r="B20" s="541"/>
      <c r="C20" s="541" t="s">
        <v>562</v>
      </c>
      <c r="D20" s="544" t="s">
        <v>563</v>
      </c>
      <c r="E20" s="280"/>
      <c r="F20" s="524"/>
      <c r="G20" s="21">
        <v>1</v>
      </c>
      <c r="H20" s="72">
        <f>VLOOKUP(C20,Inventory!A:L,12,FALSE)</f>
        <v>0.31</v>
      </c>
      <c r="I20" s="72">
        <f>H20*G20</f>
        <v>0.31</v>
      </c>
      <c r="J20" s="21"/>
      <c r="K20" s="21"/>
      <c r="L20" s="67"/>
      <c r="M20" s="67"/>
      <c r="N20" s="67"/>
      <c r="O20" s="369"/>
      <c r="P20" s="384"/>
      <c r="Q20" s="23"/>
      <c r="R20" s="23"/>
      <c r="S20" s="23"/>
      <c r="T20" s="23"/>
      <c r="U20" s="23"/>
      <c r="X20" s="264"/>
    </row>
    <row r="21" spans="1:24">
      <c r="A21" s="540" t="s">
        <v>581</v>
      </c>
      <c r="B21" s="541" t="s">
        <v>560</v>
      </c>
      <c r="C21" s="541" t="s">
        <v>564</v>
      </c>
      <c r="D21" s="544" t="s">
        <v>540</v>
      </c>
      <c r="E21" s="280"/>
      <c r="F21" s="524"/>
      <c r="G21" s="21">
        <v>1</v>
      </c>
      <c r="H21" s="72">
        <f>VLOOKUP(C21,Inventory!A:L,12,FALSE)</f>
        <v>0.75</v>
      </c>
      <c r="I21" s="72">
        <f>H21*G21</f>
        <v>0.75</v>
      </c>
      <c r="J21" s="21"/>
      <c r="K21" s="21"/>
      <c r="L21" s="67"/>
      <c r="M21" s="67"/>
      <c r="N21" s="67"/>
      <c r="O21" s="369"/>
      <c r="P21" s="384"/>
      <c r="Q21" s="23"/>
      <c r="R21" s="23"/>
      <c r="S21" s="23"/>
      <c r="T21" s="23"/>
      <c r="U21" s="23"/>
      <c r="X21" s="264"/>
    </row>
    <row r="22" spans="1:24">
      <c r="A22" s="540"/>
      <c r="B22" s="541"/>
      <c r="C22" s="541"/>
      <c r="D22" s="544" t="s">
        <v>565</v>
      </c>
      <c r="E22" s="280"/>
      <c r="F22" s="524"/>
      <c r="G22" s="259">
        <v>0.25</v>
      </c>
      <c r="H22" s="72">
        <v>0.9</v>
      </c>
      <c r="I22" s="72">
        <f>H22*G22</f>
        <v>0.22500000000000001</v>
      </c>
      <c r="J22" s="21"/>
      <c r="K22" s="21"/>
      <c r="L22" s="67"/>
      <c r="M22" s="67"/>
      <c r="N22" s="67"/>
      <c r="O22" s="369"/>
      <c r="P22" s="384"/>
      <c r="Q22" s="23"/>
      <c r="R22" s="23"/>
      <c r="S22" s="23"/>
      <c r="T22" s="23"/>
      <c r="U22" s="23"/>
      <c r="X22" s="264"/>
    </row>
    <row r="23" spans="1:24">
      <c r="A23" s="540"/>
      <c r="B23" s="541"/>
      <c r="C23" s="541"/>
      <c r="D23" s="541"/>
      <c r="E23" s="281"/>
      <c r="F23" s="524"/>
      <c r="G23" s="86"/>
      <c r="H23" s="87"/>
      <c r="I23" s="87"/>
      <c r="J23" s="86"/>
      <c r="K23" s="86"/>
      <c r="L23" s="249"/>
      <c r="M23" s="67"/>
      <c r="N23" s="67"/>
      <c r="O23" s="369"/>
      <c r="P23" s="384"/>
      <c r="Q23" s="23"/>
      <c r="R23" s="23"/>
      <c r="S23" s="23"/>
      <c r="T23" s="23"/>
      <c r="U23" s="23"/>
      <c r="X23" s="264"/>
    </row>
    <row r="24" spans="1:24" s="2" customFormat="1">
      <c r="A24" s="539" t="s">
        <v>59</v>
      </c>
      <c r="B24" s="542" t="s">
        <v>190</v>
      </c>
      <c r="C24" s="542"/>
      <c r="D24" s="542"/>
      <c r="E24" s="278" t="s">
        <v>582</v>
      </c>
      <c r="F24" s="537">
        <v>810797031428</v>
      </c>
      <c r="G24" s="17">
        <v>1</v>
      </c>
      <c r="H24" s="74"/>
      <c r="I24" s="74"/>
      <c r="J24" s="17">
        <v>30</v>
      </c>
      <c r="K24" s="17">
        <v>1200</v>
      </c>
      <c r="L24" s="255">
        <f>SUM(I25:I29)</f>
        <v>3.0230000000000001</v>
      </c>
      <c r="M24" s="255">
        <v>5.52</v>
      </c>
      <c r="N24" s="538">
        <v>10.99</v>
      </c>
      <c r="O24" s="368"/>
      <c r="P24" s="366"/>
      <c r="Q24" s="66"/>
      <c r="R24" s="66">
        <f>L24*1.75</f>
        <v>5.2902500000000003</v>
      </c>
      <c r="S24" s="260">
        <f>SUM(R24-L24)/R24</f>
        <v>0.4285714285714286</v>
      </c>
      <c r="T24" s="66">
        <v>7.99</v>
      </c>
      <c r="U24" s="260">
        <f>SUM(T24-R24)/T24</f>
        <v>0.33789111389236542</v>
      </c>
      <c r="V24" s="287">
        <v>8.34</v>
      </c>
      <c r="W24" s="261">
        <f>SUM(V24-L24)/V24</f>
        <v>0.63752997601918471</v>
      </c>
      <c r="X24" s="262" t="s">
        <v>583</v>
      </c>
    </row>
    <row r="25" spans="1:24">
      <c r="A25" s="539" t="s">
        <v>189</v>
      </c>
      <c r="B25" s="20" t="s">
        <v>584</v>
      </c>
      <c r="C25" s="20" t="s">
        <v>585</v>
      </c>
      <c r="D25" s="20" t="s">
        <v>586</v>
      </c>
      <c r="E25" s="279"/>
      <c r="F25" s="523"/>
      <c r="G25" s="21">
        <v>2</v>
      </c>
      <c r="H25" s="72">
        <f>VLOOKUP(C25,Inventory!A:L,12,FALSE)</f>
        <v>0.46</v>
      </c>
      <c r="I25" s="72">
        <f>SUM(H25*$I$2)*G25</f>
        <v>1.0580000000000001</v>
      </c>
      <c r="J25" s="21"/>
      <c r="K25" s="21"/>
      <c r="L25" s="67"/>
      <c r="M25" s="67"/>
      <c r="N25" s="67"/>
      <c r="O25" s="369"/>
      <c r="P25" s="384"/>
      <c r="Q25" s="23"/>
      <c r="T25" s="23"/>
      <c r="U25" s="23"/>
      <c r="V25" s="287">
        <v>9.9499999999999993</v>
      </c>
      <c r="X25" s="262" t="s">
        <v>587</v>
      </c>
    </row>
    <row r="26" spans="1:24">
      <c r="A26" s="540"/>
      <c r="B26" s="541"/>
      <c r="C26" s="568" t="s">
        <v>588</v>
      </c>
      <c r="D26" s="544" t="s">
        <v>561</v>
      </c>
      <c r="E26" s="280"/>
      <c r="F26" s="524"/>
      <c r="G26" s="21">
        <v>1</v>
      </c>
      <c r="H26" s="72">
        <f>VLOOKUP(C26,Inventory!A:L,12,FALSE)</f>
        <v>0.69</v>
      </c>
      <c r="I26" s="72">
        <f>H26*G26</f>
        <v>0.69</v>
      </c>
      <c r="J26" s="21"/>
      <c r="K26" s="21"/>
      <c r="L26" s="67"/>
      <c r="M26" s="67"/>
      <c r="N26" s="67"/>
      <c r="O26" s="369"/>
      <c r="P26" s="384"/>
      <c r="Q26" s="23"/>
      <c r="R26" s="23"/>
      <c r="S26" s="23"/>
      <c r="T26" s="23"/>
      <c r="U26" s="23"/>
      <c r="X26" s="264"/>
    </row>
    <row r="27" spans="1:24">
      <c r="A27" s="543">
        <v>2023134655</v>
      </c>
      <c r="B27" s="541"/>
      <c r="C27" s="568" t="s">
        <v>589</v>
      </c>
      <c r="D27" s="544" t="s">
        <v>563</v>
      </c>
      <c r="E27" s="280"/>
      <c r="F27" s="524"/>
      <c r="G27" s="21">
        <v>1</v>
      </c>
      <c r="H27" s="72">
        <f>VLOOKUP(C27,Inventory!A:L,12,FALSE)</f>
        <v>0.3</v>
      </c>
      <c r="I27" s="72">
        <f>H27*G27</f>
        <v>0.3</v>
      </c>
      <c r="J27" s="21"/>
      <c r="K27" s="21"/>
      <c r="L27" s="67"/>
      <c r="M27" s="67"/>
      <c r="N27" s="67"/>
      <c r="O27" s="369"/>
      <c r="P27" s="384"/>
      <c r="Q27" s="23"/>
      <c r="R27" s="23"/>
      <c r="S27" s="23"/>
      <c r="T27" s="23"/>
      <c r="U27" s="23"/>
      <c r="X27" s="264"/>
    </row>
    <row r="28" spans="1:24">
      <c r="A28" s="540" t="s">
        <v>590</v>
      </c>
      <c r="B28" s="541" t="s">
        <v>591</v>
      </c>
      <c r="C28" s="541" t="s">
        <v>564</v>
      </c>
      <c r="D28" s="544" t="s">
        <v>540</v>
      </c>
      <c r="E28" s="280"/>
      <c r="F28" s="524"/>
      <c r="G28" s="21">
        <v>1</v>
      </c>
      <c r="H28" s="72">
        <f>VLOOKUP(C28,Inventory!A:L,12,FALSE)</f>
        <v>0.75</v>
      </c>
      <c r="I28" s="72">
        <f>H28*G28</f>
        <v>0.75</v>
      </c>
      <c r="J28" s="21"/>
      <c r="K28" s="21"/>
      <c r="L28" s="67"/>
      <c r="M28" s="67"/>
      <c r="N28" s="67"/>
      <c r="O28" s="369"/>
      <c r="P28" s="384"/>
      <c r="Q28" s="23"/>
      <c r="R28" s="23"/>
      <c r="S28" s="23"/>
      <c r="T28" s="23"/>
      <c r="U28" s="23"/>
      <c r="X28" s="264"/>
    </row>
    <row r="29" spans="1:24">
      <c r="A29" s="540"/>
      <c r="B29" s="541"/>
      <c r="C29" s="541"/>
      <c r="D29" s="544" t="s">
        <v>565</v>
      </c>
      <c r="E29" s="280" t="s">
        <v>592</v>
      </c>
      <c r="F29" s="524"/>
      <c r="G29" s="259">
        <v>0.25</v>
      </c>
      <c r="H29" s="72">
        <v>0.9</v>
      </c>
      <c r="I29" s="72">
        <f>H29*G29</f>
        <v>0.22500000000000001</v>
      </c>
      <c r="J29" s="21"/>
      <c r="K29" s="21"/>
      <c r="L29" s="67"/>
      <c r="M29" s="67"/>
      <c r="N29" s="67"/>
      <c r="O29" s="369"/>
      <c r="P29" s="384"/>
      <c r="Q29" s="23"/>
      <c r="R29" s="23"/>
      <c r="S29" s="23"/>
      <c r="T29" s="23"/>
      <c r="U29" s="23"/>
      <c r="X29" s="264"/>
    </row>
    <row r="30" spans="1:24">
      <c r="A30" s="540"/>
      <c r="B30" s="541"/>
      <c r="C30" s="541"/>
      <c r="D30" s="541"/>
      <c r="E30" s="281"/>
      <c r="F30" s="524"/>
      <c r="G30" s="86"/>
      <c r="H30" s="87"/>
      <c r="I30" s="87"/>
      <c r="J30" s="86"/>
      <c r="K30" s="86"/>
      <c r="L30" s="249"/>
      <c r="M30" s="67"/>
      <c r="N30" s="67"/>
      <c r="O30" s="369"/>
      <c r="P30" s="384"/>
      <c r="Q30" s="23"/>
      <c r="R30" s="23"/>
      <c r="S30" s="23"/>
      <c r="T30" s="23"/>
      <c r="U30" s="23"/>
      <c r="X30" s="264"/>
    </row>
    <row r="31" spans="1:24" s="2" customFormat="1">
      <c r="A31" s="539" t="s">
        <v>61</v>
      </c>
      <c r="B31" s="542" t="s">
        <v>593</v>
      </c>
      <c r="C31" s="542"/>
      <c r="D31" s="542"/>
      <c r="E31" s="278" t="s">
        <v>594</v>
      </c>
      <c r="F31" s="537">
        <v>810797031435</v>
      </c>
      <c r="G31" s="17"/>
      <c r="H31" s="74"/>
      <c r="I31" s="74"/>
      <c r="J31" s="17"/>
      <c r="K31" s="17"/>
      <c r="L31" s="255">
        <f>SUM(I32:I36)</f>
        <v>1.9650000000000001</v>
      </c>
      <c r="M31" s="255">
        <v>5.52</v>
      </c>
      <c r="N31" s="538">
        <v>10.99</v>
      </c>
      <c r="O31" s="368"/>
      <c r="P31" s="366"/>
      <c r="Q31" s="66"/>
      <c r="R31" s="66">
        <f>L31*1.75</f>
        <v>3.4387500000000002</v>
      </c>
      <c r="S31" s="260">
        <f>SUM(R31-L31)/R31</f>
        <v>0.4285714285714286</v>
      </c>
      <c r="T31" s="66">
        <v>7.99</v>
      </c>
      <c r="U31" s="260">
        <f>SUM(T31-R31)/T31</f>
        <v>0.56961827284105127</v>
      </c>
      <c r="V31" s="287">
        <v>22.03</v>
      </c>
      <c r="W31" s="261">
        <f>SUM(V31-L31)/V31</f>
        <v>0.91080344984112571</v>
      </c>
      <c r="X31" s="262" t="s">
        <v>595</v>
      </c>
    </row>
    <row r="32" spans="1:24">
      <c r="A32" s="19" t="s">
        <v>144</v>
      </c>
      <c r="B32" s="20" t="s">
        <v>596</v>
      </c>
      <c r="C32" s="20" t="s">
        <v>597</v>
      </c>
      <c r="D32" s="20" t="s">
        <v>598</v>
      </c>
      <c r="E32" s="279"/>
      <c r="F32" s="523"/>
      <c r="G32" s="21">
        <v>2</v>
      </c>
      <c r="H32" s="83">
        <v>0</v>
      </c>
      <c r="I32" s="72">
        <f>SUM(H32*$I$2)*G32</f>
        <v>0</v>
      </c>
      <c r="J32" s="21"/>
      <c r="K32" s="21"/>
      <c r="L32" s="67"/>
      <c r="M32" s="67"/>
      <c r="N32" s="67"/>
      <c r="O32" s="369"/>
      <c r="P32" s="384"/>
      <c r="Q32" s="23"/>
      <c r="T32" s="23"/>
      <c r="U32" s="23"/>
      <c r="X32" s="264"/>
    </row>
    <row r="33" spans="1:24">
      <c r="A33" s="540"/>
      <c r="B33" s="541"/>
      <c r="C33" s="568" t="s">
        <v>588</v>
      </c>
      <c r="D33" s="544" t="s">
        <v>561</v>
      </c>
      <c r="E33" s="280"/>
      <c r="F33" s="524"/>
      <c r="G33" s="21">
        <v>1</v>
      </c>
      <c r="H33" s="72">
        <f>VLOOKUP(C33,Inventory!A:L,12,FALSE)</f>
        <v>0.69</v>
      </c>
      <c r="I33" s="72">
        <f>H33*G33</f>
        <v>0.69</v>
      </c>
      <c r="J33" s="21"/>
      <c r="K33" s="21"/>
      <c r="L33" s="67"/>
      <c r="M33" s="67"/>
      <c r="N33" s="67"/>
      <c r="O33" s="369"/>
      <c r="P33" s="384"/>
      <c r="Q33" s="23"/>
      <c r="R33" s="23"/>
      <c r="S33" s="23"/>
      <c r="T33" s="23"/>
      <c r="U33" s="23"/>
      <c r="X33" s="264"/>
    </row>
    <row r="34" spans="1:24">
      <c r="A34" s="540"/>
      <c r="B34" s="541"/>
      <c r="C34" s="568" t="s">
        <v>589</v>
      </c>
      <c r="D34" s="544" t="s">
        <v>563</v>
      </c>
      <c r="E34" s="280"/>
      <c r="F34" s="524"/>
      <c r="G34" s="21">
        <v>1</v>
      </c>
      <c r="H34" s="72">
        <f>VLOOKUP(C34,Inventory!A:L,12,FALSE)</f>
        <v>0.3</v>
      </c>
      <c r="I34" s="72">
        <f>H34*G34</f>
        <v>0.3</v>
      </c>
      <c r="J34" s="21"/>
      <c r="K34" s="21"/>
      <c r="L34" s="67"/>
      <c r="M34" s="67"/>
      <c r="N34" s="67"/>
      <c r="O34" s="369"/>
      <c r="P34" s="384"/>
      <c r="Q34" s="23"/>
      <c r="R34" s="23"/>
      <c r="S34" s="23"/>
      <c r="T34" s="23"/>
      <c r="U34" s="23"/>
      <c r="X34" s="264"/>
    </row>
    <row r="35" spans="1:24">
      <c r="A35" s="540" t="s">
        <v>599</v>
      </c>
      <c r="B35" s="541" t="s">
        <v>560</v>
      </c>
      <c r="C35" s="541" t="s">
        <v>564</v>
      </c>
      <c r="D35" s="544" t="s">
        <v>540</v>
      </c>
      <c r="E35" s="280"/>
      <c r="F35" s="524"/>
      <c r="G35" s="21">
        <v>1</v>
      </c>
      <c r="H35" s="72">
        <f>VLOOKUP(C35,Inventory!A:L,12,FALSE)</f>
        <v>0.75</v>
      </c>
      <c r="I35" s="72">
        <f>H35*G35</f>
        <v>0.75</v>
      </c>
      <c r="J35" s="21"/>
      <c r="K35" s="21"/>
      <c r="L35" s="67"/>
      <c r="M35" s="67"/>
      <c r="N35" s="67"/>
      <c r="O35" s="369"/>
      <c r="P35" s="384"/>
      <c r="Q35" s="23"/>
      <c r="R35" s="23"/>
      <c r="S35" s="23"/>
      <c r="T35" s="23"/>
      <c r="U35" s="23"/>
      <c r="X35" s="264"/>
    </row>
    <row r="36" spans="1:24">
      <c r="A36" s="540"/>
      <c r="B36" s="541"/>
      <c r="C36" s="541"/>
      <c r="D36" s="544" t="s">
        <v>565</v>
      </c>
      <c r="E36" s="280"/>
      <c r="F36" s="524"/>
      <c r="G36" s="259">
        <v>0.25</v>
      </c>
      <c r="H36" s="72">
        <v>0.9</v>
      </c>
      <c r="I36" s="72">
        <f>H36*G36</f>
        <v>0.22500000000000001</v>
      </c>
      <c r="J36" s="21"/>
      <c r="K36" s="21"/>
      <c r="L36" s="67"/>
      <c r="M36" s="67"/>
      <c r="N36" s="67"/>
      <c r="O36" s="369"/>
      <c r="P36" s="384"/>
      <c r="Q36" s="23"/>
      <c r="R36" s="23"/>
      <c r="S36" s="23"/>
      <c r="T36" s="23"/>
      <c r="U36" s="23"/>
      <c r="X36" s="264"/>
    </row>
    <row r="37" spans="1:24">
      <c r="A37" s="540"/>
      <c r="B37" s="541"/>
      <c r="C37" s="541"/>
      <c r="D37" s="541"/>
      <c r="E37" s="281"/>
      <c r="F37" s="524"/>
      <c r="G37" s="86"/>
      <c r="H37" s="87"/>
      <c r="I37" s="87"/>
      <c r="J37" s="86"/>
      <c r="K37" s="86"/>
      <c r="L37" s="67"/>
      <c r="M37" s="67"/>
      <c r="N37" s="67"/>
      <c r="O37" s="369"/>
      <c r="P37" s="384"/>
      <c r="Q37" s="23"/>
      <c r="R37" s="23"/>
      <c r="S37" s="23"/>
      <c r="T37" s="23"/>
      <c r="U37" s="23"/>
      <c r="X37" s="264"/>
    </row>
    <row r="38" spans="1:24">
      <c r="A38" s="540"/>
      <c r="B38" s="541"/>
      <c r="C38" s="541"/>
      <c r="D38" s="541"/>
      <c r="E38" s="281"/>
      <c r="F38" s="524"/>
      <c r="G38" s="86"/>
      <c r="H38" s="87"/>
      <c r="I38" s="87"/>
      <c r="J38" s="86"/>
      <c r="K38" s="86"/>
      <c r="L38" s="249"/>
      <c r="M38" s="67"/>
      <c r="N38" s="67"/>
      <c r="O38" s="369"/>
      <c r="P38" s="384"/>
      <c r="Q38" s="23"/>
      <c r="R38" s="23"/>
      <c r="S38" s="23"/>
      <c r="T38" s="23"/>
      <c r="U38" s="23"/>
      <c r="X38" s="264"/>
    </row>
    <row r="39" spans="1:24" s="2" customFormat="1">
      <c r="A39" s="563" t="s">
        <v>63</v>
      </c>
      <c r="B39" s="542" t="s">
        <v>600</v>
      </c>
      <c r="C39" s="542"/>
      <c r="D39" s="564"/>
      <c r="E39" s="278" t="s">
        <v>601</v>
      </c>
      <c r="F39" s="537">
        <v>810797031442</v>
      </c>
      <c r="G39" s="17"/>
      <c r="H39" s="74"/>
      <c r="I39" s="74"/>
      <c r="J39" s="17"/>
      <c r="K39" s="17"/>
      <c r="L39" s="255">
        <f>SUM(I40:I44)</f>
        <v>22.867400000000004</v>
      </c>
      <c r="M39" s="255"/>
      <c r="N39" s="538">
        <v>44.99</v>
      </c>
      <c r="O39" s="368"/>
      <c r="P39" s="366"/>
      <c r="Q39" s="66" t="s">
        <v>602</v>
      </c>
      <c r="R39" s="66">
        <f>L39*1.75</f>
        <v>40.017950000000006</v>
      </c>
      <c r="S39" s="260">
        <f>SUM(R39-L39)/R39</f>
        <v>0.42857142857142855</v>
      </c>
      <c r="T39" s="66">
        <v>49.99</v>
      </c>
      <c r="U39" s="260">
        <f>SUM(T39-R39)/T39</f>
        <v>0.19948089617923576</v>
      </c>
      <c r="V39" s="287">
        <v>68.849999999999994</v>
      </c>
      <c r="W39" s="261">
        <f>SUM(V39-L39)/V39</f>
        <v>0.66786637618010158</v>
      </c>
      <c r="X39" s="262" t="s">
        <v>603</v>
      </c>
    </row>
    <row r="40" spans="1:24">
      <c r="A40" s="19" t="s">
        <v>604</v>
      </c>
      <c r="B40" s="20"/>
      <c r="C40" s="536" t="s">
        <v>604</v>
      </c>
      <c r="D40" s="20" t="s">
        <v>605</v>
      </c>
      <c r="E40" s="279"/>
      <c r="F40" s="523"/>
      <c r="G40" s="21">
        <v>2</v>
      </c>
      <c r="H40" s="83">
        <v>7.36</v>
      </c>
      <c r="I40" s="72">
        <f>SUM(H40*1.42)*G40</f>
        <v>20.9024</v>
      </c>
      <c r="J40" s="21"/>
      <c r="K40" s="21"/>
      <c r="L40" s="67"/>
      <c r="M40" s="67"/>
      <c r="N40" s="67"/>
      <c r="O40" s="369"/>
      <c r="P40" s="384"/>
      <c r="Q40" s="23"/>
      <c r="T40" s="23"/>
      <c r="U40" s="23"/>
      <c r="V40" s="287">
        <v>25.95</v>
      </c>
      <c r="X40" s="262" t="s">
        <v>606</v>
      </c>
    </row>
    <row r="41" spans="1:24">
      <c r="A41" s="540" t="s">
        <v>607</v>
      </c>
      <c r="B41" s="541"/>
      <c r="C41" s="343" t="s">
        <v>588</v>
      </c>
      <c r="D41" s="544" t="s">
        <v>561</v>
      </c>
      <c r="E41" s="280"/>
      <c r="F41" s="524"/>
      <c r="G41" s="21">
        <v>1</v>
      </c>
      <c r="H41" s="72">
        <f>VLOOKUP(C41,Inventory!A:L,12,FALSE)</f>
        <v>0.69</v>
      </c>
      <c r="I41" s="72">
        <f>H41*G41</f>
        <v>0.69</v>
      </c>
      <c r="J41" s="21"/>
      <c r="K41" s="21"/>
      <c r="L41" s="67"/>
      <c r="M41" s="67"/>
      <c r="N41" s="67"/>
      <c r="O41" s="369"/>
      <c r="P41" s="384"/>
      <c r="Q41" s="23"/>
      <c r="R41" s="23"/>
      <c r="S41" s="23"/>
      <c r="T41" s="23"/>
      <c r="U41" s="23"/>
      <c r="X41" s="264"/>
    </row>
    <row r="42" spans="1:24">
      <c r="A42" s="543">
        <v>2023134018</v>
      </c>
      <c r="B42"/>
      <c r="C42" s="343" t="s">
        <v>589</v>
      </c>
      <c r="D42" s="544" t="s">
        <v>563</v>
      </c>
      <c r="E42" s="280"/>
      <c r="F42" s="524"/>
      <c r="G42" s="21">
        <v>1</v>
      </c>
      <c r="H42" s="72">
        <f>VLOOKUP(C42,Inventory!A:L,12,FALSE)</f>
        <v>0.3</v>
      </c>
      <c r="I42" s="72">
        <f>H42*G42</f>
        <v>0.3</v>
      </c>
      <c r="J42" s="21"/>
      <c r="K42" s="21"/>
      <c r="L42" s="67"/>
      <c r="M42" s="67"/>
      <c r="N42" s="67"/>
      <c r="O42" s="369"/>
      <c r="P42" s="384"/>
      <c r="Q42" s="23"/>
      <c r="R42" s="23"/>
      <c r="S42" s="23"/>
      <c r="T42" s="23"/>
      <c r="U42" s="23"/>
      <c r="X42" s="264"/>
    </row>
    <row r="43" spans="1:24">
      <c r="A43" s="540"/>
      <c r="B43" s="541"/>
      <c r="C43" s="343" t="s">
        <v>564</v>
      </c>
      <c r="D43" s="544" t="s">
        <v>540</v>
      </c>
      <c r="E43" s="280"/>
      <c r="F43" s="524"/>
      <c r="G43" s="21">
        <v>1</v>
      </c>
      <c r="H43" s="72">
        <f>VLOOKUP(C43,Inventory!A:L,12,FALSE)</f>
        <v>0.75</v>
      </c>
      <c r="I43" s="72">
        <f>H43*G43</f>
        <v>0.75</v>
      </c>
      <c r="J43" s="21"/>
      <c r="K43" s="21"/>
      <c r="L43" s="67"/>
      <c r="M43" s="67"/>
      <c r="N43" s="67"/>
      <c r="O43" s="369"/>
      <c r="P43" s="384"/>
      <c r="Q43" s="23"/>
      <c r="R43" s="23"/>
      <c r="S43" s="23"/>
      <c r="T43" s="23"/>
      <c r="U43" s="23"/>
      <c r="X43" s="264"/>
    </row>
    <row r="44" spans="1:24">
      <c r="A44" s="540"/>
      <c r="B44" s="541"/>
      <c r="C44" s="541"/>
      <c r="D44" s="544" t="s">
        <v>565</v>
      </c>
      <c r="E44" s="280"/>
      <c r="F44" s="524"/>
      <c r="G44" s="259">
        <v>0.25</v>
      </c>
      <c r="H44" s="72">
        <v>0.9</v>
      </c>
      <c r="I44" s="72">
        <f>H44*G44</f>
        <v>0.22500000000000001</v>
      </c>
      <c r="J44" s="21"/>
      <c r="K44" s="21"/>
      <c r="L44" s="67"/>
      <c r="M44" s="67"/>
      <c r="N44" s="67"/>
      <c r="O44" s="369"/>
      <c r="P44" s="384"/>
      <c r="Q44" s="23"/>
      <c r="R44" s="23"/>
      <c r="S44" s="23"/>
      <c r="T44" s="23"/>
      <c r="U44" s="23"/>
      <c r="X44" s="264"/>
    </row>
    <row r="45" spans="1:24">
      <c r="A45" s="540"/>
      <c r="B45" s="541"/>
      <c r="C45" s="541"/>
      <c r="D45" s="541"/>
      <c r="E45" s="281"/>
      <c r="F45" s="524"/>
      <c r="G45" s="86"/>
      <c r="H45" s="87"/>
      <c r="I45" s="87"/>
      <c r="J45" s="86"/>
      <c r="K45" s="86"/>
      <c r="L45" s="249"/>
      <c r="M45" s="67"/>
      <c r="N45" s="67"/>
      <c r="O45" s="369"/>
      <c r="P45" s="384"/>
      <c r="Q45" s="23"/>
      <c r="R45" s="23"/>
      <c r="S45" s="23"/>
      <c r="T45" s="23"/>
      <c r="U45" s="23"/>
      <c r="X45" s="264"/>
    </row>
    <row r="46" spans="1:24" s="2" customFormat="1" ht="31.5">
      <c r="A46" s="539" t="s">
        <v>65</v>
      </c>
      <c r="B46" s="542" t="s">
        <v>608</v>
      </c>
      <c r="C46" s="542"/>
      <c r="D46" s="542"/>
      <c r="E46" s="278" t="s">
        <v>609</v>
      </c>
      <c r="F46" s="521">
        <v>810797031459</v>
      </c>
      <c r="G46" s="17">
        <v>1</v>
      </c>
      <c r="H46" s="74"/>
      <c r="I46" s="74"/>
      <c r="J46" s="17"/>
      <c r="K46" s="17"/>
      <c r="L46" s="255">
        <f>SUM(I47:I51)</f>
        <v>24.429400000000001</v>
      </c>
      <c r="M46" s="255"/>
      <c r="N46" s="255">
        <v>49.99</v>
      </c>
      <c r="O46" s="368"/>
      <c r="P46" s="366"/>
      <c r="Q46" s="66" t="s">
        <v>602</v>
      </c>
      <c r="R46" s="66">
        <f>L46*1.75</f>
        <v>42.751450000000006</v>
      </c>
      <c r="S46" s="260">
        <f>SUM(R46-L46)/R46</f>
        <v>0.4285714285714286</v>
      </c>
      <c r="T46" s="66">
        <v>52.99</v>
      </c>
      <c r="U46" s="260">
        <f>SUM(T46-R46)/T46</f>
        <v>0.19321664464993388</v>
      </c>
      <c r="V46" s="287">
        <v>59.99</v>
      </c>
      <c r="W46" s="261">
        <f>SUM(V46-L46)/V46</f>
        <v>0.59277546257709612</v>
      </c>
      <c r="X46" s="264"/>
    </row>
    <row r="47" spans="1:24">
      <c r="A47" s="19" t="s">
        <v>610</v>
      </c>
      <c r="B47" s="20"/>
      <c r="C47" s="536" t="s">
        <v>610</v>
      </c>
      <c r="D47" s="108" t="s">
        <v>611</v>
      </c>
      <c r="E47" s="279"/>
      <c r="F47" s="523"/>
      <c r="G47" s="21">
        <v>2</v>
      </c>
      <c r="H47" s="83">
        <v>7.91</v>
      </c>
      <c r="I47" s="72">
        <f>SUM(H47*1.42)*G47</f>
        <v>22.464399999999998</v>
      </c>
      <c r="J47" s="21"/>
      <c r="K47" s="21"/>
      <c r="L47" s="67"/>
      <c r="M47" s="67"/>
      <c r="N47" s="67"/>
      <c r="O47" s="369"/>
      <c r="P47" s="384"/>
      <c r="Q47" s="23"/>
      <c r="T47" s="23"/>
      <c r="U47" s="23"/>
      <c r="V47" s="287">
        <v>24.95</v>
      </c>
      <c r="X47" s="262" t="s">
        <v>612</v>
      </c>
    </row>
    <row r="48" spans="1:24">
      <c r="A48" s="540"/>
      <c r="B48" s="541"/>
      <c r="C48" s="343" t="s">
        <v>588</v>
      </c>
      <c r="D48" s="544" t="s">
        <v>561</v>
      </c>
      <c r="E48" s="280"/>
      <c r="F48" s="524"/>
      <c r="G48" s="21">
        <v>1</v>
      </c>
      <c r="H48" s="72">
        <f>VLOOKUP(C48,Inventory!A:L,12,FALSE)</f>
        <v>0.69</v>
      </c>
      <c r="I48" s="72">
        <f>H48*G48</f>
        <v>0.69</v>
      </c>
      <c r="J48" s="21"/>
      <c r="K48" s="21"/>
      <c r="L48" s="67"/>
      <c r="M48" s="67"/>
      <c r="N48" s="67"/>
      <c r="O48" s="369"/>
      <c r="P48" s="384"/>
      <c r="Q48" s="23"/>
      <c r="R48" s="23"/>
      <c r="S48" s="23"/>
      <c r="T48" s="23"/>
      <c r="U48" s="23"/>
      <c r="X48" s="264"/>
    </row>
    <row r="49" spans="1:24">
      <c r="A49" s="540" t="s">
        <v>613</v>
      </c>
      <c r="B49"/>
      <c r="C49" s="343" t="s">
        <v>589</v>
      </c>
      <c r="D49" s="544" t="s">
        <v>563</v>
      </c>
      <c r="E49" s="280"/>
      <c r="F49" s="524"/>
      <c r="G49" s="21">
        <v>1</v>
      </c>
      <c r="H49" s="72">
        <f>VLOOKUP(C49,Inventory!A:L,12,FALSE)</f>
        <v>0.3</v>
      </c>
      <c r="I49" s="72">
        <f>H49*G49</f>
        <v>0.3</v>
      </c>
      <c r="J49" s="21"/>
      <c r="K49" s="21"/>
      <c r="L49" s="67"/>
      <c r="M49" s="67"/>
      <c r="N49" s="67"/>
      <c r="O49" s="369"/>
      <c r="P49" s="384"/>
      <c r="Q49" s="23"/>
      <c r="R49" s="23"/>
      <c r="S49" s="23"/>
      <c r="T49" s="23"/>
      <c r="U49" s="23"/>
      <c r="X49" s="264"/>
    </row>
    <row r="50" spans="1:24">
      <c r="A50" s="540"/>
      <c r="B50" s="541"/>
      <c r="C50" s="343" t="s">
        <v>564</v>
      </c>
      <c r="D50" s="544" t="s">
        <v>540</v>
      </c>
      <c r="E50" s="280"/>
      <c r="F50" s="524"/>
      <c r="G50" s="21">
        <v>1</v>
      </c>
      <c r="H50" s="72">
        <f>VLOOKUP(C50,Inventory!A:L,12,FALSE)</f>
        <v>0.75</v>
      </c>
      <c r="I50" s="72">
        <f>H50*G50</f>
        <v>0.75</v>
      </c>
      <c r="J50" s="21"/>
      <c r="K50" s="21"/>
      <c r="L50" s="67"/>
      <c r="M50" s="67"/>
      <c r="N50" s="67"/>
      <c r="O50" s="369"/>
      <c r="P50" s="384"/>
      <c r="Q50" s="23"/>
      <c r="R50" s="23"/>
      <c r="S50" s="23"/>
      <c r="T50" s="23"/>
      <c r="U50" s="23"/>
      <c r="X50" s="264"/>
    </row>
    <row r="51" spans="1:24">
      <c r="A51" s="540"/>
      <c r="B51" s="541"/>
      <c r="C51" s="541"/>
      <c r="D51" s="544" t="s">
        <v>565</v>
      </c>
      <c r="E51" s="280"/>
      <c r="F51" s="524"/>
      <c r="G51" s="259">
        <v>0.25</v>
      </c>
      <c r="H51" s="72">
        <v>0.9</v>
      </c>
      <c r="I51" s="72">
        <f>H51*G51</f>
        <v>0.22500000000000001</v>
      </c>
      <c r="J51" s="21"/>
      <c r="K51" s="21"/>
      <c r="L51" s="67"/>
      <c r="M51" s="67"/>
      <c r="N51" s="67"/>
      <c r="O51" s="369"/>
      <c r="P51" s="384"/>
      <c r="Q51" s="23"/>
      <c r="R51" s="23"/>
      <c r="S51" s="23"/>
      <c r="T51" s="23"/>
      <c r="U51" s="23"/>
      <c r="X51" s="264"/>
    </row>
    <row r="52" spans="1:24">
      <c r="A52" s="540"/>
      <c r="B52" s="541"/>
      <c r="C52" s="541"/>
      <c r="D52" s="541"/>
      <c r="E52" s="281"/>
      <c r="F52" s="524"/>
      <c r="G52" s="86"/>
      <c r="H52" s="87"/>
      <c r="I52" s="87"/>
      <c r="J52" s="86"/>
      <c r="K52" s="86"/>
      <c r="L52" s="249"/>
      <c r="M52" s="67"/>
      <c r="N52" s="67"/>
      <c r="O52" s="369"/>
      <c r="P52" s="384"/>
      <c r="Q52" s="23"/>
      <c r="R52" s="23"/>
      <c r="S52" s="23"/>
      <c r="T52" s="23"/>
      <c r="U52" s="23"/>
      <c r="X52" s="264"/>
    </row>
    <row r="53" spans="1:24" s="2" customFormat="1" ht="31.5">
      <c r="A53" s="539" t="s">
        <v>67</v>
      </c>
      <c r="B53" s="542" t="s">
        <v>614</v>
      </c>
      <c r="C53" s="542"/>
      <c r="D53" s="542"/>
      <c r="E53" s="278" t="s">
        <v>615</v>
      </c>
      <c r="F53" s="521">
        <v>810797031466</v>
      </c>
      <c r="G53" s="17">
        <v>1</v>
      </c>
      <c r="H53" s="74"/>
      <c r="I53" s="74"/>
      <c r="J53" s="17"/>
      <c r="K53" s="17"/>
      <c r="L53" s="255" t="e">
        <f>SUM(I54:I58)</f>
        <v>#N/A</v>
      </c>
      <c r="M53" s="255">
        <v>39.896999999999998</v>
      </c>
      <c r="N53" s="255">
        <v>49.99</v>
      </c>
      <c r="O53" s="368"/>
      <c r="P53" s="366"/>
      <c r="Q53" s="66" t="s">
        <v>602</v>
      </c>
      <c r="R53" s="66" t="e">
        <f>L53*1.75</f>
        <v>#N/A</v>
      </c>
      <c r="S53" s="260" t="e">
        <f>SUM(R53-L53)/R53</f>
        <v>#N/A</v>
      </c>
      <c r="T53" s="66">
        <v>6.99</v>
      </c>
      <c r="U53" s="260" t="e">
        <f>SUM(T53-R53)/T53</f>
        <v>#N/A</v>
      </c>
      <c r="V53" s="287">
        <v>60.78</v>
      </c>
      <c r="W53" s="261" t="e">
        <f>SUM(V53-L53)/V53</f>
        <v>#N/A</v>
      </c>
      <c r="X53" s="262" t="s">
        <v>616</v>
      </c>
    </row>
    <row r="54" spans="1:24">
      <c r="A54" s="19" t="s">
        <v>617</v>
      </c>
      <c r="B54" s="20"/>
      <c r="C54" s="20"/>
      <c r="D54" s="20" t="s">
        <v>618</v>
      </c>
      <c r="E54" s="279"/>
      <c r="F54" s="523"/>
      <c r="G54" s="21">
        <v>2</v>
      </c>
      <c r="H54" s="83" t="e">
        <f>VLOOKUP(C54,Inventory!A:L,12,FALSE)</f>
        <v>#N/A</v>
      </c>
      <c r="I54" s="83" t="e">
        <f>SUM(H54*1.42)*G54</f>
        <v>#N/A</v>
      </c>
      <c r="J54" s="21"/>
      <c r="K54" s="21"/>
      <c r="L54" s="67"/>
      <c r="M54" s="67"/>
      <c r="N54" s="67"/>
      <c r="O54" s="369"/>
      <c r="P54" s="384"/>
      <c r="Q54" s="23"/>
      <c r="R54" s="23"/>
      <c r="S54" s="23"/>
      <c r="T54" s="23"/>
      <c r="U54" s="23"/>
      <c r="X54" s="264"/>
    </row>
    <row r="55" spans="1:24">
      <c r="A55" s="540" t="s">
        <v>619</v>
      </c>
      <c r="B55" s="541"/>
      <c r="C55" s="343" t="s">
        <v>588</v>
      </c>
      <c r="D55" s="544" t="s">
        <v>561</v>
      </c>
      <c r="E55" s="280"/>
      <c r="F55" s="524"/>
      <c r="G55" s="21">
        <v>1</v>
      </c>
      <c r="H55" s="72">
        <f>VLOOKUP(C55,Inventory!A:L,12,FALSE)</f>
        <v>0.69</v>
      </c>
      <c r="I55" s="72">
        <f>H55*G55</f>
        <v>0.69</v>
      </c>
      <c r="J55" s="21"/>
      <c r="K55" s="21"/>
      <c r="L55" s="67"/>
      <c r="M55" s="67"/>
      <c r="N55" s="67"/>
      <c r="O55" s="369"/>
      <c r="P55" s="384"/>
      <c r="Q55" s="23"/>
      <c r="R55" s="23"/>
      <c r="S55" s="23"/>
      <c r="T55" s="23"/>
      <c r="U55" s="23"/>
      <c r="X55" s="264"/>
    </row>
    <row r="56" spans="1:24">
      <c r="A56" s="540"/>
      <c r="B56" s="541"/>
      <c r="C56" s="343" t="s">
        <v>589</v>
      </c>
      <c r="D56" s="544" t="s">
        <v>563</v>
      </c>
      <c r="E56" s="280"/>
      <c r="F56" s="524"/>
      <c r="G56" s="21">
        <v>1</v>
      </c>
      <c r="H56" s="72">
        <f>VLOOKUP(C56,Inventory!A:L,12,FALSE)</f>
        <v>0.3</v>
      </c>
      <c r="I56" s="72">
        <f>H56*G56</f>
        <v>0.3</v>
      </c>
      <c r="J56" s="21"/>
      <c r="K56" s="21"/>
      <c r="L56" s="67"/>
      <c r="M56" s="67"/>
      <c r="N56" s="67"/>
      <c r="O56" s="369"/>
      <c r="P56" s="384"/>
      <c r="Q56" s="23"/>
      <c r="R56" s="23"/>
      <c r="S56" s="23"/>
      <c r="T56" s="23"/>
      <c r="U56" s="23"/>
      <c r="X56" s="264"/>
    </row>
    <row r="57" spans="1:24">
      <c r="A57" s="540"/>
      <c r="B57"/>
      <c r="C57" s="343" t="s">
        <v>564</v>
      </c>
      <c r="D57" s="544" t="s">
        <v>540</v>
      </c>
      <c r="E57" s="280"/>
      <c r="F57" s="524"/>
      <c r="G57" s="21">
        <v>1</v>
      </c>
      <c r="H57" s="72">
        <f>VLOOKUP(C57,Inventory!A:L,12,FALSE)</f>
        <v>0.75</v>
      </c>
      <c r="I57" s="72">
        <f>H57*G57</f>
        <v>0.75</v>
      </c>
      <c r="J57" s="21"/>
      <c r="K57" s="21"/>
      <c r="L57" s="67"/>
      <c r="M57" s="67"/>
      <c r="N57" s="67"/>
      <c r="O57" s="369"/>
      <c r="P57" s="384"/>
      <c r="Q57" s="23"/>
      <c r="R57" s="23"/>
      <c r="S57" s="23"/>
      <c r="T57" s="23"/>
      <c r="U57" s="23"/>
      <c r="X57" s="264"/>
    </row>
    <row r="58" spans="1:24">
      <c r="A58" s="540"/>
      <c r="B58" s="541"/>
      <c r="C58" s="541"/>
      <c r="D58" s="544" t="s">
        <v>565</v>
      </c>
      <c r="E58" s="280"/>
      <c r="F58" s="524"/>
      <c r="G58" s="259">
        <v>0.25</v>
      </c>
      <c r="H58" s="72">
        <v>0.9</v>
      </c>
      <c r="I58" s="72">
        <f>H58*G58</f>
        <v>0.22500000000000001</v>
      </c>
      <c r="J58" s="21"/>
      <c r="K58" s="21"/>
      <c r="L58" s="256"/>
      <c r="M58" s="67"/>
      <c r="N58" s="67"/>
      <c r="O58" s="369"/>
      <c r="P58" s="384"/>
      <c r="Q58" s="23"/>
      <c r="R58" s="23"/>
      <c r="S58" s="23"/>
      <c r="T58" s="23"/>
      <c r="U58" s="23"/>
      <c r="X58" s="264"/>
    </row>
    <row r="59" spans="1:24">
      <c r="A59" s="540"/>
      <c r="B59" s="541"/>
      <c r="C59" s="541"/>
      <c r="D59" s="541"/>
      <c r="E59" s="281"/>
      <c r="F59" s="524"/>
      <c r="G59" s="86"/>
      <c r="H59" s="87"/>
      <c r="I59" s="87"/>
      <c r="J59" s="86"/>
      <c r="K59" s="86"/>
      <c r="L59" s="249"/>
      <c r="M59" s="67"/>
      <c r="N59" s="67"/>
      <c r="O59" s="369"/>
      <c r="P59" s="384"/>
      <c r="Q59" s="23"/>
      <c r="R59" s="23"/>
      <c r="S59" s="23"/>
      <c r="T59" s="23"/>
      <c r="U59" s="23"/>
      <c r="X59" s="264"/>
    </row>
    <row r="60" spans="1:24" s="2" customFormat="1">
      <c r="A60" s="539" t="s">
        <v>69</v>
      </c>
      <c r="B60" s="542" t="s">
        <v>620</v>
      </c>
      <c r="C60" s="542"/>
      <c r="D60" s="542"/>
      <c r="E60" s="278" t="s">
        <v>621</v>
      </c>
      <c r="F60" s="521">
        <v>810797031473</v>
      </c>
      <c r="G60" s="17">
        <v>1</v>
      </c>
      <c r="H60" s="74"/>
      <c r="I60" s="74"/>
      <c r="J60" s="17"/>
      <c r="K60" s="17"/>
      <c r="L60" s="255">
        <f>SUM(I61:I65)</f>
        <v>28.485400000000002</v>
      </c>
      <c r="M60" s="255">
        <v>43.180500000000002</v>
      </c>
      <c r="N60" s="255">
        <v>59.99</v>
      </c>
      <c r="O60" s="368"/>
      <c r="P60" s="366"/>
      <c r="Q60" s="66" t="s">
        <v>602</v>
      </c>
      <c r="R60" s="66">
        <f>L60*1.75</f>
        <v>49.849450000000004</v>
      </c>
      <c r="S60" s="260">
        <f>SUM(R60-L60)/R60</f>
        <v>0.4285714285714286</v>
      </c>
      <c r="T60" s="66">
        <v>55.99</v>
      </c>
      <c r="U60" s="260">
        <f>SUM(T60-R60)/T60</f>
        <v>0.10967226290408996</v>
      </c>
      <c r="V60" s="287">
        <v>57.59</v>
      </c>
      <c r="W60" s="261">
        <f>SUM(V60-L60)/V60</f>
        <v>0.50537593332175723</v>
      </c>
      <c r="X60" s="262" t="s">
        <v>622</v>
      </c>
    </row>
    <row r="61" spans="1:24">
      <c r="A61" s="19" t="s">
        <v>623</v>
      </c>
      <c r="B61" s="544"/>
      <c r="C61" s="544"/>
      <c r="D61" s="612" t="s">
        <v>624</v>
      </c>
      <c r="E61" s="280"/>
      <c r="F61" s="525"/>
      <c r="G61" s="21">
        <v>2</v>
      </c>
      <c r="H61" s="83">
        <v>9.31</v>
      </c>
      <c r="I61" s="72">
        <f>SUM(H61*1.42)*G61</f>
        <v>26.4404</v>
      </c>
      <c r="J61" s="21"/>
      <c r="K61" s="21"/>
      <c r="L61" s="67"/>
      <c r="M61" s="67"/>
      <c r="N61" s="67"/>
      <c r="O61" s="369"/>
      <c r="P61" s="384"/>
      <c r="Q61" s="23"/>
      <c r="R61" s="23"/>
      <c r="S61" s="23"/>
      <c r="T61" s="23"/>
      <c r="U61" s="23"/>
      <c r="V61" s="287">
        <v>40.950000000000003</v>
      </c>
      <c r="X61" s="262" t="s">
        <v>625</v>
      </c>
    </row>
    <row r="62" spans="1:24">
      <c r="A62" s="540" t="s">
        <v>626</v>
      </c>
      <c r="B62" s="568" t="s">
        <v>588</v>
      </c>
      <c r="C62" s="601" t="s">
        <v>627</v>
      </c>
      <c r="D62" s="544" t="s">
        <v>561</v>
      </c>
      <c r="E62" s="280"/>
      <c r="F62" s="524"/>
      <c r="G62" s="21">
        <v>1</v>
      </c>
      <c r="H62" s="72">
        <f>VLOOKUP(C62,Inventory!A:L,12,FALSE)</f>
        <v>0.72</v>
      </c>
      <c r="I62" s="72">
        <f>H62*G62</f>
        <v>0.72</v>
      </c>
      <c r="J62" s="21"/>
      <c r="K62" s="21"/>
      <c r="L62" s="67"/>
      <c r="M62" s="67"/>
      <c r="N62" s="67"/>
      <c r="O62" s="369"/>
      <c r="P62" s="384"/>
      <c r="Q62" s="23"/>
      <c r="R62" s="23"/>
      <c r="S62" s="23"/>
      <c r="T62" s="23"/>
      <c r="U62" s="23"/>
      <c r="X62" s="264"/>
    </row>
    <row r="63" spans="1:24">
      <c r="A63" s="540" t="s">
        <v>628</v>
      </c>
      <c r="B63" s="568" t="s">
        <v>589</v>
      </c>
      <c r="C63" s="601" t="s">
        <v>629</v>
      </c>
      <c r="D63" s="544" t="s">
        <v>563</v>
      </c>
      <c r="E63" s="280"/>
      <c r="F63" s="524"/>
      <c r="G63" s="21">
        <v>1</v>
      </c>
      <c r="H63" s="72">
        <f>VLOOKUP(C63,Inventory!A:L,12,FALSE)</f>
        <v>0.35</v>
      </c>
      <c r="I63" s="72">
        <f>H63*G63</f>
        <v>0.35</v>
      </c>
      <c r="J63" s="21"/>
      <c r="K63" s="21"/>
      <c r="L63" s="67"/>
      <c r="M63" s="67"/>
      <c r="N63" s="67"/>
      <c r="O63" s="369"/>
      <c r="P63" s="384"/>
      <c r="Q63" s="23"/>
      <c r="R63" s="23"/>
      <c r="S63" s="23"/>
      <c r="T63" s="23"/>
      <c r="U63" s="23"/>
      <c r="X63" s="264"/>
    </row>
    <row r="64" spans="1:24">
      <c r="A64" s="540"/>
      <c r="B64" s="541"/>
      <c r="C64" s="541" t="s">
        <v>564</v>
      </c>
      <c r="D64" s="544" t="s">
        <v>540</v>
      </c>
      <c r="E64" s="280"/>
      <c r="F64" s="524"/>
      <c r="G64" s="21">
        <v>1</v>
      </c>
      <c r="H64" s="72">
        <f>VLOOKUP(C64,Inventory!A:L,12,FALSE)</f>
        <v>0.75</v>
      </c>
      <c r="I64" s="72">
        <f>H64*G64</f>
        <v>0.75</v>
      </c>
      <c r="J64" s="21"/>
      <c r="K64" s="21"/>
      <c r="L64" s="67"/>
      <c r="M64" s="67"/>
      <c r="N64" s="67"/>
      <c r="O64" s="369"/>
      <c r="P64" s="384"/>
      <c r="Q64" s="23"/>
      <c r="R64" s="23"/>
      <c r="S64" s="23"/>
      <c r="T64" s="23"/>
      <c r="U64" s="23"/>
      <c r="X64" s="264"/>
    </row>
    <row r="65" spans="1:24">
      <c r="A65" s="540"/>
      <c r="B65" s="541"/>
      <c r="C65" s="541"/>
      <c r="D65" s="544" t="s">
        <v>565</v>
      </c>
      <c r="E65" s="280"/>
      <c r="F65" s="524"/>
      <c r="G65" s="259">
        <v>0.25</v>
      </c>
      <c r="H65" s="72">
        <v>0.9</v>
      </c>
      <c r="I65" s="72">
        <f>H65*G65</f>
        <v>0.22500000000000001</v>
      </c>
      <c r="J65" s="21"/>
      <c r="K65" s="21"/>
      <c r="L65" s="256"/>
      <c r="M65" s="67"/>
      <c r="N65" s="67"/>
      <c r="O65" s="369"/>
      <c r="P65" s="384"/>
      <c r="Q65" s="23"/>
      <c r="R65" s="23"/>
      <c r="S65" s="23"/>
      <c r="T65" s="23"/>
      <c r="U65" s="23"/>
      <c r="X65" s="264"/>
    </row>
    <row r="66" spans="1:24">
      <c r="A66" s="540"/>
      <c r="B66" s="541"/>
      <c r="C66" s="541"/>
      <c r="D66" s="541"/>
      <c r="E66" s="281"/>
      <c r="F66" s="524"/>
      <c r="G66" s="86"/>
      <c r="H66" s="87"/>
      <c r="I66" s="87"/>
      <c r="J66" s="86"/>
      <c r="K66" s="86"/>
      <c r="L66" s="249"/>
      <c r="M66" s="67"/>
      <c r="N66" s="67"/>
      <c r="O66" s="369"/>
      <c r="P66" s="384"/>
      <c r="Q66" s="23"/>
      <c r="R66" s="23"/>
      <c r="S66" s="23"/>
      <c r="T66" s="23"/>
      <c r="U66" s="23"/>
      <c r="X66" s="264"/>
    </row>
    <row r="67" spans="1:24" s="2" customFormat="1">
      <c r="A67" s="539" t="s">
        <v>443</v>
      </c>
      <c r="B67" s="20" t="s">
        <v>630</v>
      </c>
      <c r="C67" s="20"/>
      <c r="D67" s="542"/>
      <c r="E67" s="278" t="s">
        <v>445</v>
      </c>
      <c r="F67" s="537">
        <v>810797031480</v>
      </c>
      <c r="G67" s="17">
        <v>1</v>
      </c>
      <c r="H67" s="72"/>
      <c r="I67" s="74"/>
      <c r="J67" s="17"/>
      <c r="K67" s="17"/>
      <c r="L67" s="255">
        <f>SUM(I68:I72)</f>
        <v>3.3513999999999999</v>
      </c>
      <c r="M67" s="255">
        <v>4.8014999999999999</v>
      </c>
      <c r="N67" s="538">
        <v>9.99</v>
      </c>
      <c r="O67" s="368"/>
      <c r="P67" s="366"/>
      <c r="Q67" s="66"/>
      <c r="R67" s="66">
        <f>L67*2</f>
        <v>6.7027999999999999</v>
      </c>
      <c r="S67" s="260">
        <f>SUM(R67-L67)/R67</f>
        <v>0.5</v>
      </c>
      <c r="T67" s="66">
        <v>7.99</v>
      </c>
      <c r="U67" s="260">
        <f>SUM(T67-R67)/T67</f>
        <v>0.16110137672090116</v>
      </c>
      <c r="V67" s="287">
        <v>12.58</v>
      </c>
      <c r="W67" s="261">
        <f>SUM(V67-L67)/V67</f>
        <v>0.73359300476947531</v>
      </c>
      <c r="X67" s="262" t="s">
        <v>631</v>
      </c>
    </row>
    <row r="68" spans="1:24">
      <c r="A68" s="19" t="s">
        <v>632</v>
      </c>
      <c r="B68" s="20"/>
      <c r="C68" s="536" t="s">
        <v>632</v>
      </c>
      <c r="D68" s="20" t="s">
        <v>633</v>
      </c>
      <c r="E68" s="279"/>
      <c r="F68" s="523"/>
      <c r="G68" s="21">
        <v>2</v>
      </c>
      <c r="H68" s="72">
        <f>VLOOKUP(C68,Inventory!A:L,12,FALSE)</f>
        <v>0.46</v>
      </c>
      <c r="I68" s="72">
        <f>SUM(H68*1.42)*G68</f>
        <v>1.3064</v>
      </c>
      <c r="J68" s="21"/>
      <c r="K68" s="21"/>
      <c r="L68" s="67"/>
      <c r="M68" s="67"/>
      <c r="N68" s="67"/>
      <c r="O68" s="369"/>
      <c r="P68" s="384"/>
      <c r="Q68" s="23"/>
      <c r="R68" s="23"/>
      <c r="S68" s="23"/>
      <c r="T68" s="23"/>
      <c r="U68" s="23"/>
      <c r="V68" s="287">
        <v>8.9499999999999993</v>
      </c>
      <c r="X68" s="262" t="s">
        <v>634</v>
      </c>
    </row>
    <row r="69" spans="1:24">
      <c r="A69" s="543">
        <v>2023134661</v>
      </c>
      <c r="B69" s="541"/>
      <c r="C69" s="343" t="s">
        <v>627</v>
      </c>
      <c r="D69" s="544" t="s">
        <v>561</v>
      </c>
      <c r="E69" s="280"/>
      <c r="F69" s="524"/>
      <c r="G69" s="21">
        <v>1</v>
      </c>
      <c r="H69" s="72">
        <f>VLOOKUP(C69,Inventory!A:L,12,FALSE)</f>
        <v>0.72</v>
      </c>
      <c r="I69" s="72">
        <f>H69*G69</f>
        <v>0.72</v>
      </c>
      <c r="J69" s="21"/>
      <c r="K69" s="21"/>
      <c r="L69" s="67"/>
      <c r="M69" s="67"/>
      <c r="N69" s="67"/>
      <c r="O69" s="369"/>
      <c r="P69" s="384"/>
      <c r="Q69" s="23"/>
      <c r="R69" s="23"/>
      <c r="S69" s="23"/>
      <c r="T69" s="23"/>
      <c r="U69" s="23"/>
      <c r="X69" s="264"/>
    </row>
    <row r="70" spans="1:24">
      <c r="A70" s="540"/>
      <c r="B70" s="541"/>
      <c r="C70" s="343" t="s">
        <v>629</v>
      </c>
      <c r="D70" s="544" t="s">
        <v>563</v>
      </c>
      <c r="E70" s="280"/>
      <c r="F70" s="524"/>
      <c r="G70" s="21">
        <v>1</v>
      </c>
      <c r="H70" s="72">
        <f>VLOOKUP(C70,Inventory!A:L,12,FALSE)</f>
        <v>0.35</v>
      </c>
      <c r="I70" s="72">
        <f>H70*G70</f>
        <v>0.35</v>
      </c>
      <c r="J70" s="21"/>
      <c r="K70" s="21"/>
      <c r="L70" s="67"/>
      <c r="M70" s="67"/>
      <c r="N70" s="67"/>
      <c r="O70" s="369"/>
      <c r="P70" s="384"/>
      <c r="Q70" s="23"/>
      <c r="R70" s="23"/>
      <c r="S70" s="23"/>
      <c r="T70" s="23"/>
      <c r="U70" s="23"/>
      <c r="X70" s="264"/>
    </row>
    <row r="71" spans="1:24">
      <c r="A71" s="540"/>
      <c r="B71" s="541"/>
      <c r="C71" s="343" t="s">
        <v>564</v>
      </c>
      <c r="D71" s="544" t="s">
        <v>540</v>
      </c>
      <c r="E71" s="280"/>
      <c r="F71" s="524"/>
      <c r="G71" s="21">
        <v>1</v>
      </c>
      <c r="H71" s="72">
        <f>VLOOKUP(C71,Inventory!A:L,12,FALSE)</f>
        <v>0.75</v>
      </c>
      <c r="I71" s="72">
        <f>H71*G71</f>
        <v>0.75</v>
      </c>
      <c r="J71" s="21"/>
      <c r="K71" s="21"/>
      <c r="L71" s="67"/>
      <c r="M71" s="67"/>
      <c r="N71" s="67"/>
      <c r="O71" s="369"/>
      <c r="P71" s="384"/>
      <c r="Q71" s="23"/>
      <c r="R71" s="23"/>
      <c r="S71" s="23"/>
      <c r="T71" s="23"/>
      <c r="U71" s="23"/>
      <c r="X71" s="264"/>
    </row>
    <row r="72" spans="1:24">
      <c r="A72" s="540"/>
      <c r="B72" s="541"/>
      <c r="C72" s="541"/>
      <c r="D72" s="544" t="s">
        <v>565</v>
      </c>
      <c r="E72" s="280"/>
      <c r="F72" s="524"/>
      <c r="G72" s="259">
        <v>0.25</v>
      </c>
      <c r="H72" s="72">
        <v>0.9</v>
      </c>
      <c r="I72" s="72">
        <f>H72*G72</f>
        <v>0.22500000000000001</v>
      </c>
      <c r="J72" s="21"/>
      <c r="K72" s="21"/>
      <c r="L72" s="67"/>
      <c r="M72" s="67"/>
      <c r="N72" s="67"/>
      <c r="O72" s="369"/>
      <c r="P72" s="384"/>
      <c r="Q72" s="23"/>
      <c r="R72" s="23"/>
      <c r="S72" s="23"/>
      <c r="T72" s="23"/>
      <c r="U72" s="23"/>
      <c r="X72" s="264"/>
    </row>
    <row r="73" spans="1:24">
      <c r="A73" s="540"/>
      <c r="B73" s="541"/>
      <c r="C73" s="541"/>
      <c r="D73" s="541"/>
      <c r="E73" s="281"/>
      <c r="F73" s="524"/>
      <c r="G73" s="86"/>
      <c r="H73" s="87"/>
      <c r="I73" s="87"/>
      <c r="J73" s="86"/>
      <c r="K73" s="86"/>
      <c r="L73" s="249"/>
      <c r="M73" s="67"/>
      <c r="N73" s="67"/>
      <c r="O73" s="369"/>
      <c r="P73" s="384"/>
      <c r="Q73" s="23"/>
      <c r="R73" s="23"/>
      <c r="S73" s="23"/>
      <c r="T73" s="23"/>
      <c r="U73" s="23"/>
      <c r="X73" s="264"/>
    </row>
    <row r="74" spans="1:24" s="2" customFormat="1">
      <c r="A74" s="539" t="s">
        <v>446</v>
      </c>
      <c r="B74" s="542" t="s">
        <v>635</v>
      </c>
      <c r="C74" s="542"/>
      <c r="D74" s="542"/>
      <c r="E74" s="278" t="s">
        <v>447</v>
      </c>
      <c r="F74" s="537">
        <v>810797031497</v>
      </c>
      <c r="G74" s="17">
        <v>1</v>
      </c>
      <c r="H74" s="74"/>
      <c r="I74" s="74"/>
      <c r="J74" s="17"/>
      <c r="K74" s="17"/>
      <c r="L74" s="255">
        <f>SUM(I75:I79)</f>
        <v>3.4649999999999999</v>
      </c>
      <c r="M74" s="255">
        <v>4.9499999999999993</v>
      </c>
      <c r="N74" s="538">
        <v>11.99</v>
      </c>
      <c r="O74" s="368"/>
      <c r="P74" s="366"/>
      <c r="Q74" s="66"/>
      <c r="R74" s="66">
        <f>L74*2</f>
        <v>6.93</v>
      </c>
      <c r="S74" s="260">
        <f>SUM(R74-L74)/R74</f>
        <v>0.5</v>
      </c>
      <c r="T74" s="66">
        <v>8.99</v>
      </c>
      <c r="U74" s="260">
        <f>SUM(T74-R74)/T74</f>
        <v>0.22914349276974422</v>
      </c>
      <c r="V74" s="287">
        <v>7.02</v>
      </c>
      <c r="W74" s="261">
        <f>SUM(V74-L74)/V74</f>
        <v>0.50641025641025639</v>
      </c>
      <c r="X74" s="262" t="s">
        <v>636</v>
      </c>
    </row>
    <row r="75" spans="1:24">
      <c r="A75" s="19" t="s">
        <v>637</v>
      </c>
      <c r="B75" s="20"/>
      <c r="C75" s="536" t="s">
        <v>637</v>
      </c>
      <c r="D75" s="20" t="s">
        <v>638</v>
      </c>
      <c r="E75" s="279"/>
      <c r="F75" s="523"/>
      <c r="G75" s="21">
        <v>2</v>
      </c>
      <c r="H75" s="72">
        <f>VLOOKUP(C75,Inventory!A:L,12,FALSE)</f>
        <v>0.5</v>
      </c>
      <c r="I75" s="72">
        <f>SUM(H75*1.42)*G75</f>
        <v>1.42</v>
      </c>
      <c r="J75" s="21"/>
      <c r="K75" s="21"/>
      <c r="L75" s="67"/>
      <c r="M75" s="67"/>
      <c r="N75" s="67"/>
      <c r="O75" s="369"/>
      <c r="P75" s="384"/>
      <c r="Q75" s="23"/>
      <c r="R75" s="23"/>
      <c r="S75" s="23"/>
      <c r="T75" s="23"/>
      <c r="U75" s="23"/>
      <c r="V75" s="287">
        <v>9.9499999999999993</v>
      </c>
      <c r="X75" s="262" t="s">
        <v>639</v>
      </c>
    </row>
    <row r="76" spans="1:24">
      <c r="A76" s="543">
        <v>2023134662</v>
      </c>
      <c r="B76" s="541"/>
      <c r="C76" s="343" t="s">
        <v>627</v>
      </c>
      <c r="D76" s="544" t="s">
        <v>561</v>
      </c>
      <c r="E76" s="280"/>
      <c r="F76" s="524"/>
      <c r="G76" s="21">
        <v>1</v>
      </c>
      <c r="H76" s="72">
        <f>VLOOKUP(C76,Inventory!A:L,12,FALSE)</f>
        <v>0.72</v>
      </c>
      <c r="I76" s="72">
        <f>H76*G76</f>
        <v>0.72</v>
      </c>
      <c r="J76" s="21"/>
      <c r="K76" s="21"/>
      <c r="L76" s="67"/>
      <c r="M76" s="67"/>
      <c r="N76" s="67"/>
      <c r="O76" s="369"/>
      <c r="P76" s="384"/>
      <c r="Q76" s="23"/>
      <c r="R76" s="23"/>
      <c r="S76" s="23"/>
      <c r="T76" s="23"/>
      <c r="U76" s="23"/>
      <c r="X76" s="264"/>
    </row>
    <row r="77" spans="1:24">
      <c r="A77" s="540"/>
      <c r="B77" s="541"/>
      <c r="C77" s="343" t="s">
        <v>629</v>
      </c>
      <c r="D77" s="544" t="s">
        <v>563</v>
      </c>
      <c r="E77" s="280"/>
      <c r="F77" s="524"/>
      <c r="G77" s="21">
        <v>1</v>
      </c>
      <c r="H77" s="72">
        <f>VLOOKUP(C77,Inventory!A:L,12,FALSE)</f>
        <v>0.35</v>
      </c>
      <c r="I77" s="72">
        <f>H77*G77</f>
        <v>0.35</v>
      </c>
      <c r="J77" s="21"/>
      <c r="K77" s="21"/>
      <c r="L77" s="67"/>
      <c r="M77" s="67"/>
      <c r="N77" s="67"/>
      <c r="O77" s="369"/>
      <c r="P77" s="384"/>
      <c r="Q77" s="23"/>
      <c r="R77" s="23"/>
      <c r="S77" s="23"/>
      <c r="T77" s="23"/>
      <c r="U77" s="23"/>
      <c r="X77" s="264"/>
    </row>
    <row r="78" spans="1:24">
      <c r="A78" s="540"/>
      <c r="B78" s="541"/>
      <c r="C78" s="343" t="s">
        <v>564</v>
      </c>
      <c r="D78" s="544" t="s">
        <v>540</v>
      </c>
      <c r="E78" s="280"/>
      <c r="F78" s="524"/>
      <c r="G78" s="21">
        <v>1</v>
      </c>
      <c r="H78" s="72">
        <f>VLOOKUP(C78,Inventory!A:L,12,FALSE)</f>
        <v>0.75</v>
      </c>
      <c r="I78" s="72">
        <f>H78*G78</f>
        <v>0.75</v>
      </c>
      <c r="J78" s="21"/>
      <c r="K78" s="21"/>
      <c r="L78" s="67"/>
      <c r="M78" s="67"/>
      <c r="N78" s="67"/>
      <c r="O78" s="369"/>
      <c r="P78" s="384"/>
      <c r="Q78" s="23"/>
      <c r="R78" s="23"/>
      <c r="S78" s="23"/>
      <c r="T78" s="23"/>
      <c r="U78" s="23"/>
      <c r="X78" s="264"/>
    </row>
    <row r="79" spans="1:24">
      <c r="A79" s="540"/>
      <c r="B79" s="541"/>
      <c r="C79" s="541"/>
      <c r="D79" s="544" t="s">
        <v>565</v>
      </c>
      <c r="E79" s="280"/>
      <c r="F79" s="524"/>
      <c r="G79" s="259">
        <v>0.25</v>
      </c>
      <c r="H79" s="72">
        <v>0.9</v>
      </c>
      <c r="I79" s="72">
        <f>H79*G79</f>
        <v>0.22500000000000001</v>
      </c>
      <c r="J79" s="21"/>
      <c r="K79" s="21"/>
      <c r="L79" s="256"/>
      <c r="M79" s="67"/>
      <c r="N79" s="67"/>
      <c r="O79" s="369"/>
      <c r="P79" s="384"/>
      <c r="Q79" s="23"/>
      <c r="R79" s="23"/>
      <c r="S79" s="23"/>
      <c r="T79" s="23"/>
      <c r="U79" s="23"/>
      <c r="X79" s="264"/>
    </row>
    <row r="81" spans="1:24" s="2" customFormat="1">
      <c r="A81" s="539" t="s">
        <v>448</v>
      </c>
      <c r="B81" s="542" t="s">
        <v>640</v>
      </c>
      <c r="C81" s="542"/>
      <c r="D81" s="542"/>
      <c r="E81" s="278" t="s">
        <v>449</v>
      </c>
      <c r="F81" s="537">
        <v>810797031503</v>
      </c>
      <c r="G81" s="17">
        <v>1</v>
      </c>
      <c r="H81" s="74"/>
      <c r="I81" s="74"/>
      <c r="J81" s="17"/>
      <c r="K81" s="17"/>
      <c r="L81" s="255">
        <f>SUM(I82:I86)</f>
        <v>3.8342000000000001</v>
      </c>
      <c r="M81" s="255">
        <v>5.411999999999999</v>
      </c>
      <c r="N81" s="538">
        <v>12.99</v>
      </c>
      <c r="O81" s="368"/>
      <c r="P81" s="366"/>
      <c r="Q81" s="66"/>
      <c r="R81" s="66">
        <f>L81*2</f>
        <v>7.6684000000000001</v>
      </c>
      <c r="S81" s="260">
        <f>SUM(R81-L81)/R81</f>
        <v>0.5</v>
      </c>
      <c r="T81" s="66">
        <v>9.99</v>
      </c>
      <c r="U81" s="260">
        <f>SUM(T81-R81)/T81</f>
        <v>0.2323923923923924</v>
      </c>
      <c r="V81" s="287">
        <v>23.41</v>
      </c>
      <c r="W81" s="261">
        <f>SUM(V81-L81)/V81</f>
        <v>0.83621529260999572</v>
      </c>
      <c r="X81" s="262" t="s">
        <v>641</v>
      </c>
    </row>
    <row r="82" spans="1:24">
      <c r="A82" s="19" t="s">
        <v>642</v>
      </c>
      <c r="B82" s="20"/>
      <c r="C82" s="536" t="s">
        <v>642</v>
      </c>
      <c r="D82" s="20" t="s">
        <v>643</v>
      </c>
      <c r="E82" s="279"/>
      <c r="F82" s="523"/>
      <c r="G82" s="21">
        <v>2</v>
      </c>
      <c r="H82" s="72">
        <f>VLOOKUP(C82,Inventory!A:L,12,FALSE)</f>
        <v>0.63</v>
      </c>
      <c r="I82" s="72">
        <f>SUM(H82*1.42)*G82</f>
        <v>1.7891999999999999</v>
      </c>
      <c r="J82" s="21"/>
      <c r="K82" s="21"/>
      <c r="L82" s="67"/>
      <c r="M82" s="67"/>
      <c r="N82" s="67"/>
      <c r="O82" s="369"/>
      <c r="P82" s="384"/>
      <c r="Q82" s="23"/>
      <c r="R82" s="23"/>
      <c r="S82" s="23"/>
      <c r="T82" s="23"/>
      <c r="U82" s="23"/>
      <c r="V82" s="287">
        <v>10.95</v>
      </c>
      <c r="X82" s="262" t="s">
        <v>644</v>
      </c>
    </row>
    <row r="83" spans="1:24">
      <c r="A83" s="540"/>
      <c r="B83" s="541"/>
      <c r="C83" s="343" t="s">
        <v>627</v>
      </c>
      <c r="D83" s="544" t="s">
        <v>561</v>
      </c>
      <c r="E83" s="280"/>
      <c r="F83" s="524"/>
      <c r="G83" s="21">
        <v>1</v>
      </c>
      <c r="H83" s="72">
        <f>VLOOKUP(C83,Inventory!A:L,12,FALSE)</f>
        <v>0.72</v>
      </c>
      <c r="I83" s="72">
        <f>H83*G83</f>
        <v>0.72</v>
      </c>
      <c r="J83" s="21"/>
      <c r="K83" s="21"/>
      <c r="L83" s="67"/>
      <c r="M83" s="67"/>
      <c r="N83" s="67"/>
      <c r="O83" s="369"/>
      <c r="P83" s="384"/>
      <c r="Q83" s="23"/>
      <c r="R83" s="23"/>
      <c r="S83" s="23"/>
      <c r="T83" s="23"/>
      <c r="U83" s="23"/>
      <c r="X83" s="264"/>
    </row>
    <row r="84" spans="1:24">
      <c r="A84" s="540"/>
      <c r="B84" s="541"/>
      <c r="C84" s="343" t="s">
        <v>629</v>
      </c>
      <c r="D84" s="544" t="s">
        <v>563</v>
      </c>
      <c r="E84" s="280"/>
      <c r="F84" s="524"/>
      <c r="G84" s="21">
        <v>1</v>
      </c>
      <c r="H84" s="72">
        <f>VLOOKUP(C84,Inventory!A:L,12,FALSE)</f>
        <v>0.35</v>
      </c>
      <c r="I84" s="72">
        <f>H84*G84</f>
        <v>0.35</v>
      </c>
      <c r="J84" s="21"/>
      <c r="K84" s="21"/>
      <c r="L84" s="67"/>
      <c r="M84" s="67"/>
      <c r="N84" s="67"/>
      <c r="O84" s="369"/>
      <c r="P84" s="384"/>
      <c r="Q84" s="23"/>
      <c r="R84" s="23"/>
      <c r="S84" s="23"/>
      <c r="T84" s="23"/>
      <c r="U84" s="23"/>
      <c r="X84" s="264"/>
    </row>
    <row r="85" spans="1:24">
      <c r="A85" s="540"/>
      <c r="B85" s="541"/>
      <c r="C85" s="343" t="s">
        <v>564</v>
      </c>
      <c r="D85" s="544" t="s">
        <v>540</v>
      </c>
      <c r="E85" s="280"/>
      <c r="F85" s="524"/>
      <c r="G85" s="21">
        <v>1</v>
      </c>
      <c r="H85" s="72">
        <f>VLOOKUP(C85,Inventory!A:L,12,FALSE)</f>
        <v>0.75</v>
      </c>
      <c r="I85" s="72">
        <f>H85*G85</f>
        <v>0.75</v>
      </c>
      <c r="J85" s="21"/>
      <c r="K85" s="21"/>
      <c r="L85" s="256"/>
      <c r="M85" s="67"/>
      <c r="N85" s="67"/>
      <c r="O85" s="369"/>
      <c r="P85" s="384"/>
      <c r="Q85" s="23"/>
      <c r="R85" s="23"/>
      <c r="S85" s="23"/>
      <c r="T85" s="23"/>
      <c r="U85" s="23"/>
      <c r="X85" s="264"/>
    </row>
    <row r="86" spans="1:24">
      <c r="A86" s="540"/>
      <c r="B86" s="541"/>
      <c r="C86" s="541"/>
      <c r="D86" s="544" t="s">
        <v>565</v>
      </c>
      <c r="E86" s="280"/>
      <c r="F86" s="524"/>
      <c r="G86" s="259">
        <v>0.25</v>
      </c>
      <c r="H86" s="72">
        <v>0.9</v>
      </c>
      <c r="I86" s="72">
        <f>H86*G86</f>
        <v>0.22500000000000001</v>
      </c>
      <c r="J86" s="21"/>
      <c r="K86" s="21"/>
      <c r="L86" s="256"/>
      <c r="M86" s="67"/>
      <c r="N86" s="67"/>
      <c r="O86" s="369"/>
      <c r="P86" s="384"/>
      <c r="Q86" s="23"/>
      <c r="R86" s="23"/>
      <c r="S86" s="23"/>
      <c r="T86" s="23"/>
      <c r="U86" s="23"/>
      <c r="X86" s="264"/>
    </row>
    <row r="87" spans="1:24">
      <c r="A87" s="540"/>
      <c r="B87" s="541"/>
      <c r="C87" s="541"/>
      <c r="D87" s="541"/>
      <c r="E87" s="281"/>
      <c r="F87" s="524"/>
      <c r="G87" s="86"/>
      <c r="H87" s="87"/>
      <c r="I87" s="87"/>
      <c r="J87" s="86"/>
      <c r="K87" s="86"/>
      <c r="L87" s="249"/>
      <c r="M87" s="67"/>
      <c r="N87" s="67"/>
      <c r="O87" s="369"/>
      <c r="P87" s="384"/>
      <c r="Q87" s="23"/>
      <c r="R87" s="23"/>
      <c r="S87" s="23"/>
      <c r="T87" s="23"/>
      <c r="U87" s="23"/>
      <c r="X87" s="264"/>
    </row>
    <row r="88" spans="1:24" s="2" customFormat="1">
      <c r="A88" s="539" t="s">
        <v>456</v>
      </c>
      <c r="B88" s="542" t="s">
        <v>645</v>
      </c>
      <c r="C88" s="542"/>
      <c r="D88" s="542"/>
      <c r="E88" s="278" t="s">
        <v>646</v>
      </c>
      <c r="F88" s="537">
        <v>810797031541</v>
      </c>
      <c r="G88" s="17">
        <v>1</v>
      </c>
      <c r="H88" s="74"/>
      <c r="I88" s="74"/>
      <c r="J88" s="17"/>
      <c r="K88" s="17"/>
      <c r="L88" s="255">
        <f>SUM(I89:I93)</f>
        <v>2.1974</v>
      </c>
      <c r="M88" s="255">
        <v>3.5474999999999999</v>
      </c>
      <c r="N88" s="538">
        <v>6.99</v>
      </c>
      <c r="O88" s="368"/>
      <c r="P88" s="366"/>
      <c r="Q88" s="66"/>
      <c r="R88" s="66">
        <f>L88*2</f>
        <v>4.3948</v>
      </c>
      <c r="S88" s="260">
        <f>SUM(R88-L88)/R88</f>
        <v>0.5</v>
      </c>
      <c r="T88" s="66">
        <v>6.99</v>
      </c>
      <c r="U88" s="260">
        <f>SUM(T88-R88)/T88</f>
        <v>0.37127324749642349</v>
      </c>
      <c r="V88" s="287">
        <v>5.19</v>
      </c>
      <c r="W88" s="261">
        <f>SUM(V88-L88)/V88</f>
        <v>0.57660886319845861</v>
      </c>
      <c r="X88" s="262" t="s">
        <v>647</v>
      </c>
    </row>
    <row r="89" spans="1:24">
      <c r="A89" s="19" t="s">
        <v>648</v>
      </c>
      <c r="B89" s="20"/>
      <c r="C89" s="536" t="s">
        <v>648</v>
      </c>
      <c r="D89" s="20" t="s">
        <v>649</v>
      </c>
      <c r="E89" s="279"/>
      <c r="F89" s="523"/>
      <c r="G89" s="21">
        <v>2</v>
      </c>
      <c r="H89" s="72">
        <f>VLOOKUP(C89,Inventory!A:L,12,FALSE)</f>
        <v>0.11</v>
      </c>
      <c r="I89" s="72">
        <f>SUM(H89*1.42)*G89</f>
        <v>0.31240000000000001</v>
      </c>
      <c r="J89" s="21"/>
      <c r="K89" s="21"/>
      <c r="L89" s="67"/>
      <c r="M89" s="67"/>
      <c r="N89" s="67"/>
      <c r="O89" s="369"/>
      <c r="P89" s="384"/>
      <c r="Q89" s="23"/>
      <c r="R89" s="23"/>
      <c r="S89" s="23"/>
      <c r="T89" s="23"/>
      <c r="U89" s="23"/>
      <c r="V89" s="287">
        <v>7.95</v>
      </c>
      <c r="X89" s="262" t="s">
        <v>650</v>
      </c>
    </row>
    <row r="90" spans="1:24">
      <c r="A90" s="543">
        <v>2023134012</v>
      </c>
      <c r="B90" s="541"/>
      <c r="C90" s="343" t="s">
        <v>560</v>
      </c>
      <c r="D90" s="544" t="s">
        <v>561</v>
      </c>
      <c r="E90" s="280"/>
      <c r="F90" s="524"/>
      <c r="G90" s="21">
        <v>1</v>
      </c>
      <c r="H90" s="72">
        <f>VLOOKUP(C90,Inventory!A:L,12,FALSE)</f>
        <v>0.6</v>
      </c>
      <c r="I90" s="72">
        <f>H90*G90</f>
        <v>0.6</v>
      </c>
      <c r="J90" s="21"/>
      <c r="K90" s="21"/>
      <c r="L90" s="67"/>
      <c r="M90" s="67"/>
      <c r="N90" s="67"/>
      <c r="O90" s="369"/>
      <c r="P90" s="384"/>
      <c r="Q90" s="23"/>
      <c r="R90" s="23"/>
      <c r="S90" s="23"/>
      <c r="T90" s="23"/>
      <c r="U90" s="23"/>
      <c r="X90" s="264"/>
    </row>
    <row r="91" spans="1:24">
      <c r="A91" s="540"/>
      <c r="B91" s="541"/>
      <c r="C91" s="343" t="s">
        <v>562</v>
      </c>
      <c r="D91" s="544" t="s">
        <v>563</v>
      </c>
      <c r="E91" s="280"/>
      <c r="F91" s="524"/>
      <c r="G91" s="21">
        <v>1</v>
      </c>
      <c r="H91" s="72">
        <f>VLOOKUP(C91,Inventory!A:L,12,FALSE)</f>
        <v>0.31</v>
      </c>
      <c r="I91" s="72">
        <f>H91*G91</f>
        <v>0.31</v>
      </c>
      <c r="J91" s="21"/>
      <c r="K91" s="21"/>
      <c r="L91" s="67"/>
      <c r="M91" s="67"/>
      <c r="N91" s="67"/>
      <c r="O91" s="369"/>
      <c r="P91" s="384"/>
      <c r="Q91" s="23"/>
      <c r="R91" s="23"/>
      <c r="S91" s="23"/>
      <c r="T91" s="23"/>
      <c r="U91" s="23"/>
      <c r="X91" s="264"/>
    </row>
    <row r="92" spans="1:24">
      <c r="A92" s="540"/>
      <c r="B92" s="541"/>
      <c r="C92" s="343" t="s">
        <v>564</v>
      </c>
      <c r="D92" s="544" t="s">
        <v>540</v>
      </c>
      <c r="E92" s="280"/>
      <c r="F92" s="524"/>
      <c r="G92" s="21">
        <v>1</v>
      </c>
      <c r="H92" s="72">
        <f>VLOOKUP(C92,Inventory!A:L,12,FALSE)</f>
        <v>0.75</v>
      </c>
      <c r="I92" s="72">
        <f>H92*G92</f>
        <v>0.75</v>
      </c>
      <c r="J92" s="21"/>
      <c r="K92" s="21"/>
      <c r="L92" s="67"/>
      <c r="M92" s="67"/>
      <c r="N92" s="67"/>
      <c r="O92" s="369"/>
      <c r="P92" s="384"/>
      <c r="Q92" s="23"/>
      <c r="R92" s="23"/>
      <c r="S92" s="23"/>
      <c r="T92" s="23"/>
      <c r="U92" s="23"/>
      <c r="X92" s="264"/>
    </row>
    <row r="93" spans="1:24">
      <c r="A93" s="540"/>
      <c r="B93" s="541"/>
      <c r="C93" s="541"/>
      <c r="D93" s="544" t="s">
        <v>565</v>
      </c>
      <c r="E93" s="280"/>
      <c r="F93" s="524"/>
      <c r="G93" s="259">
        <v>0.25</v>
      </c>
      <c r="H93" s="72">
        <v>0.9</v>
      </c>
      <c r="I93" s="72">
        <f>H93*G93</f>
        <v>0.22500000000000001</v>
      </c>
      <c r="J93" s="21"/>
      <c r="K93" s="21"/>
      <c r="L93" s="256"/>
      <c r="M93" s="67"/>
      <c r="N93" s="67"/>
      <c r="O93" s="369"/>
      <c r="P93" s="384"/>
      <c r="Q93" s="23"/>
      <c r="R93" s="23"/>
      <c r="S93" s="23"/>
      <c r="T93" s="23"/>
      <c r="U93" s="23"/>
      <c r="X93" s="264"/>
    </row>
    <row r="94" spans="1:24">
      <c r="A94" s="540"/>
      <c r="B94" s="541"/>
      <c r="C94" s="541"/>
      <c r="D94" s="541"/>
      <c r="E94" s="281"/>
      <c r="F94" s="524"/>
      <c r="G94" s="86"/>
      <c r="H94" s="87"/>
      <c r="I94" s="87"/>
      <c r="J94" s="86"/>
      <c r="K94" s="86"/>
      <c r="L94" s="249"/>
      <c r="M94" s="67"/>
      <c r="N94" s="67"/>
      <c r="O94" s="369"/>
      <c r="P94" s="384"/>
      <c r="Q94" s="23"/>
      <c r="R94" s="23"/>
      <c r="S94" s="23"/>
      <c r="T94" s="23"/>
      <c r="U94" s="23"/>
      <c r="X94" s="264"/>
    </row>
    <row r="95" spans="1:24" s="2" customFormat="1">
      <c r="A95" s="539" t="s">
        <v>450</v>
      </c>
      <c r="B95" s="20" t="s">
        <v>651</v>
      </c>
      <c r="C95" s="20"/>
      <c r="D95" s="542"/>
      <c r="E95" s="278" t="s">
        <v>652</v>
      </c>
      <c r="F95" s="537">
        <v>810797031510</v>
      </c>
      <c r="G95" s="17">
        <v>1</v>
      </c>
      <c r="H95" s="74"/>
      <c r="I95" s="74"/>
      <c r="J95" s="17"/>
      <c r="K95" s="17"/>
      <c r="L95" s="255">
        <f>SUM(I96:I100)</f>
        <v>2.8402000000000003</v>
      </c>
      <c r="M95" s="255">
        <v>4.1414999999999997</v>
      </c>
      <c r="N95" s="538">
        <v>8.99</v>
      </c>
      <c r="O95" s="368">
        <v>107524499</v>
      </c>
      <c r="P95" s="366">
        <v>29.99</v>
      </c>
      <c r="Q95" s="66"/>
      <c r="R95" s="66">
        <f>L95*2</f>
        <v>5.6804000000000006</v>
      </c>
      <c r="S95" s="260">
        <f>SUM(R95-L95)/R95</f>
        <v>0.5</v>
      </c>
      <c r="T95" s="66">
        <v>6.99</v>
      </c>
      <c r="U95" s="260">
        <f>SUM(T95-R95)/T95</f>
        <v>0.18735336194563657</v>
      </c>
      <c r="V95" s="287">
        <v>6.94</v>
      </c>
      <c r="W95" s="261">
        <f>SUM(V95-L95)/V95</f>
        <v>0.59074927953890488</v>
      </c>
      <c r="X95" s="262" t="s">
        <v>653</v>
      </c>
    </row>
    <row r="96" spans="1:24">
      <c r="A96" s="19" t="s">
        <v>654</v>
      </c>
      <c r="B96" s="20"/>
      <c r="C96" s="20"/>
      <c r="D96" s="20" t="s">
        <v>655</v>
      </c>
      <c r="E96" s="279"/>
      <c r="F96" s="523"/>
      <c r="G96" s="21">
        <v>2</v>
      </c>
      <c r="H96" s="72">
        <v>0.28000000000000003</v>
      </c>
      <c r="I96" s="72">
        <f>SUM(H96*1.42)*G96</f>
        <v>0.79520000000000002</v>
      </c>
      <c r="J96" s="21"/>
      <c r="K96" s="21"/>
      <c r="L96" s="67"/>
      <c r="M96" s="67"/>
      <c r="N96" s="67"/>
      <c r="O96" s="369"/>
      <c r="P96" s="384"/>
      <c r="Q96" s="23"/>
      <c r="R96" s="23"/>
      <c r="S96" s="23"/>
      <c r="T96" s="23"/>
      <c r="U96" s="23"/>
      <c r="V96" s="287">
        <v>7.95</v>
      </c>
      <c r="X96" s="262" t="s">
        <v>656</v>
      </c>
    </row>
    <row r="97" spans="1:24">
      <c r="A97" s="543">
        <v>2023134658</v>
      </c>
      <c r="B97" s="541"/>
      <c r="C97" s="343" t="s">
        <v>627</v>
      </c>
      <c r="D97" s="544" t="s">
        <v>561</v>
      </c>
      <c r="E97" s="280"/>
      <c r="F97" s="524"/>
      <c r="G97" s="21">
        <v>1</v>
      </c>
      <c r="H97" s="72">
        <f>VLOOKUP(C97,Inventory!A:L,12,FALSE)</f>
        <v>0.72</v>
      </c>
      <c r="I97" s="72">
        <f>H97*G97</f>
        <v>0.72</v>
      </c>
      <c r="J97" s="21"/>
      <c r="K97" s="21"/>
      <c r="L97" s="67"/>
      <c r="M97" s="67"/>
      <c r="N97" s="67"/>
      <c r="O97" s="369"/>
      <c r="P97" s="384"/>
      <c r="Q97" s="23"/>
      <c r="R97" s="23"/>
      <c r="S97" s="23"/>
      <c r="T97" s="23"/>
      <c r="U97" s="23"/>
      <c r="X97" s="264"/>
    </row>
    <row r="98" spans="1:24">
      <c r="A98" s="540"/>
      <c r="B98" s="541"/>
      <c r="C98" s="343" t="s">
        <v>629</v>
      </c>
      <c r="D98" s="544" t="s">
        <v>563</v>
      </c>
      <c r="E98" s="280"/>
      <c r="F98" s="524"/>
      <c r="G98" s="21">
        <v>1</v>
      </c>
      <c r="H98" s="72">
        <f>VLOOKUP(C98,Inventory!A:L,12,FALSE)</f>
        <v>0.35</v>
      </c>
      <c r="I98" s="72">
        <f>H98*G98</f>
        <v>0.35</v>
      </c>
      <c r="J98" s="21"/>
      <c r="K98" s="21"/>
      <c r="L98" s="67"/>
      <c r="M98" s="67"/>
      <c r="N98" s="67"/>
      <c r="O98" s="369"/>
      <c r="P98" s="384"/>
      <c r="Q98" s="23"/>
      <c r="R98" s="23"/>
      <c r="S98" s="23"/>
      <c r="T98" s="23"/>
      <c r="U98" s="23"/>
      <c r="X98" s="264"/>
    </row>
    <row r="99" spans="1:24">
      <c r="A99" s="540"/>
      <c r="B99" s="541"/>
      <c r="C99" s="343" t="s">
        <v>564</v>
      </c>
      <c r="D99" s="544" t="s">
        <v>540</v>
      </c>
      <c r="E99" s="280"/>
      <c r="F99" s="524"/>
      <c r="G99" s="21">
        <v>1</v>
      </c>
      <c r="H99" s="72">
        <f>VLOOKUP(C99,Inventory!A:L,12,FALSE)</f>
        <v>0.75</v>
      </c>
      <c r="I99" s="72">
        <f>H99*G99</f>
        <v>0.75</v>
      </c>
      <c r="J99" s="21"/>
      <c r="K99" s="21"/>
      <c r="L99" s="67"/>
      <c r="M99" s="67"/>
      <c r="N99" s="67"/>
      <c r="O99" s="369"/>
      <c r="P99" s="384"/>
      <c r="Q99" s="23"/>
      <c r="R99" s="23"/>
      <c r="S99" s="23"/>
      <c r="T99" s="23"/>
      <c r="U99" s="23"/>
      <c r="X99" s="264"/>
    </row>
    <row r="100" spans="1:24">
      <c r="A100" s="540"/>
      <c r="B100" s="541"/>
      <c r="C100" s="541"/>
      <c r="D100" s="544" t="s">
        <v>565</v>
      </c>
      <c r="E100" s="280"/>
      <c r="F100" s="524"/>
      <c r="G100" s="259">
        <v>0.25</v>
      </c>
      <c r="H100" s="72">
        <v>0.9</v>
      </c>
      <c r="I100" s="72">
        <f>H100*G100</f>
        <v>0.22500000000000001</v>
      </c>
      <c r="J100" s="21"/>
      <c r="K100" s="21"/>
      <c r="L100" s="256"/>
      <c r="M100" s="67"/>
      <c r="N100" s="67"/>
      <c r="O100" s="369"/>
      <c r="P100" s="384"/>
      <c r="Q100" s="23"/>
      <c r="R100" s="23"/>
      <c r="S100" s="23"/>
      <c r="T100" s="23"/>
      <c r="U100" s="23"/>
      <c r="X100" s="264"/>
    </row>
    <row r="101" spans="1:24">
      <c r="A101" s="540"/>
      <c r="B101" s="541"/>
      <c r="C101" s="541"/>
      <c r="D101" s="541"/>
      <c r="E101" s="281"/>
      <c r="F101" s="524"/>
      <c r="G101" s="86"/>
      <c r="H101" s="87"/>
      <c r="I101" s="87"/>
      <c r="J101" s="86"/>
      <c r="K101" s="86"/>
      <c r="L101" s="249"/>
      <c r="M101" s="67"/>
      <c r="N101" s="67"/>
      <c r="O101" s="369"/>
      <c r="P101" s="384"/>
      <c r="Q101" s="23"/>
      <c r="R101" s="23"/>
      <c r="S101" s="23"/>
      <c r="T101" s="23"/>
      <c r="U101" s="23"/>
      <c r="X101" s="264"/>
    </row>
    <row r="102" spans="1:24" s="2" customFormat="1">
      <c r="A102" s="539" t="s">
        <v>452</v>
      </c>
      <c r="B102" s="20" t="s">
        <v>657</v>
      </c>
      <c r="C102" s="20"/>
      <c r="D102" s="542"/>
      <c r="E102" s="278" t="s">
        <v>453</v>
      </c>
      <c r="F102" s="537">
        <v>810797031527</v>
      </c>
      <c r="G102" s="17">
        <v>1</v>
      </c>
      <c r="H102" s="74"/>
      <c r="I102" s="74"/>
      <c r="J102" s="17"/>
      <c r="K102" s="17"/>
      <c r="L102" s="255">
        <f>SUM(I103:I107)</f>
        <v>3.1526000000000001</v>
      </c>
      <c r="M102" s="255">
        <v>4.5705</v>
      </c>
      <c r="N102" s="538">
        <v>9.99</v>
      </c>
      <c r="O102" s="368"/>
      <c r="P102" s="366"/>
      <c r="Q102" s="66"/>
      <c r="R102" s="66">
        <f>L102*2</f>
        <v>6.3052000000000001</v>
      </c>
      <c r="S102" s="260">
        <f>SUM(R102-L102)/R102</f>
        <v>0.5</v>
      </c>
      <c r="T102" s="66">
        <v>7.99</v>
      </c>
      <c r="U102" s="260">
        <f>SUM(T102-R102)/T102</f>
        <v>0.21086357947434292</v>
      </c>
      <c r="V102" s="287">
        <v>8.94</v>
      </c>
      <c r="W102" s="261">
        <f>SUM(V102-L102)/V102</f>
        <v>0.64736017897091724</v>
      </c>
      <c r="X102" s="262" t="s">
        <v>658</v>
      </c>
    </row>
    <row r="103" spans="1:24">
      <c r="A103" s="19" t="s">
        <v>659</v>
      </c>
      <c r="B103" s="20"/>
      <c r="C103" s="20" t="s">
        <v>659</v>
      </c>
      <c r="D103" s="20" t="s">
        <v>660</v>
      </c>
      <c r="E103" s="279"/>
      <c r="F103" s="523"/>
      <c r="G103" s="21">
        <v>2</v>
      </c>
      <c r="H103" s="72">
        <f>VLOOKUP(C103,Inventory!A:L,12,FALSE)</f>
        <v>0.39</v>
      </c>
      <c r="I103" s="72">
        <f>SUM(H103*1.42)*G103</f>
        <v>1.1075999999999999</v>
      </c>
      <c r="J103" s="21"/>
      <c r="K103" s="21"/>
      <c r="L103" s="67"/>
      <c r="M103" s="67"/>
      <c r="N103" s="67"/>
      <c r="O103" s="369"/>
      <c r="P103" s="384"/>
      <c r="Q103" s="23"/>
      <c r="R103" s="23"/>
      <c r="S103" s="23"/>
      <c r="T103" s="23"/>
      <c r="U103" s="23"/>
      <c r="V103" s="287">
        <v>8.9499999999999993</v>
      </c>
      <c r="X103" s="262" t="s">
        <v>661</v>
      </c>
    </row>
    <row r="104" spans="1:24">
      <c r="A104" s="543">
        <v>2023134659</v>
      </c>
      <c r="B104" s="541"/>
      <c r="C104" s="343" t="s">
        <v>627</v>
      </c>
      <c r="D104" s="544" t="s">
        <v>561</v>
      </c>
      <c r="E104" s="280"/>
      <c r="F104" s="524"/>
      <c r="G104" s="21">
        <v>1</v>
      </c>
      <c r="H104" s="72">
        <f>VLOOKUP(C104,Inventory!A:L,12,FALSE)</f>
        <v>0.72</v>
      </c>
      <c r="I104" s="72">
        <f>H104*G104</f>
        <v>0.72</v>
      </c>
      <c r="J104" s="21"/>
      <c r="K104" s="21"/>
      <c r="L104" s="67"/>
      <c r="M104" s="67"/>
      <c r="N104" s="67"/>
      <c r="O104" s="369"/>
      <c r="P104" s="384"/>
      <c r="Q104" s="23"/>
      <c r="R104" s="23"/>
      <c r="S104" s="23"/>
      <c r="T104" s="23"/>
      <c r="U104" s="23"/>
      <c r="X104" s="264"/>
    </row>
    <row r="105" spans="1:24">
      <c r="A105" s="540"/>
      <c r="B105" s="541"/>
      <c r="C105" s="343" t="s">
        <v>629</v>
      </c>
      <c r="D105" s="544" t="s">
        <v>563</v>
      </c>
      <c r="E105" s="280"/>
      <c r="F105" s="524"/>
      <c r="G105" s="21">
        <v>1</v>
      </c>
      <c r="H105" s="72">
        <f>VLOOKUP(C105,Inventory!A:L,12,FALSE)</f>
        <v>0.35</v>
      </c>
      <c r="I105" s="72">
        <f>H105*G105</f>
        <v>0.35</v>
      </c>
      <c r="J105" s="21"/>
      <c r="K105" s="21"/>
      <c r="L105" s="67"/>
      <c r="M105" s="67"/>
      <c r="N105" s="67"/>
      <c r="O105" s="369"/>
      <c r="P105" s="384"/>
      <c r="Q105" s="23"/>
      <c r="R105" s="23"/>
      <c r="S105" s="23"/>
      <c r="T105" s="23"/>
      <c r="U105" s="23"/>
      <c r="X105" s="264"/>
    </row>
    <row r="106" spans="1:24">
      <c r="A106" s="540"/>
      <c r="B106" s="541"/>
      <c r="C106" s="343" t="s">
        <v>564</v>
      </c>
      <c r="D106" s="544" t="s">
        <v>540</v>
      </c>
      <c r="E106" s="280"/>
      <c r="F106" s="524"/>
      <c r="G106" s="21">
        <v>1</v>
      </c>
      <c r="H106" s="72">
        <f>VLOOKUP(C106,Inventory!A:L,12,FALSE)</f>
        <v>0.75</v>
      </c>
      <c r="I106" s="72">
        <f>H106*G106</f>
        <v>0.75</v>
      </c>
      <c r="J106" s="21"/>
      <c r="K106" s="21"/>
      <c r="L106" s="67"/>
      <c r="M106" s="67"/>
      <c r="N106" s="67"/>
      <c r="O106" s="369"/>
      <c r="P106" s="384"/>
      <c r="Q106" s="23"/>
      <c r="R106" s="23"/>
      <c r="S106" s="23"/>
      <c r="T106" s="23"/>
      <c r="U106" s="23"/>
      <c r="X106" s="264"/>
    </row>
    <row r="107" spans="1:24">
      <c r="A107" s="540"/>
      <c r="B107" s="541"/>
      <c r="C107" s="541"/>
      <c r="D107" s="544" t="s">
        <v>565</v>
      </c>
      <c r="E107" s="280"/>
      <c r="F107" s="524"/>
      <c r="G107" s="259">
        <v>0.25</v>
      </c>
      <c r="H107" s="72">
        <v>0.9</v>
      </c>
      <c r="I107" s="72">
        <f>H107*G107</f>
        <v>0.22500000000000001</v>
      </c>
      <c r="J107" s="21"/>
      <c r="K107" s="21"/>
      <c r="L107" s="256"/>
      <c r="M107" s="67"/>
      <c r="N107" s="67"/>
      <c r="O107" s="369"/>
      <c r="P107" s="384"/>
      <c r="Q107" s="23"/>
      <c r="R107" s="23"/>
      <c r="S107" s="23"/>
      <c r="T107" s="23"/>
      <c r="U107" s="23"/>
      <c r="X107" s="264"/>
    </row>
    <row r="108" spans="1:24">
      <c r="A108" s="540"/>
      <c r="B108" s="541"/>
      <c r="C108" s="541"/>
      <c r="D108" s="541"/>
      <c r="E108" s="281"/>
      <c r="F108" s="524"/>
      <c r="G108" s="86"/>
      <c r="H108" s="87"/>
      <c r="I108" s="87"/>
      <c r="J108" s="86"/>
      <c r="K108" s="86"/>
      <c r="L108" s="249"/>
      <c r="M108" s="67"/>
      <c r="N108" s="67"/>
      <c r="O108" s="369"/>
      <c r="P108" s="384"/>
      <c r="Q108" s="23"/>
      <c r="R108" s="23"/>
      <c r="S108" s="23"/>
      <c r="T108" s="23"/>
      <c r="U108" s="23"/>
      <c r="X108" s="264"/>
    </row>
    <row r="109" spans="1:24" s="2" customFormat="1">
      <c r="A109" s="539" t="s">
        <v>454</v>
      </c>
      <c r="B109" s="542" t="s">
        <v>662</v>
      </c>
      <c r="C109" s="542"/>
      <c r="D109" s="542"/>
      <c r="E109" s="278" t="s">
        <v>455</v>
      </c>
      <c r="F109" s="537">
        <v>810797031534</v>
      </c>
      <c r="G109" s="17">
        <v>1</v>
      </c>
      <c r="H109" s="74"/>
      <c r="I109" s="74"/>
      <c r="J109" s="17"/>
      <c r="K109" s="17"/>
      <c r="L109" s="255">
        <f>SUM(I110:I114)</f>
        <v>3.2662</v>
      </c>
      <c r="M109" s="255">
        <v>4.7519999999999998</v>
      </c>
      <c r="N109" s="538">
        <v>11.99</v>
      </c>
      <c r="O109" s="368"/>
      <c r="P109" s="366"/>
      <c r="Q109" s="66"/>
      <c r="R109" s="66">
        <f>L109*2</f>
        <v>6.5324</v>
      </c>
      <c r="S109" s="260">
        <f>SUM(R109-L109)/R109</f>
        <v>0.5</v>
      </c>
      <c r="T109" s="66">
        <v>8.99</v>
      </c>
      <c r="U109" s="260">
        <f>SUM(T109-R109)/T109</f>
        <v>0.27337041156840935</v>
      </c>
      <c r="V109" s="287">
        <v>18.61</v>
      </c>
      <c r="W109" s="261">
        <f>SUM(V109-L109)/V109</f>
        <v>0.82449220849005911</v>
      </c>
      <c r="X109" s="262" t="s">
        <v>663</v>
      </c>
    </row>
    <row r="110" spans="1:24">
      <c r="A110" s="19" t="s">
        <v>664</v>
      </c>
      <c r="B110" s="20"/>
      <c r="C110" s="20" t="s">
        <v>664</v>
      </c>
      <c r="D110" s="20" t="s">
        <v>665</v>
      </c>
      <c r="E110" s="279"/>
      <c r="F110" s="523"/>
      <c r="G110" s="21">
        <v>2</v>
      </c>
      <c r="H110" s="72">
        <f>VLOOKUP(C110,Inventory!A:L,12,FALSE)</f>
        <v>0.43</v>
      </c>
      <c r="I110" s="72">
        <f>SUM(H110*1.42)*G110</f>
        <v>1.2211999999999998</v>
      </c>
      <c r="J110" s="21"/>
      <c r="K110" s="21"/>
      <c r="L110" s="67"/>
      <c r="M110" s="67"/>
      <c r="N110" s="67"/>
      <c r="O110" s="369"/>
      <c r="P110" s="384"/>
      <c r="Q110" s="23"/>
      <c r="R110" s="23"/>
      <c r="S110" s="23"/>
      <c r="T110" s="23"/>
      <c r="U110" s="23"/>
      <c r="V110" s="287">
        <v>9.9499999999999993</v>
      </c>
      <c r="X110" s="262" t="s">
        <v>666</v>
      </c>
    </row>
    <row r="111" spans="1:24">
      <c r="A111" s="543">
        <v>2023134660</v>
      </c>
      <c r="B111" s="541"/>
      <c r="C111" s="343" t="s">
        <v>627</v>
      </c>
      <c r="D111" s="544" t="s">
        <v>561</v>
      </c>
      <c r="E111" s="280"/>
      <c r="F111" s="524"/>
      <c r="G111" s="21">
        <v>1</v>
      </c>
      <c r="H111" s="72">
        <f>VLOOKUP(C111,Inventory!A:L,12,FALSE)</f>
        <v>0.72</v>
      </c>
      <c r="I111" s="72">
        <f>H111*G111</f>
        <v>0.72</v>
      </c>
      <c r="J111" s="21"/>
      <c r="K111" s="21"/>
      <c r="L111" s="67"/>
      <c r="M111" s="67"/>
      <c r="N111" s="67"/>
      <c r="O111" s="369"/>
      <c r="P111" s="384"/>
      <c r="Q111" s="23"/>
      <c r="R111" s="23"/>
      <c r="S111" s="23"/>
      <c r="T111" s="23"/>
      <c r="U111" s="23"/>
      <c r="X111" s="264"/>
    </row>
    <row r="112" spans="1:24">
      <c r="A112" s="540"/>
      <c r="B112" s="541"/>
      <c r="C112" s="343" t="s">
        <v>629</v>
      </c>
      <c r="D112" s="544" t="s">
        <v>563</v>
      </c>
      <c r="E112" s="280"/>
      <c r="F112" s="524"/>
      <c r="G112" s="21">
        <v>1</v>
      </c>
      <c r="H112" s="72">
        <f>VLOOKUP(C112,Inventory!A:L,12,FALSE)</f>
        <v>0.35</v>
      </c>
      <c r="I112" s="72">
        <f>H112*G112</f>
        <v>0.35</v>
      </c>
      <c r="J112" s="21"/>
      <c r="K112" s="21"/>
      <c r="L112" s="67"/>
      <c r="M112" s="67"/>
      <c r="N112" s="67"/>
      <c r="O112" s="369"/>
      <c r="P112" s="384"/>
      <c r="Q112" s="23"/>
      <c r="R112" s="23"/>
      <c r="S112" s="23"/>
      <c r="T112" s="23"/>
      <c r="U112" s="23"/>
      <c r="X112" s="264"/>
    </row>
    <row r="113" spans="1:24">
      <c r="A113" s="540"/>
      <c r="B113" s="541"/>
      <c r="C113" s="343" t="s">
        <v>564</v>
      </c>
      <c r="D113" s="544" t="s">
        <v>540</v>
      </c>
      <c r="E113" s="280"/>
      <c r="F113" s="524"/>
      <c r="G113" s="21">
        <v>1</v>
      </c>
      <c r="H113" s="72">
        <f>VLOOKUP(C113,Inventory!A:L,12,FALSE)</f>
        <v>0.75</v>
      </c>
      <c r="I113" s="72">
        <f>H113*G113</f>
        <v>0.75</v>
      </c>
      <c r="J113" s="21"/>
      <c r="K113" s="21"/>
      <c r="L113" s="67"/>
      <c r="M113" s="67"/>
      <c r="N113" s="67"/>
      <c r="O113" s="369"/>
      <c r="P113" s="384"/>
      <c r="Q113" s="23"/>
      <c r="R113" s="23"/>
      <c r="S113" s="23"/>
      <c r="T113" s="23"/>
      <c r="U113" s="23"/>
      <c r="X113" s="264"/>
    </row>
    <row r="114" spans="1:24">
      <c r="A114" s="540"/>
      <c r="B114" s="541"/>
      <c r="C114" s="541"/>
      <c r="D114" s="544" t="s">
        <v>565</v>
      </c>
      <c r="E114" s="280"/>
      <c r="F114" s="524"/>
      <c r="G114" s="259">
        <v>0.25</v>
      </c>
      <c r="H114" s="72">
        <v>0.9</v>
      </c>
      <c r="I114" s="72">
        <f>H114*G114</f>
        <v>0.22500000000000001</v>
      </c>
      <c r="J114" s="21"/>
      <c r="K114" s="21"/>
      <c r="L114" s="256"/>
      <c r="M114" s="67"/>
      <c r="N114" s="67"/>
      <c r="O114" s="369"/>
      <c r="P114" s="384"/>
      <c r="Q114" s="23"/>
      <c r="R114" s="23"/>
      <c r="S114" s="23"/>
      <c r="T114" s="23"/>
      <c r="U114" s="23"/>
      <c r="X114" s="264"/>
    </row>
    <row r="115" spans="1:24">
      <c r="A115" s="540"/>
      <c r="B115" s="541"/>
      <c r="C115" s="541"/>
      <c r="D115" s="541"/>
      <c r="E115" s="281"/>
      <c r="F115" s="524"/>
      <c r="G115" s="86"/>
      <c r="H115" s="87"/>
      <c r="I115" s="87"/>
      <c r="J115" s="86"/>
      <c r="K115" s="86"/>
      <c r="L115" s="249"/>
      <c r="M115" s="67"/>
      <c r="N115" s="67"/>
      <c r="O115" s="369"/>
      <c r="P115" s="384"/>
      <c r="Q115" s="23"/>
      <c r="R115" s="23"/>
      <c r="S115" s="23"/>
      <c r="T115" s="23"/>
      <c r="U115" s="23"/>
      <c r="X115" s="264"/>
    </row>
    <row r="116" spans="1:24" s="2" customFormat="1" ht="31.5">
      <c r="A116" s="539" t="s">
        <v>458</v>
      </c>
      <c r="B116" s="542" t="s">
        <v>667</v>
      </c>
      <c r="C116" s="542"/>
      <c r="D116" s="542"/>
      <c r="E116" s="278" t="s">
        <v>668</v>
      </c>
      <c r="F116" s="537">
        <v>810797031558</v>
      </c>
      <c r="G116" s="17">
        <v>1</v>
      </c>
      <c r="H116" s="74"/>
      <c r="I116" s="74"/>
      <c r="J116" s="17"/>
      <c r="K116" s="17"/>
      <c r="L116" s="255">
        <f>SUM(I117:I121)</f>
        <v>3.669</v>
      </c>
      <c r="M116" s="255">
        <v>5.7914999999999992</v>
      </c>
      <c r="N116" s="538">
        <v>13.99</v>
      </c>
      <c r="O116" s="368"/>
      <c r="P116" s="366"/>
      <c r="Q116" s="66"/>
      <c r="R116" s="66">
        <f>L116*2</f>
        <v>7.3380000000000001</v>
      </c>
      <c r="S116" s="260">
        <f>SUM(R116-L116)/R116</f>
        <v>0.5</v>
      </c>
      <c r="T116" s="66">
        <v>10.99</v>
      </c>
      <c r="U116" s="260">
        <f>SUM(T116-R116)/T116</f>
        <v>0.33230209281164697</v>
      </c>
      <c r="V116" s="287">
        <v>32.700000000000003</v>
      </c>
      <c r="W116" s="261">
        <f>SUM(V116-L116)/V116</f>
        <v>0.88779816513761467</v>
      </c>
      <c r="X116" s="262" t="s">
        <v>669</v>
      </c>
    </row>
    <row r="117" spans="1:24">
      <c r="A117" s="19" t="s">
        <v>670</v>
      </c>
      <c r="B117" s="20"/>
      <c r="C117" s="20" t="s">
        <v>670</v>
      </c>
      <c r="D117" s="565" t="s">
        <v>671</v>
      </c>
      <c r="E117" s="279" t="s">
        <v>667</v>
      </c>
      <c r="F117" s="523"/>
      <c r="G117" s="21">
        <v>1</v>
      </c>
      <c r="H117" s="72">
        <f>VLOOKUP(C117,Inventory!A:L,12,FALSE)</f>
        <v>1.2</v>
      </c>
      <c r="I117" s="72">
        <f>SUM(H117*1.42)*G117</f>
        <v>1.704</v>
      </c>
      <c r="J117" s="21"/>
      <c r="K117" s="21"/>
      <c r="L117" s="67"/>
      <c r="M117" s="67"/>
      <c r="N117" s="67"/>
      <c r="O117" s="369"/>
      <c r="P117" s="384"/>
      <c r="Q117" s="23"/>
      <c r="R117" s="23"/>
      <c r="S117" s="23"/>
      <c r="T117" s="23"/>
      <c r="U117" s="23"/>
      <c r="V117" s="287">
        <v>12.95</v>
      </c>
      <c r="X117" s="262" t="s">
        <v>672</v>
      </c>
    </row>
    <row r="118" spans="1:24">
      <c r="A118" s="543">
        <v>695814</v>
      </c>
      <c r="B118" s="541"/>
      <c r="C118" s="343" t="s">
        <v>588</v>
      </c>
      <c r="D118" s="544" t="s">
        <v>561</v>
      </c>
      <c r="E118" s="280"/>
      <c r="F118" s="524"/>
      <c r="G118" s="21">
        <v>1</v>
      </c>
      <c r="H118" s="72">
        <f>VLOOKUP(C118,Inventory!A:L,12,FALSE)</f>
        <v>0.69</v>
      </c>
      <c r="I118" s="72">
        <f>H118*G118</f>
        <v>0.69</v>
      </c>
      <c r="J118" s="21"/>
      <c r="K118" s="21"/>
      <c r="L118" s="67"/>
      <c r="M118" s="67"/>
      <c r="N118" s="67"/>
      <c r="O118" s="369"/>
      <c r="P118" s="384"/>
      <c r="Q118" s="23"/>
      <c r="R118" s="23"/>
      <c r="S118" s="23"/>
      <c r="T118" s="23"/>
      <c r="U118" s="23"/>
      <c r="X118" s="264"/>
    </row>
    <row r="119" spans="1:24">
      <c r="A119" s="540"/>
      <c r="B119" s="541"/>
      <c r="C119" s="343" t="s">
        <v>589</v>
      </c>
      <c r="D119" s="544" t="s">
        <v>563</v>
      </c>
      <c r="E119" s="280"/>
      <c r="F119" s="524"/>
      <c r="G119" s="21">
        <v>1</v>
      </c>
      <c r="H119" s="72">
        <f>VLOOKUP(C119,Inventory!A:L,12,FALSE)</f>
        <v>0.3</v>
      </c>
      <c r="I119" s="72">
        <f>H119*G119</f>
        <v>0.3</v>
      </c>
      <c r="J119" s="21"/>
      <c r="K119" s="21"/>
      <c r="L119" s="67"/>
      <c r="M119" s="67"/>
      <c r="N119" s="67"/>
      <c r="O119" s="369"/>
      <c r="P119" s="384"/>
      <c r="Q119" s="23"/>
      <c r="R119" s="23"/>
      <c r="S119" s="23"/>
      <c r="T119" s="23"/>
      <c r="U119" s="23"/>
      <c r="X119" s="264"/>
    </row>
    <row r="120" spans="1:24">
      <c r="A120" s="540"/>
      <c r="B120"/>
      <c r="C120" s="343" t="s">
        <v>564</v>
      </c>
      <c r="D120" s="544" t="s">
        <v>540</v>
      </c>
      <c r="E120" s="280"/>
      <c r="F120" s="524"/>
      <c r="G120" s="21">
        <v>1</v>
      </c>
      <c r="H120" s="72">
        <f>VLOOKUP(C120,Inventory!A:L,12,FALSE)</f>
        <v>0.75</v>
      </c>
      <c r="I120" s="72">
        <f>H120*G120</f>
        <v>0.75</v>
      </c>
      <c r="J120" s="21"/>
      <c r="K120" s="21"/>
      <c r="L120" s="67"/>
      <c r="M120" s="67"/>
      <c r="N120" s="67"/>
      <c r="O120" s="369"/>
      <c r="P120" s="384"/>
      <c r="Q120" s="23"/>
      <c r="R120" s="23"/>
      <c r="S120" s="23"/>
      <c r="T120" s="23"/>
      <c r="U120" s="23"/>
      <c r="X120" s="264"/>
    </row>
    <row r="121" spans="1:24">
      <c r="A121" s="540"/>
      <c r="B121" s="541"/>
      <c r="C121" s="541"/>
      <c r="D121" s="544" t="s">
        <v>565</v>
      </c>
      <c r="E121" s="280"/>
      <c r="F121" s="524"/>
      <c r="G121" s="259">
        <v>0.25</v>
      </c>
      <c r="H121" s="72">
        <v>0.9</v>
      </c>
      <c r="I121" s="72">
        <f>H121*G121</f>
        <v>0.22500000000000001</v>
      </c>
      <c r="J121" s="21"/>
      <c r="K121" s="21"/>
      <c r="L121" s="256"/>
      <c r="M121" s="67"/>
      <c r="N121" s="67"/>
      <c r="O121" s="369"/>
      <c r="P121" s="384"/>
      <c r="Q121" s="23"/>
      <c r="R121" s="23"/>
      <c r="S121" s="23"/>
      <c r="T121" s="23"/>
      <c r="U121" s="23"/>
      <c r="X121" s="264"/>
    </row>
    <row r="122" spans="1:24">
      <c r="A122" s="540"/>
      <c r="B122" s="541"/>
      <c r="C122" s="541"/>
      <c r="D122" s="541"/>
      <c r="E122" s="281"/>
      <c r="F122" s="524"/>
      <c r="G122" s="86"/>
      <c r="H122" s="87"/>
      <c r="I122" s="87"/>
      <c r="J122" s="86"/>
      <c r="K122" s="86"/>
      <c r="L122" s="249"/>
      <c r="M122" s="67"/>
      <c r="N122" s="67"/>
      <c r="O122" s="369"/>
      <c r="P122" s="384"/>
      <c r="Q122" s="23"/>
      <c r="R122" s="23"/>
      <c r="S122" s="23"/>
      <c r="T122" s="23"/>
      <c r="U122" s="23"/>
      <c r="X122" s="264"/>
    </row>
    <row r="123" spans="1:24" s="2" customFormat="1" ht="31.5">
      <c r="A123" s="539" t="s">
        <v>460</v>
      </c>
      <c r="B123" s="542"/>
      <c r="C123" s="542"/>
      <c r="D123" s="542"/>
      <c r="E123" s="518" t="s">
        <v>673</v>
      </c>
      <c r="F123" s="537">
        <v>810797031565</v>
      </c>
      <c r="G123" s="17">
        <v>1</v>
      </c>
      <c r="H123" s="74"/>
      <c r="I123" s="74"/>
      <c r="J123" s="17"/>
      <c r="K123" s="17"/>
      <c r="L123" s="255">
        <f>SUM(I124:I128)</f>
        <v>4.8333999999999993</v>
      </c>
      <c r="M123" s="255" t="e">
        <v>#N/A</v>
      </c>
      <c r="N123" s="538">
        <v>14.99</v>
      </c>
      <c r="O123" s="368"/>
      <c r="P123" s="366"/>
      <c r="Q123" s="66"/>
      <c r="R123" s="66">
        <f>L123*2</f>
        <v>9.6667999999999985</v>
      </c>
      <c r="S123" s="260">
        <f>SUM(R123-L123)/R123</f>
        <v>0.5</v>
      </c>
      <c r="T123" s="66">
        <v>12.99</v>
      </c>
      <c r="U123" s="260">
        <f>SUM(T123-R123)/T123</f>
        <v>0.25582755966127801</v>
      </c>
      <c r="V123" s="287">
        <v>40.11</v>
      </c>
      <c r="W123" s="261">
        <f>SUM(V123-L123)/V123</f>
        <v>0.87949638494141114</v>
      </c>
      <c r="X123" s="262" t="s">
        <v>674</v>
      </c>
    </row>
    <row r="124" spans="1:24">
      <c r="A124" s="19" t="s">
        <v>675</v>
      </c>
      <c r="B124" s="20"/>
      <c r="C124" s="20" t="s">
        <v>675</v>
      </c>
      <c r="D124" s="565" t="s">
        <v>676</v>
      </c>
      <c r="E124" s="519" t="s">
        <v>677</v>
      </c>
      <c r="F124" s="523"/>
      <c r="G124" s="21">
        <v>1</v>
      </c>
      <c r="H124" s="72">
        <v>2.02</v>
      </c>
      <c r="I124" s="72">
        <f>SUM(H124*1.42)*G124</f>
        <v>2.8683999999999998</v>
      </c>
      <c r="J124" s="21"/>
      <c r="K124" s="21"/>
      <c r="L124" s="67"/>
      <c r="M124" s="67"/>
      <c r="N124" s="67"/>
      <c r="O124" s="369"/>
      <c r="P124" s="384"/>
      <c r="Q124" s="23"/>
      <c r="R124" s="23"/>
      <c r="S124" s="23"/>
      <c r="T124" s="23"/>
      <c r="U124" s="23"/>
      <c r="V124" s="287"/>
      <c r="X124" s="264"/>
    </row>
    <row r="125" spans="1:24">
      <c r="A125" s="540"/>
      <c r="B125" s="541"/>
      <c r="C125" s="343" t="s">
        <v>588</v>
      </c>
      <c r="D125" s="544" t="s">
        <v>563</v>
      </c>
      <c r="E125" s="613" t="s">
        <v>678</v>
      </c>
      <c r="F125" s="524"/>
      <c r="G125" s="21">
        <v>1</v>
      </c>
      <c r="H125" s="72">
        <f>VLOOKUP(C125,Inventory!A:L,12,FALSE)</f>
        <v>0.69</v>
      </c>
      <c r="I125" s="72">
        <f>H125*G125</f>
        <v>0.69</v>
      </c>
      <c r="J125" s="21"/>
      <c r="K125" s="21"/>
      <c r="L125" s="67"/>
      <c r="M125" s="67"/>
      <c r="N125" s="67"/>
      <c r="O125" s="369"/>
      <c r="P125" s="384"/>
      <c r="Q125" s="23"/>
      <c r="R125" s="23"/>
      <c r="S125" s="23"/>
      <c r="T125" s="23"/>
      <c r="U125" s="23"/>
      <c r="X125" s="264"/>
    </row>
    <row r="126" spans="1:24">
      <c r="A126" s="540"/>
      <c r="B126" s="541"/>
      <c r="C126" s="343" t="s">
        <v>589</v>
      </c>
      <c r="D126" s="544" t="s">
        <v>540</v>
      </c>
      <c r="E126" s="520"/>
      <c r="F126" s="524"/>
      <c r="G126" s="21">
        <v>1</v>
      </c>
      <c r="H126" s="72">
        <f>VLOOKUP(C126,Inventory!A:L,12,FALSE)</f>
        <v>0.3</v>
      </c>
      <c r="I126" s="72">
        <f>H126*G126</f>
        <v>0.3</v>
      </c>
      <c r="J126" s="21"/>
      <c r="K126" s="21"/>
      <c r="L126" s="67"/>
      <c r="M126" s="67"/>
      <c r="N126" s="67"/>
      <c r="O126" s="369"/>
      <c r="P126" s="384"/>
      <c r="Q126" s="23"/>
      <c r="R126" s="23"/>
      <c r="S126" s="23"/>
      <c r="T126" s="23"/>
      <c r="U126" s="23"/>
      <c r="X126" s="264"/>
    </row>
    <row r="127" spans="1:24">
      <c r="A127" s="540"/>
      <c r="B127"/>
      <c r="C127" s="343" t="s">
        <v>564</v>
      </c>
      <c r="D127" s="544" t="s">
        <v>561</v>
      </c>
      <c r="E127" s="520"/>
      <c r="F127" s="524"/>
      <c r="G127" s="21">
        <v>1</v>
      </c>
      <c r="H127" s="72">
        <f>VLOOKUP(C127,Inventory!A:L,12,FALSE)</f>
        <v>0.75</v>
      </c>
      <c r="I127" s="72">
        <f>H127*G127</f>
        <v>0.75</v>
      </c>
      <c r="J127" s="21"/>
      <c r="K127" s="21"/>
      <c r="L127" s="67"/>
      <c r="M127" s="67"/>
      <c r="N127" s="67"/>
      <c r="O127" s="369"/>
      <c r="P127" s="384"/>
      <c r="Q127" s="23"/>
      <c r="R127" s="23"/>
      <c r="S127" s="23"/>
      <c r="T127" s="23"/>
      <c r="U127" s="23"/>
      <c r="X127" s="264"/>
    </row>
    <row r="128" spans="1:24">
      <c r="A128" s="540"/>
      <c r="B128" s="541"/>
      <c r="C128" s="541"/>
      <c r="D128" s="544" t="s">
        <v>565</v>
      </c>
      <c r="E128" s="520"/>
      <c r="F128" s="524"/>
      <c r="G128" s="259">
        <v>0.25</v>
      </c>
      <c r="H128" s="72">
        <v>0.9</v>
      </c>
      <c r="I128" s="72">
        <f>H128*G128</f>
        <v>0.22500000000000001</v>
      </c>
      <c r="J128" s="21"/>
      <c r="K128" s="21"/>
      <c r="L128" s="256"/>
      <c r="M128" s="67"/>
      <c r="N128" s="67"/>
      <c r="O128" s="369"/>
      <c r="P128" s="384"/>
      <c r="Q128" s="23"/>
      <c r="R128" s="23"/>
      <c r="S128" s="23"/>
      <c r="T128" s="23"/>
      <c r="U128" s="23"/>
      <c r="X128" s="264"/>
    </row>
    <row r="130" spans="1:24" s="2" customFormat="1" ht="31.5">
      <c r="A130" s="611" t="s">
        <v>679</v>
      </c>
      <c r="B130" s="542"/>
      <c r="C130" s="542"/>
      <c r="D130" s="542"/>
      <c r="E130" s="614" t="s">
        <v>5014</v>
      </c>
      <c r="F130" s="537">
        <v>810797033729</v>
      </c>
      <c r="G130" s="17">
        <v>1</v>
      </c>
      <c r="H130" s="74"/>
      <c r="I130" s="74"/>
      <c r="J130" s="17"/>
      <c r="K130" s="17"/>
      <c r="L130" s="255">
        <f>SUM(I131:I135)</f>
        <v>5.3871999999999991</v>
      </c>
      <c r="M130" s="255">
        <v>7.5239999999999991</v>
      </c>
      <c r="N130" s="538">
        <v>15.99</v>
      </c>
      <c r="O130" s="368"/>
      <c r="P130" s="366"/>
      <c r="Q130" s="66"/>
      <c r="R130" s="66">
        <f>L130*2</f>
        <v>10.774399999999998</v>
      </c>
      <c r="S130" s="260">
        <f>SUM(R130-L130)/R130</f>
        <v>0.5</v>
      </c>
      <c r="T130" s="66">
        <v>12.99</v>
      </c>
      <c r="U130" s="260">
        <f>SUM(T130-R130)/T130</f>
        <v>0.17056197074672841</v>
      </c>
      <c r="V130" s="287">
        <v>25.56</v>
      </c>
      <c r="W130" s="261">
        <f>SUM(V130-L130)/V130</f>
        <v>0.78923317683881067</v>
      </c>
      <c r="X130" s="262" t="s">
        <v>680</v>
      </c>
    </row>
    <row r="131" spans="1:24">
      <c r="A131" s="19" t="s">
        <v>681</v>
      </c>
      <c r="B131" s="569" t="s">
        <v>682</v>
      </c>
      <c r="C131" s="20" t="s">
        <v>681</v>
      </c>
      <c r="D131" s="565" t="s">
        <v>683</v>
      </c>
      <c r="E131" s="279" t="s">
        <v>684</v>
      </c>
      <c r="F131" s="523"/>
      <c r="G131" s="21">
        <v>1</v>
      </c>
      <c r="H131" s="72">
        <v>2.41</v>
      </c>
      <c r="I131" s="72">
        <f>SUM(H131*1.42)*G131</f>
        <v>3.4222000000000001</v>
      </c>
      <c r="J131" s="21"/>
      <c r="K131" s="21"/>
      <c r="L131" s="67"/>
      <c r="M131" s="67"/>
      <c r="N131" s="67"/>
      <c r="O131" s="369"/>
      <c r="P131" s="384"/>
      <c r="Q131" s="23"/>
      <c r="R131" s="23"/>
      <c r="S131" s="23"/>
      <c r="T131" s="23"/>
      <c r="U131" s="23"/>
      <c r="V131" s="287">
        <v>13.95</v>
      </c>
      <c r="X131" s="262" t="s">
        <v>685</v>
      </c>
    </row>
    <row r="132" spans="1:24">
      <c r="A132" s="543">
        <v>693935</v>
      </c>
      <c r="B132" s="541"/>
      <c r="C132" s="343" t="s">
        <v>588</v>
      </c>
      <c r="D132" s="544" t="s">
        <v>561</v>
      </c>
      <c r="E132" s="280"/>
      <c r="F132" s="524"/>
      <c r="G132" s="21">
        <v>1</v>
      </c>
      <c r="H132" s="72">
        <f>VLOOKUP(C132,Inventory!A:L,12,FALSE)</f>
        <v>0.69</v>
      </c>
      <c r="I132" s="72">
        <f>H132*G132</f>
        <v>0.69</v>
      </c>
      <c r="J132" s="21"/>
      <c r="K132" s="21"/>
      <c r="L132" s="67"/>
      <c r="M132" s="67"/>
      <c r="N132" s="67"/>
      <c r="O132" s="369"/>
      <c r="P132" s="384"/>
      <c r="Q132" s="23"/>
      <c r="R132" s="23"/>
      <c r="S132" s="23"/>
      <c r="T132" s="23"/>
      <c r="U132" s="23"/>
      <c r="X132" s="264"/>
    </row>
    <row r="133" spans="1:24">
      <c r="A133" s="540"/>
      <c r="B133" s="541"/>
      <c r="C133" s="343" t="s">
        <v>589</v>
      </c>
      <c r="D133" s="544" t="s">
        <v>563</v>
      </c>
      <c r="E133" s="280"/>
      <c r="F133" s="524"/>
      <c r="G133" s="21">
        <v>1</v>
      </c>
      <c r="H133" s="72">
        <f>VLOOKUP(C133,Inventory!A:L,12,FALSE)</f>
        <v>0.3</v>
      </c>
      <c r="I133" s="72">
        <f>H133*G133</f>
        <v>0.3</v>
      </c>
      <c r="J133" s="21"/>
      <c r="K133" s="21"/>
      <c r="L133" s="67"/>
      <c r="M133" s="67"/>
      <c r="N133" s="67"/>
      <c r="O133" s="369"/>
      <c r="P133" s="384"/>
      <c r="Q133" s="23"/>
      <c r="R133" s="23"/>
      <c r="S133" s="23"/>
      <c r="T133" s="23"/>
      <c r="U133" s="23"/>
      <c r="X133" s="264"/>
    </row>
    <row r="134" spans="1:24">
      <c r="A134" s="540"/>
      <c r="B134"/>
      <c r="C134" s="343" t="s">
        <v>564</v>
      </c>
      <c r="D134" s="544" t="s">
        <v>540</v>
      </c>
      <c r="E134" s="280"/>
      <c r="F134" s="524"/>
      <c r="G134" s="21">
        <v>1</v>
      </c>
      <c r="H134" s="72">
        <f>VLOOKUP(C134,Inventory!A:L,12,FALSE)</f>
        <v>0.75</v>
      </c>
      <c r="I134" s="72">
        <f>H134*G134</f>
        <v>0.75</v>
      </c>
      <c r="J134" s="21"/>
      <c r="K134" s="21"/>
      <c r="L134" s="67"/>
      <c r="M134" s="67"/>
      <c r="N134" s="67"/>
      <c r="O134" s="369"/>
      <c r="P134" s="384"/>
      <c r="Q134" s="23"/>
      <c r="R134" s="23"/>
      <c r="S134" s="23"/>
      <c r="T134" s="23"/>
      <c r="U134" s="23"/>
      <c r="X134" s="264"/>
    </row>
    <row r="135" spans="1:24">
      <c r="A135" s="540"/>
      <c r="B135" s="541"/>
      <c r="C135" s="541"/>
      <c r="D135" s="544" t="s">
        <v>565</v>
      </c>
      <c r="E135" s="280"/>
      <c r="F135" s="524"/>
      <c r="G135" s="259">
        <v>0.25</v>
      </c>
      <c r="H135" s="72">
        <v>0.9</v>
      </c>
      <c r="I135" s="72">
        <f>H135*G135</f>
        <v>0.22500000000000001</v>
      </c>
      <c r="J135" s="21"/>
      <c r="K135" s="21"/>
      <c r="L135" s="256"/>
      <c r="M135" s="67"/>
      <c r="N135" s="67"/>
      <c r="O135" s="369"/>
      <c r="P135" s="384"/>
      <c r="Q135" s="23"/>
      <c r="R135" s="23"/>
      <c r="S135" s="23"/>
      <c r="T135" s="23"/>
      <c r="U135" s="23"/>
      <c r="X135" s="264"/>
    </row>
    <row r="136" spans="1:24">
      <c r="A136" s="540"/>
      <c r="B136" s="541"/>
      <c r="C136" s="541"/>
      <c r="D136" s="541"/>
      <c r="E136" s="281"/>
      <c r="F136" s="524"/>
      <c r="G136" s="86"/>
      <c r="H136" s="87"/>
      <c r="I136" s="87"/>
      <c r="J136" s="86"/>
      <c r="K136" s="86"/>
      <c r="L136" s="249"/>
      <c r="M136" s="67"/>
      <c r="N136" s="67"/>
      <c r="O136" s="369"/>
      <c r="P136" s="384"/>
      <c r="Q136" s="23"/>
      <c r="R136" s="23"/>
      <c r="S136" s="23"/>
      <c r="T136" s="23"/>
      <c r="U136" s="23"/>
      <c r="X136" s="264"/>
    </row>
    <row r="137" spans="1:24" s="2" customFormat="1" ht="31.5">
      <c r="A137" s="539" t="s">
        <v>462</v>
      </c>
      <c r="B137" s="542"/>
      <c r="C137" s="542"/>
      <c r="D137" s="542"/>
      <c r="E137" s="614" t="s">
        <v>5015</v>
      </c>
      <c r="F137" s="537">
        <v>810797031572</v>
      </c>
      <c r="G137" s="17">
        <v>1</v>
      </c>
      <c r="H137" s="74"/>
      <c r="I137" s="74"/>
      <c r="J137" s="17"/>
      <c r="K137" s="17"/>
      <c r="L137" s="255">
        <f>SUM(I138:I142)</f>
        <v>4.8333999999999993</v>
      </c>
      <c r="M137" s="255">
        <v>7.5239999999999991</v>
      </c>
      <c r="N137" s="538">
        <v>15.99</v>
      </c>
      <c r="O137" s="368"/>
      <c r="P137" s="366"/>
      <c r="Q137" s="66"/>
      <c r="R137" s="66">
        <f>L137*2</f>
        <v>9.6667999999999985</v>
      </c>
      <c r="S137" s="260">
        <f>SUM(R137-L137)/R137</f>
        <v>0.5</v>
      </c>
      <c r="T137" s="66">
        <v>12.99</v>
      </c>
      <c r="U137" s="260">
        <f>SUM(T137-R137)/T137</f>
        <v>0.25582755966127801</v>
      </c>
      <c r="V137" s="287">
        <v>25.56</v>
      </c>
      <c r="W137" s="261">
        <f>SUM(V137-L137)/V137</f>
        <v>0.81089984350547728</v>
      </c>
      <c r="X137" s="262" t="s">
        <v>680</v>
      </c>
    </row>
    <row r="138" spans="1:24">
      <c r="A138" s="19" t="s">
        <v>686</v>
      </c>
      <c r="B138" s="541"/>
      <c r="C138" s="20" t="s">
        <v>686</v>
      </c>
      <c r="D138" s="565" t="s">
        <v>683</v>
      </c>
      <c r="E138" s="279" t="s">
        <v>687</v>
      </c>
      <c r="F138" s="523"/>
      <c r="G138" s="21">
        <v>1</v>
      </c>
      <c r="H138" s="72">
        <f>VLOOKUP(C138,Inventory!A:L,12,FALSE)</f>
        <v>2.02</v>
      </c>
      <c r="I138" s="72">
        <f>SUM(H138*1.42)*G138</f>
        <v>2.8683999999999998</v>
      </c>
      <c r="J138" s="21"/>
      <c r="K138" s="21"/>
      <c r="L138" s="67"/>
      <c r="M138" s="67"/>
      <c r="N138" s="67"/>
      <c r="O138" s="369"/>
      <c r="P138" s="384"/>
      <c r="Q138" s="23"/>
      <c r="R138" s="23"/>
      <c r="S138" s="23"/>
      <c r="T138" s="23"/>
      <c r="U138" s="23"/>
      <c r="V138" s="287">
        <v>13.95</v>
      </c>
      <c r="X138" s="262" t="s">
        <v>685</v>
      </c>
    </row>
    <row r="139" spans="1:24">
      <c r="A139" s="543">
        <v>693935</v>
      </c>
      <c r="B139" s="541"/>
      <c r="C139" s="343" t="s">
        <v>588</v>
      </c>
      <c r="D139" s="544" t="s">
        <v>561</v>
      </c>
      <c r="E139" s="280"/>
      <c r="F139" s="524"/>
      <c r="G139" s="21">
        <v>1</v>
      </c>
      <c r="H139" s="72">
        <f>VLOOKUP(C139,Inventory!A:L,12,FALSE)</f>
        <v>0.69</v>
      </c>
      <c r="I139" s="72">
        <f>H139*G139</f>
        <v>0.69</v>
      </c>
      <c r="J139" s="21"/>
      <c r="K139" s="21"/>
      <c r="L139" s="67"/>
      <c r="M139" s="67"/>
      <c r="N139" s="67"/>
      <c r="O139" s="369"/>
      <c r="P139" s="384"/>
      <c r="Q139" s="23"/>
      <c r="R139" s="23"/>
      <c r="S139" s="23"/>
      <c r="T139" s="23"/>
      <c r="U139" s="23"/>
      <c r="X139" s="264"/>
    </row>
    <row r="140" spans="1:24">
      <c r="A140" s="540"/>
      <c r="B140" s="541"/>
      <c r="C140" s="343" t="s">
        <v>589</v>
      </c>
      <c r="D140" s="544" t="s">
        <v>563</v>
      </c>
      <c r="E140" s="280"/>
      <c r="F140" s="524"/>
      <c r="G140" s="21">
        <v>1</v>
      </c>
      <c r="H140" s="72">
        <f>VLOOKUP(C140,Inventory!A:L,12,FALSE)</f>
        <v>0.3</v>
      </c>
      <c r="I140" s="72">
        <f>H140*G140</f>
        <v>0.3</v>
      </c>
      <c r="J140" s="21"/>
      <c r="K140" s="21"/>
      <c r="L140" s="67"/>
      <c r="M140" s="67"/>
      <c r="N140" s="67"/>
      <c r="O140" s="369"/>
      <c r="P140" s="384"/>
      <c r="Q140" s="23"/>
      <c r="R140" s="23"/>
      <c r="S140" s="23"/>
      <c r="T140" s="23"/>
      <c r="U140" s="23"/>
      <c r="X140" s="264"/>
    </row>
    <row r="141" spans="1:24">
      <c r="A141" s="540"/>
      <c r="B141"/>
      <c r="C141" s="343" t="s">
        <v>564</v>
      </c>
      <c r="D141" s="544" t="s">
        <v>540</v>
      </c>
      <c r="E141" s="280"/>
      <c r="F141" s="524"/>
      <c r="G141" s="21">
        <v>1</v>
      </c>
      <c r="H141" s="72">
        <f>VLOOKUP(C141,Inventory!A:L,12,FALSE)</f>
        <v>0.75</v>
      </c>
      <c r="I141" s="72">
        <f>H141*G141</f>
        <v>0.75</v>
      </c>
      <c r="J141" s="21"/>
      <c r="K141" s="21"/>
      <c r="L141" s="67"/>
      <c r="M141" s="67"/>
      <c r="N141" s="67"/>
      <c r="O141" s="369"/>
      <c r="P141" s="384"/>
      <c r="Q141" s="23"/>
      <c r="R141" s="23"/>
      <c r="S141" s="23"/>
      <c r="T141" s="23"/>
      <c r="U141" s="23"/>
      <c r="X141" s="264"/>
    </row>
    <row r="142" spans="1:24">
      <c r="A142" s="540"/>
      <c r="B142" s="541"/>
      <c r="C142" s="541"/>
      <c r="D142" s="544" t="s">
        <v>565</v>
      </c>
      <c r="E142" s="280"/>
      <c r="F142" s="524"/>
      <c r="G142" s="259">
        <v>0.25</v>
      </c>
      <c r="H142" s="72">
        <v>0.9</v>
      </c>
      <c r="I142" s="72">
        <f>H142*G142</f>
        <v>0.22500000000000001</v>
      </c>
      <c r="J142" s="21"/>
      <c r="K142" s="21"/>
      <c r="L142" s="256"/>
      <c r="M142" s="67"/>
      <c r="N142" s="67"/>
      <c r="O142" s="369"/>
      <c r="P142" s="384"/>
      <c r="Q142" s="23"/>
      <c r="R142" s="23"/>
      <c r="S142" s="23"/>
      <c r="T142" s="23"/>
      <c r="U142" s="23"/>
      <c r="X142" s="264"/>
    </row>
    <row r="143" spans="1:24">
      <c r="A143" s="540"/>
      <c r="B143" s="541"/>
      <c r="C143" s="541"/>
      <c r="D143" s="541"/>
      <c r="E143" s="281"/>
      <c r="F143" s="524"/>
      <c r="G143" s="86"/>
      <c r="H143" s="87"/>
      <c r="I143" s="87"/>
      <c r="J143" s="86"/>
      <c r="K143" s="86"/>
      <c r="L143" s="249"/>
      <c r="M143" s="67"/>
      <c r="N143" s="67"/>
      <c r="O143" s="369"/>
      <c r="P143" s="384"/>
      <c r="Q143" s="23"/>
      <c r="R143" s="23"/>
      <c r="S143" s="23"/>
      <c r="T143" s="23"/>
      <c r="U143" s="23"/>
      <c r="X143" s="264"/>
    </row>
    <row r="144" spans="1:24" s="2" customFormat="1" ht="31.5">
      <c r="A144" s="611" t="s">
        <v>688</v>
      </c>
      <c r="B144" s="542" t="s">
        <v>667</v>
      </c>
      <c r="C144" s="542"/>
      <c r="D144" s="542"/>
      <c r="E144" s="610" t="s">
        <v>689</v>
      </c>
      <c r="F144" s="537"/>
      <c r="G144" s="17">
        <v>1</v>
      </c>
      <c r="H144" s="74"/>
      <c r="I144" s="74"/>
      <c r="J144" s="17"/>
      <c r="K144" s="17"/>
      <c r="L144" s="255">
        <f>SUM(I145:I149)</f>
        <v>13.040999999999999</v>
      </c>
      <c r="M144" s="255">
        <v>5.7914999999999992</v>
      </c>
      <c r="N144" s="538">
        <v>13.99</v>
      </c>
      <c r="O144" s="368"/>
      <c r="P144" s="366"/>
      <c r="Q144" s="66"/>
      <c r="R144" s="66">
        <f>L144*2</f>
        <v>26.081999999999997</v>
      </c>
      <c r="S144" s="260">
        <f>SUM(R144-L144)/R144</f>
        <v>0.5</v>
      </c>
      <c r="T144" s="66">
        <v>10.99</v>
      </c>
      <c r="U144" s="260">
        <f>SUM(T144-R144)/T144</f>
        <v>-1.3732484076433118</v>
      </c>
      <c r="V144" s="287">
        <v>32.700000000000003</v>
      </c>
      <c r="W144" s="261">
        <f>SUM(V144-L144)/V144</f>
        <v>0.60119266055045884</v>
      </c>
      <c r="X144" s="262" t="s">
        <v>669</v>
      </c>
    </row>
    <row r="145" spans="1:31">
      <c r="A145" s="19" t="s">
        <v>690</v>
      </c>
      <c r="B145" s="280"/>
      <c r="C145" s="20" t="s">
        <v>690</v>
      </c>
      <c r="D145" s="565" t="s">
        <v>671</v>
      </c>
      <c r="E145" s="658" t="s">
        <v>691</v>
      </c>
      <c r="F145" s="523"/>
      <c r="G145" s="21">
        <v>1</v>
      </c>
      <c r="H145" s="72">
        <v>7.8</v>
      </c>
      <c r="I145" s="72">
        <f>SUM(H145*1.42)*G145</f>
        <v>11.075999999999999</v>
      </c>
      <c r="J145" s="21"/>
      <c r="K145" s="21"/>
      <c r="L145" s="67"/>
      <c r="M145" s="67"/>
      <c r="N145" s="67"/>
      <c r="O145" s="369"/>
      <c r="P145" s="384"/>
      <c r="Q145" s="23"/>
      <c r="R145" s="23"/>
      <c r="S145" s="23"/>
      <c r="T145" s="23"/>
      <c r="U145" s="23"/>
      <c r="V145" s="287">
        <v>12.95</v>
      </c>
      <c r="X145" s="262" t="s">
        <v>672</v>
      </c>
    </row>
    <row r="146" spans="1:31">
      <c r="A146" s="543"/>
      <c r="B146" s="541"/>
      <c r="C146" s="343" t="s">
        <v>588</v>
      </c>
      <c r="D146" s="544" t="s">
        <v>561</v>
      </c>
      <c r="E146" s="280"/>
      <c r="F146" s="524"/>
      <c r="G146" s="21">
        <v>1</v>
      </c>
      <c r="H146" s="72">
        <f>VLOOKUP(C146,Inventory!A:L,12,FALSE)</f>
        <v>0.69</v>
      </c>
      <c r="I146" s="72">
        <f>H146*G146</f>
        <v>0.69</v>
      </c>
      <c r="J146" s="21"/>
      <c r="K146" s="21"/>
      <c r="L146" s="67"/>
      <c r="M146" s="67"/>
      <c r="N146" s="67"/>
      <c r="O146" s="369"/>
      <c r="P146" s="384"/>
      <c r="Q146" s="23"/>
      <c r="R146" s="23"/>
      <c r="S146" s="23"/>
      <c r="T146" s="23"/>
      <c r="U146" s="23"/>
      <c r="X146" s="264"/>
    </row>
    <row r="147" spans="1:31">
      <c r="A147" s="540"/>
      <c r="B147" s="541"/>
      <c r="C147" s="343" t="s">
        <v>589</v>
      </c>
      <c r="D147" s="544" t="s">
        <v>563</v>
      </c>
      <c r="E147" s="520" t="s">
        <v>692</v>
      </c>
      <c r="F147" s="524"/>
      <c r="G147" s="21">
        <v>1</v>
      </c>
      <c r="H147" s="72">
        <f>VLOOKUP(C147,Inventory!A:L,12,FALSE)</f>
        <v>0.3</v>
      </c>
      <c r="I147" s="72">
        <f>H147*G147</f>
        <v>0.3</v>
      </c>
      <c r="J147" s="21"/>
      <c r="K147" s="21"/>
      <c r="L147" s="67"/>
      <c r="M147" s="67"/>
      <c r="N147" s="67"/>
      <c r="O147" s="369"/>
      <c r="P147" s="384"/>
      <c r="Q147" s="23"/>
      <c r="R147" s="23"/>
      <c r="S147" s="23"/>
      <c r="T147" s="23"/>
      <c r="U147" s="23"/>
      <c r="X147" s="264"/>
    </row>
    <row r="148" spans="1:31">
      <c r="A148" s="540"/>
      <c r="B148"/>
      <c r="C148" s="343" t="s">
        <v>564</v>
      </c>
      <c r="D148" s="544" t="s">
        <v>540</v>
      </c>
      <c r="E148" s="280"/>
      <c r="F148" s="524"/>
      <c r="G148" s="21">
        <v>1</v>
      </c>
      <c r="H148" s="72">
        <f>VLOOKUP(C148,Inventory!A:L,12,FALSE)</f>
        <v>0.75</v>
      </c>
      <c r="I148" s="72">
        <f>H148*G148</f>
        <v>0.75</v>
      </c>
      <c r="J148" s="21"/>
      <c r="K148" s="21"/>
      <c r="L148" s="67"/>
      <c r="M148" s="67"/>
      <c r="N148" s="67"/>
      <c r="O148" s="369"/>
      <c r="P148" s="384"/>
      <c r="Q148" s="23"/>
      <c r="R148" s="23"/>
      <c r="S148" s="23"/>
      <c r="T148" s="23"/>
      <c r="U148" s="23"/>
      <c r="X148" s="264"/>
    </row>
    <row r="149" spans="1:31">
      <c r="A149" s="540"/>
      <c r="B149" s="541"/>
      <c r="C149" s="541"/>
      <c r="D149" s="544" t="s">
        <v>565</v>
      </c>
      <c r="E149" s="280"/>
      <c r="F149" s="524"/>
      <c r="G149" s="259">
        <v>0.25</v>
      </c>
      <c r="H149" s="72">
        <v>0.9</v>
      </c>
      <c r="I149" s="72">
        <f>H149*G149</f>
        <v>0.22500000000000001</v>
      </c>
      <c r="J149" s="21"/>
      <c r="K149" s="21"/>
      <c r="L149" s="256"/>
      <c r="M149" s="67"/>
      <c r="N149" s="67"/>
      <c r="O149" s="369"/>
      <c r="P149" s="384"/>
      <c r="Q149" s="23"/>
      <c r="R149" s="23"/>
      <c r="S149" s="23"/>
      <c r="T149" s="23"/>
      <c r="U149" s="23"/>
      <c r="X149" s="264"/>
    </row>
    <row r="150" spans="1:31">
      <c r="A150" s="540"/>
      <c r="B150" s="541"/>
      <c r="C150" s="541"/>
      <c r="D150" s="541"/>
      <c r="E150" s="281"/>
      <c r="F150" s="524"/>
      <c r="G150" s="86"/>
      <c r="H150" s="87"/>
      <c r="I150" s="87"/>
      <c r="J150" s="86"/>
      <c r="K150" s="86"/>
      <c r="L150" s="249"/>
      <c r="M150" s="67"/>
      <c r="N150" s="67"/>
      <c r="O150" s="369"/>
      <c r="P150" s="384"/>
      <c r="Q150" s="23"/>
      <c r="R150" s="23"/>
      <c r="S150" s="23"/>
      <c r="T150" s="23"/>
      <c r="U150" s="23"/>
      <c r="X150" s="264"/>
    </row>
    <row r="151" spans="1:31" s="630" customFormat="1">
      <c r="A151" s="615" t="s">
        <v>693</v>
      </c>
      <c r="B151" s="616"/>
      <c r="C151" s="617"/>
      <c r="D151" s="617"/>
      <c r="E151" s="618" t="s">
        <v>455</v>
      </c>
      <c r="F151" s="619">
        <v>810797031534</v>
      </c>
      <c r="G151" s="620">
        <v>1</v>
      </c>
      <c r="H151" s="621"/>
      <c r="I151" s="621"/>
      <c r="J151" s="620"/>
      <c r="K151" s="620"/>
      <c r="L151" s="622">
        <f>SUM(I152:I156)</f>
        <v>10.105</v>
      </c>
      <c r="M151" s="622">
        <v>4.7519999999999998</v>
      </c>
      <c r="N151" s="622">
        <v>29.99</v>
      </c>
      <c r="O151" s="623"/>
      <c r="P151" s="624"/>
      <c r="Q151" s="625"/>
      <c r="R151" s="625">
        <f>L151*2</f>
        <v>20.21</v>
      </c>
      <c r="S151" s="626">
        <f>SUM(R151-L151)/R151</f>
        <v>0.5</v>
      </c>
      <c r="T151" s="625">
        <v>8.99</v>
      </c>
      <c r="U151" s="626">
        <f>SUM(T151-R151)/T151</f>
        <v>-1.2480533926585096</v>
      </c>
      <c r="V151" s="627">
        <v>18.61</v>
      </c>
      <c r="W151" s="628">
        <f>SUM(V151-L151)/V151</f>
        <v>0.45701235894680275</v>
      </c>
      <c r="X151" s="629" t="s">
        <v>663</v>
      </c>
    </row>
    <row r="152" spans="1:31" s="643" customFormat="1">
      <c r="A152" s="631"/>
      <c r="B152" s="616"/>
      <c r="C152" s="616" t="s">
        <v>694</v>
      </c>
      <c r="D152" s="616" t="s">
        <v>695</v>
      </c>
      <c r="E152" s="632"/>
      <c r="F152" s="633"/>
      <c r="G152" s="634">
        <v>1</v>
      </c>
      <c r="H152" s="635">
        <v>8.14</v>
      </c>
      <c r="I152" s="635">
        <v>8.14</v>
      </c>
      <c r="J152" s="634"/>
      <c r="K152" s="634"/>
      <c r="L152" s="636"/>
      <c r="M152" s="636"/>
      <c r="N152" s="636"/>
      <c r="O152" s="637"/>
      <c r="P152" s="638"/>
      <c r="Q152" s="639"/>
      <c r="R152" s="639"/>
      <c r="S152" s="639"/>
      <c r="T152" s="639"/>
      <c r="U152" s="639"/>
      <c r="V152" s="627">
        <v>9.9499999999999993</v>
      </c>
      <c r="W152" s="640"/>
      <c r="X152" s="629" t="s">
        <v>666</v>
      </c>
      <c r="Y152" s="641"/>
      <c r="Z152" s="642"/>
      <c r="AA152" s="642"/>
      <c r="AB152" s="642"/>
      <c r="AC152" s="642"/>
      <c r="AD152" s="642"/>
      <c r="AE152" s="642"/>
    </row>
    <row r="153" spans="1:31" s="643" customFormat="1">
      <c r="A153" s="644"/>
      <c r="B153" s="645"/>
      <c r="C153" s="645" t="s">
        <v>588</v>
      </c>
      <c r="D153" s="646" t="s">
        <v>561</v>
      </c>
      <c r="E153" s="647"/>
      <c r="F153" s="648"/>
      <c r="G153" s="634">
        <v>1</v>
      </c>
      <c r="H153" s="635">
        <v>0.69</v>
      </c>
      <c r="I153" s="635">
        <f>H153*G153</f>
        <v>0.69</v>
      </c>
      <c r="J153" s="634"/>
      <c r="K153" s="634"/>
      <c r="L153" s="636"/>
      <c r="M153" s="636"/>
      <c r="N153" s="636"/>
      <c r="O153" s="637"/>
      <c r="P153" s="638"/>
      <c r="Q153" s="639"/>
      <c r="R153" s="639"/>
      <c r="S153" s="639"/>
      <c r="T153" s="639"/>
      <c r="U153" s="639"/>
      <c r="V153" s="649"/>
      <c r="W153" s="640"/>
      <c r="X153" s="650"/>
      <c r="Y153" s="641"/>
      <c r="Z153" s="642"/>
      <c r="AA153" s="642"/>
      <c r="AB153" s="642"/>
      <c r="AC153" s="642"/>
      <c r="AD153" s="642"/>
      <c r="AE153" s="642"/>
    </row>
    <row r="154" spans="1:31" s="643" customFormat="1">
      <c r="A154" s="651"/>
      <c r="B154" s="645"/>
      <c r="C154" s="645" t="s">
        <v>696</v>
      </c>
      <c r="D154" s="646" t="s">
        <v>563</v>
      </c>
      <c r="E154" s="647"/>
      <c r="F154" s="648"/>
      <c r="G154" s="634">
        <v>1</v>
      </c>
      <c r="H154" s="635">
        <v>0.3</v>
      </c>
      <c r="I154" s="635">
        <f>H154*G154</f>
        <v>0.3</v>
      </c>
      <c r="J154" s="634"/>
      <c r="K154" s="634"/>
      <c r="L154" s="636"/>
      <c r="M154" s="636"/>
      <c r="N154" s="636"/>
      <c r="O154" s="637"/>
      <c r="P154" s="638"/>
      <c r="Q154" s="639"/>
      <c r="R154" s="639"/>
      <c r="S154" s="639"/>
      <c r="T154" s="639"/>
      <c r="U154" s="639"/>
      <c r="V154" s="649"/>
      <c r="W154" s="640"/>
      <c r="X154" s="650"/>
      <c r="Y154" s="641"/>
      <c r="Z154" s="642"/>
      <c r="AA154" s="642"/>
      <c r="AB154" s="642"/>
      <c r="AC154" s="642"/>
      <c r="AD154" s="642"/>
      <c r="AE154" s="642"/>
    </row>
    <row r="155" spans="1:31" s="643" customFormat="1">
      <c r="A155" s="651"/>
      <c r="B155" s="645"/>
      <c r="C155" s="645" t="s">
        <v>564</v>
      </c>
      <c r="D155" s="646" t="s">
        <v>540</v>
      </c>
      <c r="E155" s="647"/>
      <c r="F155" s="648"/>
      <c r="G155" s="634">
        <v>1</v>
      </c>
      <c r="H155" s="635">
        <f>VLOOKUP(C155,Inventory!A:L,12,FALSE)</f>
        <v>0.75</v>
      </c>
      <c r="I155" s="635">
        <f>H155*G155</f>
        <v>0.75</v>
      </c>
      <c r="J155" s="634"/>
      <c r="K155" s="634"/>
      <c r="L155" s="636"/>
      <c r="M155" s="636"/>
      <c r="N155" s="636"/>
      <c r="O155" s="637"/>
      <c r="P155" s="638"/>
      <c r="Q155" s="639"/>
      <c r="R155" s="639"/>
      <c r="S155" s="639"/>
      <c r="T155" s="639"/>
      <c r="U155" s="639"/>
      <c r="V155" s="649"/>
      <c r="W155" s="640"/>
      <c r="X155" s="650"/>
      <c r="Y155" s="641"/>
      <c r="Z155" s="642"/>
      <c r="AA155" s="642"/>
      <c r="AB155" s="642"/>
      <c r="AC155" s="642"/>
      <c r="AD155" s="642"/>
      <c r="AE155" s="642"/>
    </row>
    <row r="156" spans="1:31" s="643" customFormat="1">
      <c r="A156" s="651"/>
      <c r="B156" s="645"/>
      <c r="C156" s="645"/>
      <c r="D156" s="646" t="s">
        <v>565</v>
      </c>
      <c r="E156" s="647"/>
      <c r="F156" s="648"/>
      <c r="G156" s="652">
        <v>0.25</v>
      </c>
      <c r="H156" s="635">
        <v>0.9</v>
      </c>
      <c r="I156" s="635">
        <f>H156*G156</f>
        <v>0.22500000000000001</v>
      </c>
      <c r="J156" s="634"/>
      <c r="K156" s="634"/>
      <c r="L156" s="653"/>
      <c r="M156" s="636"/>
      <c r="N156" s="636"/>
      <c r="O156" s="637"/>
      <c r="P156" s="638"/>
      <c r="Q156" s="639"/>
      <c r="R156" s="639"/>
      <c r="S156" s="639"/>
      <c r="T156" s="639"/>
      <c r="U156" s="639"/>
      <c r="V156" s="649"/>
      <c r="W156" s="640"/>
      <c r="X156" s="650"/>
      <c r="Y156" s="641"/>
      <c r="Z156" s="642"/>
      <c r="AA156" s="642"/>
      <c r="AB156" s="642"/>
      <c r="AC156" s="642"/>
      <c r="AD156" s="642"/>
      <c r="AE156" s="642"/>
    </row>
    <row r="157" spans="1:31" s="643" customFormat="1">
      <c r="A157" s="651"/>
      <c r="B157" s="645"/>
      <c r="C157" s="645"/>
      <c r="D157" s="645"/>
      <c r="E157" s="654"/>
      <c r="F157" s="648"/>
      <c r="G157" s="655"/>
      <c r="H157" s="656"/>
      <c r="I157" s="656"/>
      <c r="J157" s="655"/>
      <c r="K157" s="655"/>
      <c r="L157" s="657"/>
      <c r="M157" s="636"/>
      <c r="N157" s="636"/>
      <c r="O157" s="637"/>
      <c r="P157" s="638"/>
      <c r="Q157" s="639"/>
      <c r="R157" s="639"/>
      <c r="S157" s="639"/>
      <c r="T157" s="639"/>
      <c r="U157" s="639"/>
      <c r="V157" s="649"/>
      <c r="W157" s="640"/>
      <c r="X157" s="650"/>
      <c r="Y157" s="641"/>
      <c r="Z157" s="642"/>
      <c r="AA157" s="642"/>
      <c r="AB157" s="642"/>
      <c r="AC157" s="642"/>
      <c r="AD157" s="642"/>
      <c r="AE157" s="642"/>
    </row>
    <row r="158" spans="1:31" s="630" customFormat="1" ht="31.5">
      <c r="A158" s="615" t="s">
        <v>697</v>
      </c>
      <c r="B158" s="616"/>
      <c r="C158" s="617"/>
      <c r="D158" s="617"/>
      <c r="E158" s="618" t="s">
        <v>698</v>
      </c>
      <c r="F158" s="619">
        <v>810797031558</v>
      </c>
      <c r="G158" s="620">
        <v>1</v>
      </c>
      <c r="H158" s="621"/>
      <c r="I158" s="621"/>
      <c r="J158" s="620"/>
      <c r="K158" s="620"/>
      <c r="L158" s="622">
        <f>SUM(I159:I163)</f>
        <v>10.105</v>
      </c>
      <c r="M158" s="622">
        <v>5.7914999999999992</v>
      </c>
      <c r="N158" s="622">
        <v>29.99</v>
      </c>
      <c r="O158" s="623"/>
      <c r="P158" s="624"/>
      <c r="Q158" s="625"/>
      <c r="R158" s="625">
        <f>L158*2</f>
        <v>20.21</v>
      </c>
      <c r="S158" s="626">
        <f>SUM(R158-L158)/R158</f>
        <v>0.5</v>
      </c>
      <c r="T158" s="625">
        <v>10.99</v>
      </c>
      <c r="U158" s="626">
        <f>SUM(T158-R158)/T158</f>
        <v>-0.83894449499545043</v>
      </c>
      <c r="V158" s="627">
        <v>32.700000000000003</v>
      </c>
      <c r="W158" s="628">
        <f>SUM(V158-L158)/V158</f>
        <v>0.69097859327217126</v>
      </c>
      <c r="X158" s="629" t="s">
        <v>669</v>
      </c>
    </row>
    <row r="159" spans="1:31" s="643" customFormat="1">
      <c r="A159" s="631"/>
      <c r="B159" s="616"/>
      <c r="C159" s="616" t="s">
        <v>699</v>
      </c>
      <c r="D159" s="616" t="s">
        <v>700</v>
      </c>
      <c r="E159" s="632"/>
      <c r="F159" s="633"/>
      <c r="G159" s="634">
        <v>1</v>
      </c>
      <c r="H159" s="635">
        <v>8.14</v>
      </c>
      <c r="I159" s="635">
        <v>8.14</v>
      </c>
      <c r="J159" s="634"/>
      <c r="K159" s="634"/>
      <c r="L159" s="636"/>
      <c r="M159" s="636"/>
      <c r="N159" s="636"/>
      <c r="O159" s="637"/>
      <c r="P159" s="638"/>
      <c r="Q159" s="639"/>
      <c r="R159" s="639"/>
      <c r="S159" s="639"/>
      <c r="T159" s="639"/>
      <c r="U159" s="639"/>
      <c r="V159" s="627">
        <v>12.95</v>
      </c>
      <c r="W159" s="640"/>
      <c r="X159" s="629" t="s">
        <v>672</v>
      </c>
      <c r="Y159" s="641"/>
      <c r="Z159" s="642"/>
      <c r="AA159" s="642"/>
      <c r="AB159" s="642"/>
      <c r="AC159" s="642"/>
      <c r="AD159" s="642"/>
      <c r="AE159" s="642"/>
    </row>
    <row r="160" spans="1:31" s="643" customFormat="1">
      <c r="A160" s="644"/>
      <c r="B160" s="645"/>
      <c r="C160" s="645" t="s">
        <v>588</v>
      </c>
      <c r="D160" s="646" t="s">
        <v>561</v>
      </c>
      <c r="E160" s="647"/>
      <c r="F160" s="648"/>
      <c r="G160" s="634">
        <v>1</v>
      </c>
      <c r="H160" s="635">
        <v>0.69</v>
      </c>
      <c r="I160" s="635">
        <f>H160*G160</f>
        <v>0.69</v>
      </c>
      <c r="J160" s="634"/>
      <c r="K160" s="634"/>
      <c r="L160" s="636"/>
      <c r="M160" s="636"/>
      <c r="N160" s="636"/>
      <c r="O160" s="637"/>
      <c r="P160" s="638"/>
      <c r="Q160" s="639"/>
      <c r="R160" s="639"/>
      <c r="S160" s="639"/>
      <c r="T160" s="639"/>
      <c r="U160" s="639"/>
      <c r="V160" s="649"/>
      <c r="W160" s="640"/>
      <c r="X160" s="650"/>
      <c r="Y160" s="641"/>
      <c r="Z160" s="642"/>
      <c r="AA160" s="642"/>
      <c r="AB160" s="642"/>
      <c r="AC160" s="642"/>
      <c r="AD160" s="642"/>
      <c r="AE160" s="642"/>
    </row>
    <row r="161" spans="1:31" s="643" customFormat="1">
      <c r="A161" s="651"/>
      <c r="B161" s="645"/>
      <c r="C161" s="645" t="s">
        <v>701</v>
      </c>
      <c r="D161" s="646" t="s">
        <v>563</v>
      </c>
      <c r="E161" s="647"/>
      <c r="F161" s="648"/>
      <c r="G161" s="634">
        <v>1</v>
      </c>
      <c r="H161" s="635">
        <v>0.3</v>
      </c>
      <c r="I161" s="635">
        <f>H161*G161</f>
        <v>0.3</v>
      </c>
      <c r="J161" s="634"/>
      <c r="K161" s="634"/>
      <c r="L161" s="636"/>
      <c r="M161" s="636"/>
      <c r="N161" s="636"/>
      <c r="O161" s="637"/>
      <c r="P161" s="638"/>
      <c r="Q161" s="639"/>
      <c r="R161" s="639"/>
      <c r="S161" s="639"/>
      <c r="T161" s="639"/>
      <c r="U161" s="639"/>
      <c r="V161" s="649"/>
      <c r="W161" s="640"/>
      <c r="X161" s="650"/>
      <c r="Y161" s="641"/>
      <c r="Z161" s="642"/>
      <c r="AA161" s="642"/>
      <c r="AB161" s="642"/>
      <c r="AC161" s="642"/>
      <c r="AD161" s="642"/>
      <c r="AE161" s="642"/>
    </row>
    <row r="162" spans="1:31" s="643" customFormat="1">
      <c r="A162" s="651"/>
      <c r="B162" s="640"/>
      <c r="C162" s="645" t="s">
        <v>564</v>
      </c>
      <c r="D162" s="646" t="s">
        <v>540</v>
      </c>
      <c r="E162" s="647"/>
      <c r="F162" s="648"/>
      <c r="G162" s="634">
        <v>1</v>
      </c>
      <c r="H162" s="635">
        <f>VLOOKUP(C162,Inventory!A:L,12,FALSE)</f>
        <v>0.75</v>
      </c>
      <c r="I162" s="635">
        <f>H162*G162</f>
        <v>0.75</v>
      </c>
      <c r="J162" s="634"/>
      <c r="K162" s="634"/>
      <c r="L162" s="636"/>
      <c r="M162" s="636"/>
      <c r="N162" s="636"/>
      <c r="O162" s="637"/>
      <c r="P162" s="638"/>
      <c r="Q162" s="639"/>
      <c r="R162" s="639"/>
      <c r="S162" s="639"/>
      <c r="T162" s="639"/>
      <c r="U162" s="639"/>
      <c r="V162" s="649"/>
      <c r="W162" s="640"/>
      <c r="X162" s="650"/>
      <c r="Y162" s="641"/>
      <c r="Z162" s="642"/>
      <c r="AA162" s="642"/>
      <c r="AB162" s="642"/>
      <c r="AC162" s="642"/>
      <c r="AD162" s="642"/>
      <c r="AE162" s="642"/>
    </row>
    <row r="163" spans="1:31" s="643" customFormat="1">
      <c r="A163" s="651"/>
      <c r="B163" s="645"/>
      <c r="C163" s="645"/>
      <c r="D163" s="646" t="s">
        <v>565</v>
      </c>
      <c r="E163" s="647"/>
      <c r="F163" s="648"/>
      <c r="G163" s="652">
        <v>0.25</v>
      </c>
      <c r="H163" s="635">
        <v>0.9</v>
      </c>
      <c r="I163" s="635">
        <f>H163*G163</f>
        <v>0.22500000000000001</v>
      </c>
      <c r="J163" s="634"/>
      <c r="K163" s="634"/>
      <c r="L163" s="653"/>
      <c r="M163" s="636"/>
      <c r="N163" s="636"/>
      <c r="O163" s="637"/>
      <c r="P163" s="638"/>
      <c r="Q163" s="639"/>
      <c r="R163" s="639"/>
      <c r="S163" s="639"/>
      <c r="T163" s="639"/>
      <c r="U163" s="639"/>
      <c r="V163" s="649"/>
      <c r="W163" s="640"/>
      <c r="X163" s="650"/>
      <c r="Y163" s="641"/>
      <c r="Z163" s="642"/>
      <c r="AA163" s="642"/>
      <c r="AB163" s="642"/>
      <c r="AC163" s="642"/>
      <c r="AD163" s="642"/>
      <c r="AE163" s="642"/>
    </row>
    <row r="164" spans="1:31">
      <c r="A164" s="540"/>
      <c r="B164" s="541"/>
      <c r="C164" s="541"/>
      <c r="D164" s="541"/>
      <c r="E164" s="281"/>
      <c r="F164" s="524"/>
      <c r="G164" s="86"/>
      <c r="H164" s="87"/>
      <c r="I164" s="87"/>
      <c r="J164" s="86"/>
      <c r="K164" s="86"/>
      <c r="L164" s="249"/>
      <c r="M164" s="67"/>
      <c r="N164" s="67"/>
      <c r="O164" s="369"/>
      <c r="P164" s="384"/>
      <c r="Q164" s="23"/>
      <c r="R164" s="23"/>
      <c r="S164" s="23"/>
      <c r="T164" s="23"/>
      <c r="U164" s="23"/>
      <c r="X164" s="264"/>
    </row>
    <row r="165" spans="1:31" s="2" customFormat="1" ht="31.5">
      <c r="A165" s="611" t="s">
        <v>693</v>
      </c>
      <c r="B165" s="542"/>
      <c r="C165" s="542"/>
      <c r="D165" s="542"/>
      <c r="E165" s="610" t="s">
        <v>702</v>
      </c>
      <c r="F165" s="537">
        <v>810797032999</v>
      </c>
      <c r="G165" s="17">
        <v>1</v>
      </c>
      <c r="H165" s="74"/>
      <c r="I165" s="74"/>
      <c r="J165" s="17"/>
      <c r="K165" s="17"/>
      <c r="L165" s="255">
        <f>SUM(I166:I170)</f>
        <v>13.040999999999999</v>
      </c>
      <c r="M165" s="255" t="e">
        <v>#N/A</v>
      </c>
      <c r="N165" s="538">
        <v>14.99</v>
      </c>
      <c r="O165" s="368"/>
      <c r="P165" s="366"/>
      <c r="Q165" s="66"/>
      <c r="R165" s="66">
        <f>L165*2</f>
        <v>26.081999999999997</v>
      </c>
      <c r="S165" s="260">
        <f>SUM(R165-L165)/R165</f>
        <v>0.5</v>
      </c>
      <c r="T165" s="66">
        <v>12.99</v>
      </c>
      <c r="U165" s="260">
        <f>SUM(T165-R165)/T165</f>
        <v>-1.0078521939953808</v>
      </c>
      <c r="V165" s="287">
        <v>40.11</v>
      </c>
      <c r="W165" s="261">
        <f>SUM(V165-L165)/V165</f>
        <v>0.67486910994764404</v>
      </c>
      <c r="X165" s="262" t="s">
        <v>674</v>
      </c>
    </row>
    <row r="166" spans="1:31">
      <c r="A166" s="19" t="s">
        <v>694</v>
      </c>
      <c r="B166" s="541"/>
      <c r="C166" s="20" t="s">
        <v>694</v>
      </c>
      <c r="D166" s="565" t="s">
        <v>676</v>
      </c>
      <c r="E166" s="658" t="s">
        <v>703</v>
      </c>
      <c r="F166" s="523"/>
      <c r="G166" s="21">
        <v>1</v>
      </c>
      <c r="H166" s="72">
        <v>7.8</v>
      </c>
      <c r="I166" s="72">
        <f>SUM(H166*1.42)*G166</f>
        <v>11.075999999999999</v>
      </c>
      <c r="J166" s="21"/>
      <c r="K166" s="21"/>
      <c r="L166" s="67"/>
      <c r="M166" s="67"/>
      <c r="N166" s="67"/>
      <c r="O166" s="369"/>
      <c r="P166" s="384"/>
      <c r="Q166" s="23"/>
      <c r="R166" s="23"/>
      <c r="S166" s="23"/>
      <c r="T166" s="23"/>
      <c r="U166" s="23"/>
      <c r="V166" s="287"/>
      <c r="X166" s="264"/>
    </row>
    <row r="167" spans="1:31">
      <c r="A167" s="540"/>
      <c r="B167" s="541"/>
      <c r="C167" s="343" t="s">
        <v>588</v>
      </c>
      <c r="D167" s="544" t="s">
        <v>563</v>
      </c>
      <c r="E167" s="520"/>
      <c r="F167" s="524"/>
      <c r="G167" s="21">
        <v>1</v>
      </c>
      <c r="H167" s="72">
        <f>VLOOKUP(C167,Inventory!A:L,12,FALSE)</f>
        <v>0.69</v>
      </c>
      <c r="I167" s="72">
        <f>H167*G167</f>
        <v>0.69</v>
      </c>
      <c r="J167" s="21"/>
      <c r="K167" s="21"/>
      <c r="L167" s="67"/>
      <c r="M167" s="67"/>
      <c r="N167" s="67"/>
      <c r="O167" s="369"/>
      <c r="P167" s="384"/>
      <c r="Q167" s="23"/>
      <c r="R167" s="23"/>
      <c r="S167" s="23"/>
      <c r="T167" s="23"/>
      <c r="U167" s="23"/>
      <c r="X167" s="264"/>
    </row>
    <row r="168" spans="1:31">
      <c r="A168" s="540"/>
      <c r="B168" s="541"/>
      <c r="C168" s="541" t="s">
        <v>696</v>
      </c>
      <c r="D168" s="544" t="s">
        <v>540</v>
      </c>
      <c r="E168" s="520" t="s">
        <v>692</v>
      </c>
      <c r="F168" s="524"/>
      <c r="G168" s="21">
        <v>1</v>
      </c>
      <c r="H168" s="72">
        <v>0.3</v>
      </c>
      <c r="I168" s="72">
        <f>H168*G168</f>
        <v>0.3</v>
      </c>
      <c r="J168" s="21"/>
      <c r="K168" s="21"/>
      <c r="L168" s="67"/>
      <c r="M168" s="67"/>
      <c r="N168" s="67"/>
      <c r="O168" s="369"/>
      <c r="P168" s="384"/>
      <c r="Q168" s="23"/>
      <c r="R168" s="23"/>
      <c r="S168" s="23"/>
      <c r="T168" s="23"/>
      <c r="U168" s="23"/>
      <c r="X168" s="264"/>
    </row>
    <row r="169" spans="1:31">
      <c r="A169" s="540"/>
      <c r="B169"/>
      <c r="C169" s="343" t="s">
        <v>564</v>
      </c>
      <c r="D169" s="544" t="s">
        <v>561</v>
      </c>
      <c r="E169" s="520"/>
      <c r="F169" s="524"/>
      <c r="G169" s="21">
        <v>1</v>
      </c>
      <c r="H169" s="72">
        <f>VLOOKUP(C169,Inventory!A:L,12,FALSE)</f>
        <v>0.75</v>
      </c>
      <c r="I169" s="72">
        <f>H169*G169</f>
        <v>0.75</v>
      </c>
      <c r="J169" s="21"/>
      <c r="K169" s="21"/>
      <c r="L169" s="67"/>
      <c r="M169" s="67"/>
      <c r="N169" s="67"/>
      <c r="O169" s="369"/>
      <c r="P169" s="384"/>
      <c r="Q169" s="23"/>
      <c r="R169" s="23"/>
      <c r="S169" s="23"/>
      <c r="T169" s="23"/>
      <c r="U169" s="23"/>
      <c r="X169" s="264"/>
    </row>
    <row r="170" spans="1:31">
      <c r="A170" s="540"/>
      <c r="B170" s="541"/>
      <c r="C170" s="541"/>
      <c r="D170" s="544" t="s">
        <v>565</v>
      </c>
      <c r="E170" s="520"/>
      <c r="F170" s="524"/>
      <c r="G170" s="259">
        <v>0.25</v>
      </c>
      <c r="H170" s="72">
        <v>0.9</v>
      </c>
      <c r="I170" s="72">
        <f>H170*G170</f>
        <v>0.22500000000000001</v>
      </c>
      <c r="J170" s="21"/>
      <c r="K170" s="21"/>
      <c r="L170" s="256"/>
      <c r="M170" s="67"/>
      <c r="N170" s="67"/>
      <c r="O170" s="369"/>
      <c r="P170" s="384"/>
      <c r="Q170" s="23"/>
      <c r="R170" s="23"/>
      <c r="S170" s="23"/>
      <c r="T170" s="23"/>
      <c r="U170" s="23"/>
      <c r="X170" s="264"/>
    </row>
    <row r="172" spans="1:31" s="2" customFormat="1" ht="31.5">
      <c r="A172" s="611" t="s">
        <v>697</v>
      </c>
      <c r="B172" s="542"/>
      <c r="C172" s="542"/>
      <c r="D172" s="542"/>
      <c r="E172" s="610" t="s">
        <v>704</v>
      </c>
      <c r="F172" s="537">
        <v>810797033002</v>
      </c>
      <c r="G172" s="17">
        <v>1</v>
      </c>
      <c r="H172" s="74"/>
      <c r="I172" s="74"/>
      <c r="J172" s="17"/>
      <c r="K172" s="17"/>
      <c r="L172" s="255">
        <f>SUM(I173:I177)</f>
        <v>13.040999999999999</v>
      </c>
      <c r="M172" s="255">
        <v>7.5239999999999991</v>
      </c>
      <c r="N172" s="538">
        <v>15.99</v>
      </c>
      <c r="O172" s="368"/>
      <c r="P172" s="366"/>
      <c r="Q172" s="66"/>
      <c r="R172" s="66">
        <f>L172*2</f>
        <v>26.081999999999997</v>
      </c>
      <c r="S172" s="260">
        <f>SUM(R172-L172)/R172</f>
        <v>0.5</v>
      </c>
      <c r="T172" s="66">
        <v>12.99</v>
      </c>
      <c r="U172" s="260">
        <f>SUM(T172-R172)/T172</f>
        <v>-1.0078521939953808</v>
      </c>
      <c r="V172" s="287">
        <v>25.56</v>
      </c>
      <c r="W172" s="261">
        <f>SUM(V172-L172)/V172</f>
        <v>0.48978873239436621</v>
      </c>
      <c r="X172" s="262" t="s">
        <v>680</v>
      </c>
    </row>
    <row r="173" spans="1:31">
      <c r="A173" s="19" t="s">
        <v>699</v>
      </c>
      <c r="B173" s="541"/>
      <c r="C173" s="20" t="s">
        <v>699</v>
      </c>
      <c r="D173" s="565" t="s">
        <v>683</v>
      </c>
      <c r="E173" s="658" t="s">
        <v>705</v>
      </c>
      <c r="F173" s="523"/>
      <c r="G173" s="21">
        <v>1</v>
      </c>
      <c r="H173" s="72">
        <v>7.8</v>
      </c>
      <c r="I173" s="72">
        <f>SUM(H173*1.42)*G173</f>
        <v>11.075999999999999</v>
      </c>
      <c r="J173" s="21"/>
      <c r="K173" s="21"/>
      <c r="L173" s="67"/>
      <c r="M173" s="67"/>
      <c r="N173" s="67"/>
      <c r="O173" s="369"/>
      <c r="P173" s="384"/>
      <c r="Q173" s="23"/>
      <c r="R173" s="23"/>
      <c r="S173" s="23"/>
      <c r="T173" s="23"/>
      <c r="U173" s="23"/>
      <c r="V173" s="287">
        <v>13.95</v>
      </c>
      <c r="X173" s="262" t="s">
        <v>685</v>
      </c>
    </row>
    <row r="174" spans="1:31">
      <c r="A174" s="543"/>
      <c r="B174" s="541"/>
      <c r="C174" s="343" t="s">
        <v>588</v>
      </c>
      <c r="D174" s="544" t="s">
        <v>561</v>
      </c>
      <c r="E174" s="280"/>
      <c r="F174" s="524"/>
      <c r="G174" s="21">
        <v>1</v>
      </c>
      <c r="H174" s="72">
        <f>VLOOKUP(C174,Inventory!A:L,12,FALSE)</f>
        <v>0.69</v>
      </c>
      <c r="I174" s="72">
        <f>H174*G174</f>
        <v>0.69</v>
      </c>
      <c r="J174" s="21"/>
      <c r="K174" s="21"/>
      <c r="L174" s="67"/>
      <c r="M174" s="67"/>
      <c r="N174" s="67"/>
      <c r="O174" s="369"/>
      <c r="P174" s="384"/>
      <c r="Q174" s="23"/>
      <c r="R174" s="23"/>
      <c r="S174" s="23"/>
      <c r="T174" s="23"/>
      <c r="U174" s="23"/>
      <c r="X174" s="264"/>
    </row>
    <row r="175" spans="1:31">
      <c r="A175" s="540"/>
      <c r="B175" s="541"/>
      <c r="C175" s="541" t="s">
        <v>701</v>
      </c>
      <c r="D175" s="544" t="s">
        <v>563</v>
      </c>
      <c r="E175" s="520" t="s">
        <v>692</v>
      </c>
      <c r="F175" s="524"/>
      <c r="G175" s="21">
        <v>1</v>
      </c>
      <c r="H175" s="72">
        <v>0.3</v>
      </c>
      <c r="I175" s="72">
        <f>H175*G175</f>
        <v>0.3</v>
      </c>
      <c r="J175" s="21"/>
      <c r="K175" s="21"/>
      <c r="L175" s="67"/>
      <c r="M175" s="67"/>
      <c r="N175" s="67"/>
      <c r="O175" s="369"/>
      <c r="P175" s="384"/>
      <c r="Q175" s="23"/>
      <c r="R175" s="23"/>
      <c r="S175" s="23"/>
      <c r="T175" s="23"/>
      <c r="U175" s="23"/>
      <c r="X175" s="264"/>
    </row>
    <row r="176" spans="1:31">
      <c r="A176" s="540"/>
      <c r="B176"/>
      <c r="C176" s="343" t="s">
        <v>564</v>
      </c>
      <c r="D176" s="544" t="s">
        <v>540</v>
      </c>
      <c r="E176" s="280"/>
      <c r="F176" s="524"/>
      <c r="G176" s="21">
        <v>1</v>
      </c>
      <c r="H176" s="72">
        <f>VLOOKUP(C176,Inventory!A:L,12,FALSE)</f>
        <v>0.75</v>
      </c>
      <c r="I176" s="72">
        <f>H176*G176</f>
        <v>0.75</v>
      </c>
      <c r="J176" s="21"/>
      <c r="K176" s="21"/>
      <c r="L176" s="67"/>
      <c r="M176" s="67"/>
      <c r="N176" s="67"/>
      <c r="O176" s="369"/>
      <c r="P176" s="384"/>
      <c r="Q176" s="23"/>
      <c r="R176" s="23"/>
      <c r="S176" s="23"/>
      <c r="T176" s="23"/>
      <c r="U176" s="23"/>
      <c r="X176" s="264"/>
    </row>
    <row r="177" spans="1:24">
      <c r="A177" s="540"/>
      <c r="B177" s="541"/>
      <c r="C177" s="541"/>
      <c r="D177" s="544" t="s">
        <v>565</v>
      </c>
      <c r="E177" s="280"/>
      <c r="F177" s="524"/>
      <c r="G177" s="259">
        <v>0.25</v>
      </c>
      <c r="H177" s="72">
        <v>0.9</v>
      </c>
      <c r="I177" s="72">
        <f>H177*G177</f>
        <v>0.22500000000000001</v>
      </c>
      <c r="J177" s="21"/>
      <c r="K177" s="21"/>
      <c r="L177" s="256"/>
      <c r="M177" s="67"/>
      <c r="N177" s="67"/>
      <c r="O177" s="369"/>
      <c r="P177" s="384"/>
      <c r="Q177" s="23"/>
      <c r="R177" s="23"/>
      <c r="S177" s="23"/>
      <c r="T177" s="23"/>
      <c r="U177" s="23"/>
      <c r="X177" s="264"/>
    </row>
    <row r="178" spans="1:24">
      <c r="A178" s="540"/>
      <c r="B178" s="541"/>
      <c r="C178" s="541"/>
      <c r="D178" s="541"/>
      <c r="E178" s="281"/>
      <c r="F178" s="524"/>
      <c r="G178" s="86"/>
      <c r="H178" s="87"/>
      <c r="I178" s="87"/>
      <c r="J178" s="86"/>
      <c r="K178" s="86"/>
      <c r="L178" s="249"/>
      <c r="M178" s="67"/>
      <c r="N178" s="67"/>
      <c r="O178" s="369"/>
      <c r="P178" s="384"/>
      <c r="Q178" s="23"/>
      <c r="R178" s="23"/>
      <c r="S178" s="23"/>
      <c r="T178" s="23"/>
      <c r="U178" s="23"/>
      <c r="X178" s="264"/>
    </row>
    <row r="179" spans="1:24" s="2" customFormat="1" ht="31.5">
      <c r="A179" s="611" t="s">
        <v>706</v>
      </c>
      <c r="B179" s="542"/>
      <c r="C179" s="542"/>
      <c r="D179" s="542"/>
      <c r="E179" s="610" t="s">
        <v>707</v>
      </c>
      <c r="F179" s="537"/>
      <c r="G179" s="17">
        <v>1</v>
      </c>
      <c r="H179" s="74"/>
      <c r="I179" s="74"/>
      <c r="J179" s="17"/>
      <c r="K179" s="17"/>
      <c r="L179" s="255">
        <f>SUM(I180:I184)</f>
        <v>14.106</v>
      </c>
      <c r="M179" s="255">
        <v>7.5239999999999991</v>
      </c>
      <c r="N179" s="538">
        <v>15.99</v>
      </c>
      <c r="O179" s="368"/>
      <c r="P179" s="366"/>
      <c r="Q179" s="66"/>
      <c r="R179" s="66">
        <f>L179*2</f>
        <v>28.212</v>
      </c>
      <c r="S179" s="260">
        <f>SUM(R179-L179)/R179</f>
        <v>0.5</v>
      </c>
      <c r="T179" s="66">
        <v>12.99</v>
      </c>
      <c r="U179" s="260">
        <f>SUM(T179-R179)/T179</f>
        <v>-1.171824480369515</v>
      </c>
      <c r="V179" s="287">
        <v>25.56</v>
      </c>
      <c r="W179" s="261">
        <f>SUM(V179-L179)/V179</f>
        <v>0.44812206572769953</v>
      </c>
      <c r="X179" s="262" t="s">
        <v>680</v>
      </c>
    </row>
    <row r="180" spans="1:24">
      <c r="A180" s="19" t="s">
        <v>708</v>
      </c>
      <c r="B180" s="569" t="s">
        <v>682</v>
      </c>
      <c r="C180" s="20" t="s">
        <v>708</v>
      </c>
      <c r="D180" s="565" t="s">
        <v>683</v>
      </c>
      <c r="E180" s="658" t="s">
        <v>709</v>
      </c>
      <c r="F180" s="523"/>
      <c r="G180" s="21">
        <v>1</v>
      </c>
      <c r="H180" s="72">
        <v>8.5500000000000007</v>
      </c>
      <c r="I180" s="72">
        <f>SUM(H180*1.42)*G180</f>
        <v>12.141</v>
      </c>
      <c r="J180" s="21"/>
      <c r="K180" s="21"/>
      <c r="L180" s="67"/>
      <c r="M180" s="67"/>
      <c r="N180" s="67"/>
      <c r="O180" s="369"/>
      <c r="P180" s="384"/>
      <c r="Q180" s="23"/>
      <c r="R180" s="23"/>
      <c r="S180" s="23"/>
      <c r="T180" s="23"/>
      <c r="U180" s="23"/>
      <c r="V180" s="287">
        <v>13.95</v>
      </c>
      <c r="X180" s="262" t="s">
        <v>685</v>
      </c>
    </row>
    <row r="181" spans="1:24">
      <c r="A181" s="543"/>
      <c r="B181" s="541"/>
      <c r="C181" s="343" t="s">
        <v>588</v>
      </c>
      <c r="D181" s="544" t="s">
        <v>561</v>
      </c>
      <c r="E181" s="280"/>
      <c r="F181" s="524"/>
      <c r="G181" s="21">
        <v>1</v>
      </c>
      <c r="H181" s="72">
        <f>VLOOKUP(C181,Inventory!A:L,12,FALSE)</f>
        <v>0.69</v>
      </c>
      <c r="I181" s="72">
        <f>H181*G181</f>
        <v>0.69</v>
      </c>
      <c r="J181" s="21"/>
      <c r="K181" s="21"/>
      <c r="L181" s="67"/>
      <c r="M181" s="67"/>
      <c r="N181" s="67"/>
      <c r="O181" s="369"/>
      <c r="P181" s="384"/>
      <c r="Q181" s="23"/>
      <c r="R181" s="23"/>
      <c r="S181" s="23"/>
      <c r="T181" s="23"/>
      <c r="U181" s="23"/>
      <c r="X181" s="264"/>
    </row>
    <row r="182" spans="1:24">
      <c r="A182" s="540"/>
      <c r="B182" s="541"/>
      <c r="C182" s="343" t="s">
        <v>589</v>
      </c>
      <c r="D182" s="544" t="s">
        <v>563</v>
      </c>
      <c r="E182" s="280"/>
      <c r="F182" s="524"/>
      <c r="G182" s="21">
        <v>1</v>
      </c>
      <c r="H182" s="72">
        <f>VLOOKUP(C182,Inventory!A:L,12,FALSE)</f>
        <v>0.3</v>
      </c>
      <c r="I182" s="72">
        <f>H182*G182</f>
        <v>0.3</v>
      </c>
      <c r="J182" s="21"/>
      <c r="K182" s="21"/>
      <c r="L182" s="67"/>
      <c r="M182" s="67"/>
      <c r="N182" s="67"/>
      <c r="O182" s="369"/>
      <c r="P182" s="384"/>
      <c r="Q182" s="23"/>
      <c r="R182" s="23"/>
      <c r="S182" s="23"/>
      <c r="T182" s="23"/>
      <c r="U182" s="23"/>
      <c r="X182" s="264"/>
    </row>
    <row r="183" spans="1:24">
      <c r="A183" s="540"/>
      <c r="B183"/>
      <c r="C183" s="343" t="s">
        <v>564</v>
      </c>
      <c r="D183" s="544" t="s">
        <v>540</v>
      </c>
      <c r="E183" s="280"/>
      <c r="F183" s="524"/>
      <c r="G183" s="21">
        <v>1</v>
      </c>
      <c r="H183" s="72">
        <f>VLOOKUP(C183,Inventory!A:L,12,FALSE)</f>
        <v>0.75</v>
      </c>
      <c r="I183" s="72">
        <f>H183*G183</f>
        <v>0.75</v>
      </c>
      <c r="J183" s="21"/>
      <c r="K183" s="21"/>
      <c r="L183" s="67"/>
      <c r="M183" s="67"/>
      <c r="N183" s="67"/>
      <c r="O183" s="369"/>
      <c r="P183" s="384"/>
      <c r="Q183" s="23"/>
      <c r="R183" s="23"/>
      <c r="S183" s="23"/>
      <c r="T183" s="23"/>
      <c r="U183" s="23"/>
      <c r="X183" s="264"/>
    </row>
    <row r="184" spans="1:24">
      <c r="A184" s="540"/>
      <c r="B184" s="541"/>
      <c r="C184" s="541"/>
      <c r="D184" s="544" t="s">
        <v>565</v>
      </c>
      <c r="E184" s="280"/>
      <c r="F184" s="524"/>
      <c r="G184" s="259">
        <v>0.25</v>
      </c>
      <c r="H184" s="72">
        <v>0.9</v>
      </c>
      <c r="I184" s="72">
        <f>H184*G184</f>
        <v>0.22500000000000001</v>
      </c>
      <c r="J184" s="21"/>
      <c r="K184" s="21"/>
      <c r="L184" s="256"/>
      <c r="M184" s="67"/>
      <c r="N184" s="67"/>
      <c r="O184" s="369"/>
      <c r="P184" s="384"/>
      <c r="Q184" s="23"/>
      <c r="R184" s="23"/>
      <c r="S184" s="23"/>
      <c r="T184" s="23"/>
      <c r="U184" s="23"/>
      <c r="X184" s="264"/>
    </row>
    <row r="185" spans="1:24">
      <c r="A185" s="540"/>
      <c r="B185" s="541"/>
      <c r="C185" s="541"/>
      <c r="D185" s="541"/>
      <c r="E185" s="281"/>
      <c r="F185" s="524"/>
      <c r="G185" s="86"/>
      <c r="H185" s="87"/>
      <c r="I185" s="87"/>
      <c r="J185" s="86"/>
      <c r="K185" s="86"/>
      <c r="L185" s="249"/>
      <c r="M185" s="67"/>
      <c r="N185" s="67"/>
      <c r="O185" s="369"/>
      <c r="P185" s="384"/>
      <c r="Q185" s="23"/>
      <c r="R185" s="23"/>
      <c r="S185" s="23"/>
      <c r="T185" s="23"/>
      <c r="U185" s="23"/>
      <c r="X185" s="264"/>
    </row>
    <row r="186" spans="1:24" s="2" customFormat="1">
      <c r="A186" s="611" t="s">
        <v>710</v>
      </c>
      <c r="B186" s="542"/>
      <c r="C186" s="542"/>
      <c r="D186" s="542"/>
      <c r="E186" s="610" t="s">
        <v>711</v>
      </c>
      <c r="F186" s="537"/>
      <c r="G186" s="17">
        <v>1</v>
      </c>
      <c r="H186" s="74"/>
      <c r="I186" s="74"/>
      <c r="J186" s="17"/>
      <c r="K186" s="17"/>
      <c r="L186" s="255">
        <f>SUM(I187:I191)</f>
        <v>6.9491999999999985</v>
      </c>
      <c r="M186" s="255">
        <v>7.5239999999999991</v>
      </c>
      <c r="N186" s="538">
        <v>15.99</v>
      </c>
      <c r="O186" s="368"/>
      <c r="P186" s="366"/>
      <c r="Q186" s="66"/>
      <c r="R186" s="66">
        <f>L186*2</f>
        <v>13.898399999999997</v>
      </c>
      <c r="S186" s="260">
        <f>SUM(R186-L186)/R186</f>
        <v>0.5</v>
      </c>
      <c r="T186" s="66">
        <v>12.99</v>
      </c>
      <c r="U186" s="260">
        <f>SUM(T186-R186)/T186</f>
        <v>-6.993071593533462E-2</v>
      </c>
      <c r="V186" s="287">
        <v>25.56</v>
      </c>
      <c r="W186" s="261">
        <f>SUM(V186-L186)/V186</f>
        <v>0.72812206572769966</v>
      </c>
      <c r="X186" s="262" t="s">
        <v>680</v>
      </c>
    </row>
    <row r="187" spans="1:24">
      <c r="A187" s="19" t="s">
        <v>712</v>
      </c>
      <c r="B187" s="569" t="s">
        <v>682</v>
      </c>
      <c r="C187" s="20" t="s">
        <v>712</v>
      </c>
      <c r="D187" s="565"/>
      <c r="E187" s="279" t="s">
        <v>713</v>
      </c>
      <c r="F187" s="523"/>
      <c r="G187" s="21">
        <v>1</v>
      </c>
      <c r="H187" s="72">
        <v>3.51</v>
      </c>
      <c r="I187" s="72">
        <f>SUM(H187*1.42)*G187</f>
        <v>4.9841999999999995</v>
      </c>
      <c r="J187" s="21"/>
      <c r="K187" s="21"/>
      <c r="L187" s="67"/>
      <c r="M187" s="67"/>
      <c r="N187" s="67"/>
      <c r="O187" s="369"/>
      <c r="P187" s="384"/>
      <c r="Q187" s="23"/>
      <c r="R187" s="23"/>
      <c r="S187" s="23"/>
      <c r="T187" s="23"/>
      <c r="U187" s="23"/>
      <c r="V187" s="287">
        <v>13.95</v>
      </c>
      <c r="X187" s="262" t="s">
        <v>685</v>
      </c>
    </row>
    <row r="188" spans="1:24">
      <c r="A188" s="543"/>
      <c r="B188" s="541"/>
      <c r="C188" s="343" t="s">
        <v>588</v>
      </c>
      <c r="D188" s="544" t="s">
        <v>561</v>
      </c>
      <c r="E188" s="280"/>
      <c r="F188" s="524"/>
      <c r="G188" s="21">
        <v>1</v>
      </c>
      <c r="H188" s="72">
        <f>VLOOKUP(C188,Inventory!A:L,12,FALSE)</f>
        <v>0.69</v>
      </c>
      <c r="I188" s="72">
        <f>H188*G188</f>
        <v>0.69</v>
      </c>
      <c r="J188" s="21"/>
      <c r="K188" s="21"/>
      <c r="L188" s="67"/>
      <c r="M188" s="67"/>
      <c r="N188" s="67"/>
      <c r="O188" s="369"/>
      <c r="P188" s="384"/>
      <c r="Q188" s="23"/>
      <c r="R188" s="23"/>
      <c r="S188" s="23"/>
      <c r="T188" s="23"/>
      <c r="U188" s="23"/>
      <c r="X188" s="264"/>
    </row>
    <row r="189" spans="1:24">
      <c r="A189" s="540"/>
      <c r="B189" s="541"/>
      <c r="C189" s="343" t="s">
        <v>589</v>
      </c>
      <c r="D189" s="544" t="s">
        <v>563</v>
      </c>
      <c r="E189" s="280"/>
      <c r="F189" s="524"/>
      <c r="G189" s="21">
        <v>1</v>
      </c>
      <c r="H189" s="72">
        <f>VLOOKUP(C189,Inventory!A:L,12,FALSE)</f>
        <v>0.3</v>
      </c>
      <c r="I189" s="72">
        <f>H189*G189</f>
        <v>0.3</v>
      </c>
      <c r="J189" s="21"/>
      <c r="K189" s="21"/>
      <c r="L189" s="67"/>
      <c r="M189" s="67"/>
      <c r="N189" s="67"/>
      <c r="O189" s="369"/>
      <c r="P189" s="384"/>
      <c r="Q189" s="23"/>
      <c r="R189" s="23"/>
      <c r="S189" s="23"/>
      <c r="T189" s="23"/>
      <c r="U189" s="23"/>
      <c r="X189" s="264"/>
    </row>
    <row r="190" spans="1:24">
      <c r="A190" s="540"/>
      <c r="B190"/>
      <c r="C190" s="343" t="s">
        <v>564</v>
      </c>
      <c r="D190" s="544" t="s">
        <v>540</v>
      </c>
      <c r="E190" s="280"/>
      <c r="F190" s="524"/>
      <c r="G190" s="21">
        <v>1</v>
      </c>
      <c r="H190" s="72">
        <f>VLOOKUP(C190,Inventory!A:L,12,FALSE)</f>
        <v>0.75</v>
      </c>
      <c r="I190" s="72">
        <f>H190*G190</f>
        <v>0.75</v>
      </c>
      <c r="J190" s="21"/>
      <c r="K190" s="21"/>
      <c r="L190" s="67"/>
      <c r="M190" s="67"/>
      <c r="N190" s="67"/>
      <c r="O190" s="369"/>
      <c r="P190" s="384"/>
      <c r="Q190" s="23"/>
      <c r="R190" s="23"/>
      <c r="S190" s="23"/>
      <c r="T190" s="23"/>
      <c r="U190" s="23"/>
      <c r="X190" s="264"/>
    </row>
    <row r="191" spans="1:24">
      <c r="A191" s="540"/>
      <c r="B191" s="541"/>
      <c r="C191" s="541"/>
      <c r="D191" s="544" t="s">
        <v>565</v>
      </c>
      <c r="E191" s="280"/>
      <c r="F191" s="524"/>
      <c r="G191" s="259">
        <v>0.25</v>
      </c>
      <c r="H191" s="72">
        <v>0.9</v>
      </c>
      <c r="I191" s="72">
        <f>H191*G191</f>
        <v>0.22500000000000001</v>
      </c>
      <c r="J191" s="21"/>
      <c r="K191" s="21"/>
      <c r="L191" s="256"/>
      <c r="M191" s="67"/>
      <c r="N191" s="67"/>
      <c r="O191" s="369"/>
      <c r="P191" s="384"/>
      <c r="Q191" s="23"/>
      <c r="R191" s="23"/>
      <c r="S191" s="23"/>
      <c r="T191" s="23"/>
      <c r="U191" s="23"/>
      <c r="X191" s="264"/>
    </row>
    <row r="192" spans="1:24">
      <c r="A192" s="540"/>
      <c r="B192" s="541"/>
      <c r="C192" s="541"/>
      <c r="D192" s="541"/>
      <c r="E192" s="281"/>
      <c r="F192" s="524"/>
      <c r="G192" s="86"/>
      <c r="H192" s="87"/>
      <c r="I192" s="87"/>
      <c r="J192" s="86"/>
      <c r="K192" s="86"/>
      <c r="L192" s="249"/>
      <c r="M192" s="67"/>
      <c r="N192" s="67"/>
      <c r="O192" s="369"/>
      <c r="P192" s="384"/>
      <c r="Q192" s="23"/>
      <c r="R192" s="23"/>
      <c r="S192" s="23"/>
      <c r="T192" s="23"/>
      <c r="U192" s="23"/>
      <c r="X192" s="264"/>
    </row>
    <row r="193" spans="1:24" s="2" customFormat="1" ht="31.5">
      <c r="A193" s="611" t="s">
        <v>714</v>
      </c>
      <c r="B193" s="542"/>
      <c r="C193" s="542"/>
      <c r="D193" s="542"/>
      <c r="E193" s="610" t="s">
        <v>715</v>
      </c>
      <c r="F193" s="537"/>
      <c r="G193" s="17">
        <v>1</v>
      </c>
      <c r="H193" s="74"/>
      <c r="I193" s="74"/>
      <c r="J193" s="17"/>
      <c r="K193" s="17"/>
      <c r="L193" s="255">
        <f>SUM(I194:I198)</f>
        <v>2.4529999999999998</v>
      </c>
      <c r="M193" s="255">
        <v>7.5239999999999991</v>
      </c>
      <c r="N193" s="538">
        <v>15.99</v>
      </c>
      <c r="O193" s="368"/>
      <c r="P193" s="366"/>
      <c r="Q193" s="66"/>
      <c r="R193" s="66">
        <f>L193*2</f>
        <v>4.9059999999999997</v>
      </c>
      <c r="S193" s="260">
        <f>SUM(R193-L193)/R193</f>
        <v>0.5</v>
      </c>
      <c r="T193" s="66">
        <v>12.99</v>
      </c>
      <c r="U193" s="260">
        <f>SUM(T193-R193)/T193</f>
        <v>0.6223248652809853</v>
      </c>
      <c r="V193" s="287">
        <v>25.56</v>
      </c>
      <c r="W193" s="261">
        <f>SUM(V193-L193)/V193</f>
        <v>0.90402973395931141</v>
      </c>
      <c r="X193" s="262" t="s">
        <v>680</v>
      </c>
    </row>
    <row r="194" spans="1:24">
      <c r="A194" s="19"/>
      <c r="B194" s="569" t="s">
        <v>682</v>
      </c>
      <c r="C194" s="20" t="s">
        <v>716</v>
      </c>
      <c r="D194" s="565"/>
      <c r="E194" s="279"/>
      <c r="F194" s="523"/>
      <c r="G194" s="21">
        <v>1</v>
      </c>
      <c r="H194" s="72">
        <v>0.4</v>
      </c>
      <c r="I194" s="72">
        <f>SUM(H194*1.42)*G194</f>
        <v>0.56799999999999995</v>
      </c>
      <c r="J194" s="21"/>
      <c r="K194" s="21"/>
      <c r="L194" s="67"/>
      <c r="M194" s="67"/>
      <c r="N194" s="67"/>
      <c r="O194" s="369"/>
      <c r="P194" s="384"/>
      <c r="Q194" s="23"/>
      <c r="R194" s="23"/>
      <c r="S194" s="23"/>
      <c r="T194" s="23"/>
      <c r="U194" s="23"/>
      <c r="V194" s="287">
        <v>13.95</v>
      </c>
      <c r="X194" s="262" t="s">
        <v>685</v>
      </c>
    </row>
    <row r="195" spans="1:24">
      <c r="A195" s="543"/>
      <c r="B195" s="541"/>
      <c r="C195" s="343" t="s">
        <v>560</v>
      </c>
      <c r="D195" s="544" t="s">
        <v>561</v>
      </c>
      <c r="E195" s="280"/>
      <c r="F195" s="524"/>
      <c r="G195" s="21">
        <v>1</v>
      </c>
      <c r="H195" s="72">
        <f>VLOOKUP(C195,Inventory!A:L,12,FALSE)</f>
        <v>0.6</v>
      </c>
      <c r="I195" s="72">
        <f>H195*G195</f>
        <v>0.6</v>
      </c>
      <c r="J195" s="21"/>
      <c r="K195" s="21"/>
      <c r="L195" s="67"/>
      <c r="M195" s="67"/>
      <c r="N195" s="67"/>
      <c r="O195" s="369"/>
      <c r="P195" s="384"/>
      <c r="Q195" s="23"/>
      <c r="R195" s="23"/>
      <c r="S195" s="23"/>
      <c r="T195" s="23"/>
      <c r="U195" s="23"/>
      <c r="X195" s="264"/>
    </row>
    <row r="196" spans="1:24">
      <c r="A196" s="540"/>
      <c r="B196" s="541"/>
      <c r="C196" s="343" t="s">
        <v>562</v>
      </c>
      <c r="D196" s="544" t="s">
        <v>563</v>
      </c>
      <c r="E196" s="280"/>
      <c r="F196" s="524"/>
      <c r="G196" s="21">
        <v>1</v>
      </c>
      <c r="H196" s="72">
        <f>VLOOKUP(C196,Inventory!A:L,12,FALSE)</f>
        <v>0.31</v>
      </c>
      <c r="I196" s="72">
        <f>H196*G196</f>
        <v>0.31</v>
      </c>
      <c r="J196" s="21"/>
      <c r="K196" s="21"/>
      <c r="L196" s="67"/>
      <c r="M196" s="67"/>
      <c r="N196" s="67"/>
      <c r="O196" s="369"/>
      <c r="P196" s="384"/>
      <c r="Q196" s="23"/>
      <c r="R196" s="23"/>
      <c r="S196" s="23"/>
      <c r="T196" s="23"/>
      <c r="U196" s="23"/>
      <c r="X196" s="264"/>
    </row>
    <row r="197" spans="1:24">
      <c r="A197" s="540"/>
      <c r="B197"/>
      <c r="C197" s="343" t="s">
        <v>564</v>
      </c>
      <c r="D197" s="544" t="s">
        <v>540</v>
      </c>
      <c r="E197" s="280"/>
      <c r="F197" s="524"/>
      <c r="G197" s="21">
        <v>1</v>
      </c>
      <c r="H197" s="72">
        <f>VLOOKUP(C197,Inventory!A:L,12,FALSE)</f>
        <v>0.75</v>
      </c>
      <c r="I197" s="72">
        <f>H197*G197</f>
        <v>0.75</v>
      </c>
      <c r="J197" s="21"/>
      <c r="K197" s="21"/>
      <c r="L197" s="67"/>
      <c r="M197" s="67"/>
      <c r="N197" s="67"/>
      <c r="O197" s="369"/>
      <c r="P197" s="384"/>
      <c r="Q197" s="23"/>
      <c r="R197" s="23"/>
      <c r="S197" s="23"/>
      <c r="T197" s="23"/>
      <c r="U197" s="23"/>
      <c r="X197" s="264"/>
    </row>
    <row r="198" spans="1:24">
      <c r="A198" s="540"/>
      <c r="B198" s="541"/>
      <c r="C198" s="541"/>
      <c r="D198" s="544" t="s">
        <v>565</v>
      </c>
      <c r="E198" s="280"/>
      <c r="F198" s="524"/>
      <c r="G198" s="259">
        <v>0.25</v>
      </c>
      <c r="H198" s="72">
        <v>0.9</v>
      </c>
      <c r="I198" s="72">
        <f>H198*G198</f>
        <v>0.22500000000000001</v>
      </c>
      <c r="J198" s="21"/>
      <c r="K198" s="21"/>
      <c r="L198" s="256"/>
      <c r="M198" s="67"/>
      <c r="N198" s="67"/>
      <c r="O198" s="369"/>
      <c r="P198" s="384"/>
      <c r="Q198" s="23"/>
      <c r="R198" s="23"/>
      <c r="S198" s="23"/>
      <c r="T198" s="23"/>
      <c r="U198" s="23"/>
      <c r="X198" s="264"/>
    </row>
    <row r="199" spans="1:24">
      <c r="A199" s="540"/>
      <c r="B199" s="541"/>
      <c r="C199" s="541"/>
      <c r="D199" s="541"/>
      <c r="E199" s="281"/>
      <c r="F199" s="524"/>
      <c r="G199" s="86"/>
      <c r="H199" s="87"/>
      <c r="I199" s="87"/>
      <c r="J199" s="86"/>
      <c r="K199" s="86"/>
      <c r="L199" s="249"/>
      <c r="M199" s="67"/>
      <c r="N199" s="67"/>
      <c r="O199" s="369"/>
      <c r="P199" s="384"/>
      <c r="Q199" s="23"/>
      <c r="R199" s="23"/>
      <c r="S199" s="23"/>
      <c r="T199" s="23"/>
      <c r="U199" s="23"/>
      <c r="X199" s="264"/>
    </row>
    <row r="200" spans="1:24" s="2" customFormat="1">
      <c r="A200" s="611" t="s">
        <v>717</v>
      </c>
      <c r="B200" s="542"/>
      <c r="C200" s="542"/>
      <c r="D200" s="542"/>
      <c r="E200" s="610" t="s">
        <v>718</v>
      </c>
      <c r="F200" s="537"/>
      <c r="G200" s="17">
        <v>1</v>
      </c>
      <c r="H200" s="74"/>
      <c r="I200" s="74"/>
      <c r="J200" s="17"/>
      <c r="K200" s="17"/>
      <c r="L200" s="255">
        <f>SUM(I201:I205)</f>
        <v>2.4529999999999998</v>
      </c>
      <c r="M200" s="255">
        <v>7.5239999999999991</v>
      </c>
      <c r="N200" s="538">
        <v>15.99</v>
      </c>
      <c r="O200" s="368"/>
      <c r="P200" s="366"/>
      <c r="Q200" s="66"/>
      <c r="R200" s="66">
        <f>L200*2</f>
        <v>4.9059999999999997</v>
      </c>
      <c r="S200" s="260">
        <f>SUM(R200-L200)/R200</f>
        <v>0.5</v>
      </c>
      <c r="T200" s="66">
        <v>12.99</v>
      </c>
      <c r="U200" s="260">
        <f>SUM(T200-R200)/T200</f>
        <v>0.6223248652809853</v>
      </c>
      <c r="V200" s="287">
        <v>25.56</v>
      </c>
      <c r="W200" s="261">
        <f>SUM(V200-L200)/V200</f>
        <v>0.90402973395931141</v>
      </c>
      <c r="X200" s="262" t="s">
        <v>680</v>
      </c>
    </row>
    <row r="201" spans="1:24">
      <c r="A201" s="19"/>
      <c r="B201" s="569" t="s">
        <v>682</v>
      </c>
      <c r="C201" s="20" t="s">
        <v>719</v>
      </c>
      <c r="D201" s="565"/>
      <c r="E201" s="279"/>
      <c r="F201" s="523"/>
      <c r="G201" s="21">
        <v>1</v>
      </c>
      <c r="H201" s="72">
        <v>0.4</v>
      </c>
      <c r="I201" s="72">
        <f>SUM(H201*1.42)*G201</f>
        <v>0.56799999999999995</v>
      </c>
      <c r="J201" s="21"/>
      <c r="K201" s="21"/>
      <c r="L201" s="67"/>
      <c r="M201" s="67"/>
      <c r="N201" s="67"/>
      <c r="O201" s="369"/>
      <c r="P201" s="384"/>
      <c r="Q201" s="23"/>
      <c r="R201" s="23"/>
      <c r="S201" s="23"/>
      <c r="T201" s="23"/>
      <c r="U201" s="23"/>
      <c r="V201" s="287">
        <v>13.95</v>
      </c>
      <c r="X201" s="262" t="s">
        <v>685</v>
      </c>
    </row>
    <row r="202" spans="1:24">
      <c r="A202" s="543"/>
      <c r="B202" s="541"/>
      <c r="C202" s="343" t="s">
        <v>560</v>
      </c>
      <c r="D202" s="544" t="s">
        <v>561</v>
      </c>
      <c r="E202" s="280"/>
      <c r="F202" s="524"/>
      <c r="G202" s="21">
        <v>1</v>
      </c>
      <c r="H202" s="72">
        <f>VLOOKUP(C202,Inventory!A:L,12,FALSE)</f>
        <v>0.6</v>
      </c>
      <c r="I202" s="72">
        <f>H202*G202</f>
        <v>0.6</v>
      </c>
      <c r="J202" s="21"/>
      <c r="K202" s="21"/>
      <c r="L202" s="67"/>
      <c r="M202" s="67"/>
      <c r="N202" s="67"/>
      <c r="O202" s="369"/>
      <c r="P202" s="384"/>
      <c r="Q202" s="23"/>
      <c r="R202" s="23"/>
      <c r="S202" s="23"/>
      <c r="T202" s="23"/>
      <c r="U202" s="23"/>
      <c r="X202" s="264"/>
    </row>
    <row r="203" spans="1:24">
      <c r="A203" s="540"/>
      <c r="B203" s="541"/>
      <c r="C203" s="343" t="s">
        <v>562</v>
      </c>
      <c r="D203" s="544" t="s">
        <v>563</v>
      </c>
      <c r="E203" s="280"/>
      <c r="F203" s="524"/>
      <c r="G203" s="21">
        <v>1</v>
      </c>
      <c r="H203" s="72">
        <f>VLOOKUP(C203,Inventory!A:L,12,FALSE)</f>
        <v>0.31</v>
      </c>
      <c r="I203" s="72">
        <f>H203*G203</f>
        <v>0.31</v>
      </c>
      <c r="J203" s="21"/>
      <c r="K203" s="21"/>
      <c r="L203" s="67"/>
      <c r="M203" s="67"/>
      <c r="N203" s="67"/>
      <c r="O203" s="369"/>
      <c r="P203" s="384"/>
      <c r="Q203" s="23"/>
      <c r="R203" s="23"/>
      <c r="S203" s="23"/>
      <c r="T203" s="23"/>
      <c r="U203" s="23"/>
      <c r="X203" s="264"/>
    </row>
    <row r="204" spans="1:24">
      <c r="A204" s="540"/>
      <c r="B204"/>
      <c r="C204" s="343" t="s">
        <v>564</v>
      </c>
      <c r="D204" s="544" t="s">
        <v>540</v>
      </c>
      <c r="E204" s="280"/>
      <c r="F204" s="524"/>
      <c r="G204" s="21">
        <v>1</v>
      </c>
      <c r="H204" s="72">
        <f>VLOOKUP(C204,Inventory!A:L,12,FALSE)</f>
        <v>0.75</v>
      </c>
      <c r="I204" s="72">
        <f>H204*G204</f>
        <v>0.75</v>
      </c>
      <c r="J204" s="21"/>
      <c r="K204" s="21"/>
      <c r="L204" s="67"/>
      <c r="M204" s="67"/>
      <c r="N204" s="67"/>
      <c r="O204" s="369"/>
      <c r="P204" s="384"/>
      <c r="Q204" s="23"/>
      <c r="R204" s="23"/>
      <c r="S204" s="23"/>
      <c r="T204" s="23"/>
      <c r="U204" s="23"/>
      <c r="X204" s="264"/>
    </row>
    <row r="205" spans="1:24">
      <c r="A205" s="540"/>
      <c r="B205" s="541"/>
      <c r="C205" s="541"/>
      <c r="D205" s="544" t="s">
        <v>565</v>
      </c>
      <c r="E205" s="280"/>
      <c r="F205" s="524"/>
      <c r="G205" s="259">
        <v>0.25</v>
      </c>
      <c r="H205" s="72">
        <v>0.9</v>
      </c>
      <c r="I205" s="72">
        <f>H205*G205</f>
        <v>0.22500000000000001</v>
      </c>
      <c r="J205" s="21"/>
      <c r="K205" s="21"/>
      <c r="L205" s="256"/>
      <c r="M205" s="67"/>
      <c r="N205" s="67"/>
      <c r="O205" s="369"/>
      <c r="P205" s="384"/>
      <c r="Q205" s="23"/>
      <c r="R205" s="23"/>
      <c r="S205" s="23"/>
      <c r="T205" s="23"/>
      <c r="U205" s="23"/>
      <c r="X205" s="264"/>
    </row>
    <row r="206" spans="1:24">
      <c r="A206" s="540"/>
      <c r="B206" s="541"/>
      <c r="C206" s="541"/>
      <c r="D206" s="541"/>
      <c r="E206" s="281"/>
      <c r="F206" s="524"/>
      <c r="G206" s="86"/>
      <c r="H206" s="87"/>
      <c r="I206" s="87"/>
      <c r="J206" s="86"/>
      <c r="K206" s="86"/>
      <c r="L206" s="249"/>
      <c r="M206" s="67"/>
      <c r="N206" s="67"/>
      <c r="O206" s="369"/>
      <c r="P206" s="384"/>
      <c r="Q206" s="23"/>
      <c r="R206" s="23"/>
      <c r="S206" s="23"/>
      <c r="T206" s="23"/>
      <c r="U206" s="23"/>
      <c r="X206" s="264"/>
    </row>
    <row r="207" spans="1:24" s="2" customFormat="1">
      <c r="A207" s="611" t="s">
        <v>720</v>
      </c>
      <c r="B207" s="542"/>
      <c r="C207" s="542"/>
      <c r="D207" s="542"/>
      <c r="E207" s="610" t="s">
        <v>721</v>
      </c>
      <c r="F207" s="537"/>
      <c r="G207" s="17">
        <v>1</v>
      </c>
      <c r="H207" s="74"/>
      <c r="I207" s="74"/>
      <c r="J207" s="17"/>
      <c r="K207" s="17"/>
      <c r="L207" s="255">
        <f>SUM(I208:I212)</f>
        <v>2.4529999999999998</v>
      </c>
      <c r="M207" s="255">
        <v>7.5239999999999991</v>
      </c>
      <c r="N207" s="538">
        <v>15.99</v>
      </c>
      <c r="O207" s="368"/>
      <c r="P207" s="366"/>
      <c r="Q207" s="66"/>
      <c r="R207" s="66">
        <f>L207*2</f>
        <v>4.9059999999999997</v>
      </c>
      <c r="S207" s="260">
        <f>SUM(R207-L207)/R207</f>
        <v>0.5</v>
      </c>
      <c r="T207" s="66">
        <v>12.99</v>
      </c>
      <c r="U207" s="260">
        <f>SUM(T207-R207)/T207</f>
        <v>0.6223248652809853</v>
      </c>
      <c r="V207" s="287">
        <v>25.56</v>
      </c>
      <c r="W207" s="261">
        <f>SUM(V207-L207)/V207</f>
        <v>0.90402973395931141</v>
      </c>
      <c r="X207" s="262" t="s">
        <v>680</v>
      </c>
    </row>
    <row r="208" spans="1:24">
      <c r="A208" s="19"/>
      <c r="B208" s="569" t="s">
        <v>682</v>
      </c>
      <c r="C208" s="20" t="s">
        <v>722</v>
      </c>
      <c r="D208" s="565"/>
      <c r="E208" s="279"/>
      <c r="F208" s="523"/>
      <c r="G208" s="21">
        <v>1</v>
      </c>
      <c r="H208" s="72">
        <v>0.4</v>
      </c>
      <c r="I208" s="72">
        <f>SUM(H208*1.42)*G208</f>
        <v>0.56799999999999995</v>
      </c>
      <c r="J208" s="21"/>
      <c r="K208" s="21"/>
      <c r="L208" s="67"/>
      <c r="M208" s="67"/>
      <c r="N208" s="67"/>
      <c r="O208" s="369"/>
      <c r="P208" s="384"/>
      <c r="Q208" s="23"/>
      <c r="R208" s="23"/>
      <c r="S208" s="23"/>
      <c r="T208" s="23"/>
      <c r="U208" s="23"/>
      <c r="V208" s="287">
        <v>13.95</v>
      </c>
      <c r="X208" s="262" t="s">
        <v>685</v>
      </c>
    </row>
    <row r="209" spans="1:31">
      <c r="A209" s="543"/>
      <c r="B209" s="541"/>
      <c r="C209" s="343" t="s">
        <v>560</v>
      </c>
      <c r="D209" s="544" t="s">
        <v>561</v>
      </c>
      <c r="E209" s="280"/>
      <c r="F209" s="524"/>
      <c r="G209" s="21">
        <v>1</v>
      </c>
      <c r="H209" s="72">
        <f>VLOOKUP(C209,Inventory!A:L,12,FALSE)</f>
        <v>0.6</v>
      </c>
      <c r="I209" s="72">
        <f>H209*G209</f>
        <v>0.6</v>
      </c>
      <c r="J209" s="21"/>
      <c r="K209" s="21"/>
      <c r="L209" s="67"/>
      <c r="M209" s="67"/>
      <c r="N209" s="67"/>
      <c r="O209" s="369"/>
      <c r="P209" s="384"/>
      <c r="Q209" s="23"/>
      <c r="R209" s="23"/>
      <c r="S209" s="23"/>
      <c r="T209" s="23"/>
      <c r="U209" s="23"/>
      <c r="X209" s="264"/>
    </row>
    <row r="210" spans="1:31">
      <c r="A210" s="540"/>
      <c r="B210" s="541"/>
      <c r="C210" s="343" t="s">
        <v>562</v>
      </c>
      <c r="D210" s="544" t="s">
        <v>563</v>
      </c>
      <c r="E210" s="280"/>
      <c r="F210" s="524"/>
      <c r="G210" s="21">
        <v>1</v>
      </c>
      <c r="H210" s="72">
        <f>VLOOKUP(C210,Inventory!A:L,12,FALSE)</f>
        <v>0.31</v>
      </c>
      <c r="I210" s="72">
        <f>H210*G210</f>
        <v>0.31</v>
      </c>
      <c r="J210" s="21"/>
      <c r="K210" s="21"/>
      <c r="L210" s="67"/>
      <c r="M210" s="67"/>
      <c r="N210" s="67"/>
      <c r="O210" s="369"/>
      <c r="P210" s="384"/>
      <c r="Q210" s="23"/>
      <c r="R210" s="23"/>
      <c r="S210" s="23"/>
      <c r="T210" s="23"/>
      <c r="U210" s="23"/>
      <c r="X210" s="264"/>
    </row>
    <row r="211" spans="1:31">
      <c r="A211" s="540"/>
      <c r="B211"/>
      <c r="C211" s="343" t="s">
        <v>564</v>
      </c>
      <c r="D211" s="544" t="s">
        <v>540</v>
      </c>
      <c r="E211" s="280"/>
      <c r="F211" s="524"/>
      <c r="G211" s="21">
        <v>1</v>
      </c>
      <c r="H211" s="72">
        <f>VLOOKUP(C211,Inventory!A:L,12,FALSE)</f>
        <v>0.75</v>
      </c>
      <c r="I211" s="72">
        <f>H211*G211</f>
        <v>0.75</v>
      </c>
      <c r="J211" s="21"/>
      <c r="K211" s="21"/>
      <c r="L211" s="67"/>
      <c r="M211" s="67"/>
      <c r="N211" s="67"/>
      <c r="O211" s="369"/>
      <c r="P211" s="384"/>
      <c r="Q211" s="23"/>
      <c r="R211" s="23"/>
      <c r="S211" s="23"/>
      <c r="T211" s="23"/>
      <c r="U211" s="23"/>
      <c r="X211" s="264"/>
    </row>
    <row r="212" spans="1:31">
      <c r="A212" s="540"/>
      <c r="B212" s="541"/>
      <c r="C212" s="541"/>
      <c r="D212" s="544" t="s">
        <v>565</v>
      </c>
      <c r="E212" s="280"/>
      <c r="F212" s="524"/>
      <c r="G212" s="259">
        <v>0.25</v>
      </c>
      <c r="H212" s="72">
        <v>0.9</v>
      </c>
      <c r="I212" s="72">
        <f>H212*G212</f>
        <v>0.22500000000000001</v>
      </c>
      <c r="J212" s="21"/>
      <c r="K212" s="21"/>
      <c r="L212" s="256"/>
      <c r="M212" s="67"/>
      <c r="N212" s="67"/>
      <c r="O212" s="369"/>
      <c r="P212" s="384"/>
      <c r="Q212" s="23"/>
      <c r="R212" s="23"/>
      <c r="S212" s="23"/>
      <c r="T212" s="23"/>
      <c r="U212" s="23"/>
      <c r="X212" s="264"/>
    </row>
    <row r="213" spans="1:31">
      <c r="A213" s="540"/>
      <c r="B213" s="541"/>
      <c r="C213" s="541"/>
      <c r="D213" s="541"/>
      <c r="E213" s="281"/>
      <c r="F213" s="524"/>
      <c r="G213" s="86"/>
      <c r="H213" s="87"/>
      <c r="I213" s="87"/>
      <c r="J213" s="86"/>
      <c r="K213" s="86"/>
      <c r="L213" s="249"/>
      <c r="M213" s="67"/>
      <c r="N213" s="67"/>
      <c r="O213" s="369"/>
      <c r="P213" s="384"/>
      <c r="Q213" s="23"/>
      <c r="R213" s="23"/>
      <c r="S213" s="23"/>
      <c r="T213" s="23"/>
      <c r="U213" s="23"/>
      <c r="X213" s="264"/>
    </row>
    <row r="214" spans="1:31" s="630" customFormat="1">
      <c r="A214" s="615" t="s">
        <v>723</v>
      </c>
      <c r="B214" s="616"/>
      <c r="C214" s="616"/>
      <c r="D214" s="617"/>
      <c r="E214" s="618" t="s">
        <v>453</v>
      </c>
      <c r="F214" s="619">
        <v>810797031527</v>
      </c>
      <c r="G214" s="620">
        <v>1</v>
      </c>
      <c r="H214" s="621"/>
      <c r="I214" s="621"/>
      <c r="J214" s="620"/>
      <c r="K214" s="620"/>
      <c r="L214" s="622">
        <f>SUM(I215:I219)</f>
        <v>10.105</v>
      </c>
      <c r="M214" s="622">
        <v>4.5705</v>
      </c>
      <c r="N214" s="622">
        <v>26.99</v>
      </c>
      <c r="O214" s="623"/>
      <c r="P214" s="624"/>
      <c r="Q214" s="625"/>
      <c r="R214" s="625">
        <f>L214*2</f>
        <v>20.21</v>
      </c>
      <c r="S214" s="626">
        <f>SUM(R214-L214)/R214</f>
        <v>0.5</v>
      </c>
      <c r="T214" s="625">
        <v>7.99</v>
      </c>
      <c r="U214" s="626">
        <f>SUM(T214-R214)/T214</f>
        <v>-1.5294117647058825</v>
      </c>
      <c r="V214" s="627">
        <v>8.94</v>
      </c>
      <c r="W214" s="628">
        <f>SUM(V214-L214)/V214</f>
        <v>-0.13031319910514552</v>
      </c>
      <c r="X214" s="629" t="s">
        <v>658</v>
      </c>
    </row>
    <row r="215" spans="1:31" s="643" customFormat="1">
      <c r="A215" s="631"/>
      <c r="B215" s="616"/>
      <c r="C215" s="616" t="s">
        <v>690</v>
      </c>
      <c r="D215" s="616" t="s">
        <v>724</v>
      </c>
      <c r="E215" s="632"/>
      <c r="F215" s="633"/>
      <c r="G215" s="634">
        <v>1</v>
      </c>
      <c r="H215" s="635">
        <v>8.14</v>
      </c>
      <c r="I215" s="635">
        <f>SUM(H215*G215)</f>
        <v>8.14</v>
      </c>
      <c r="J215" s="634"/>
      <c r="K215" s="634"/>
      <c r="L215" s="636"/>
      <c r="M215" s="636"/>
      <c r="N215" s="636"/>
      <c r="O215" s="637"/>
      <c r="P215" s="638"/>
      <c r="Q215" s="639"/>
      <c r="R215" s="639"/>
      <c r="S215" s="639"/>
      <c r="T215" s="639"/>
      <c r="U215" s="639"/>
      <c r="V215" s="627">
        <v>8.9499999999999993</v>
      </c>
      <c r="W215" s="640"/>
      <c r="X215" s="629" t="s">
        <v>661</v>
      </c>
      <c r="Y215" s="641"/>
      <c r="Z215" s="642"/>
      <c r="AA215" s="642"/>
      <c r="AB215" s="642"/>
      <c r="AC215" s="642"/>
      <c r="AD215" s="642"/>
      <c r="AE215" s="642"/>
    </row>
    <row r="216" spans="1:31" s="643" customFormat="1">
      <c r="A216" s="644"/>
      <c r="B216" s="645"/>
      <c r="C216" s="645" t="s">
        <v>588</v>
      </c>
      <c r="D216" s="646" t="s">
        <v>561</v>
      </c>
      <c r="E216" s="647"/>
      <c r="F216" s="648"/>
      <c r="G216" s="634">
        <v>1</v>
      </c>
      <c r="H216" s="635">
        <v>0.69</v>
      </c>
      <c r="I216" s="635">
        <f>H216*G216</f>
        <v>0.69</v>
      </c>
      <c r="J216" s="634"/>
      <c r="K216" s="634"/>
      <c r="L216" s="636"/>
      <c r="M216" s="636"/>
      <c r="N216" s="636"/>
      <c r="O216" s="637"/>
      <c r="P216" s="638"/>
      <c r="Q216" s="639"/>
      <c r="R216" s="639"/>
      <c r="S216" s="639"/>
      <c r="T216" s="639"/>
      <c r="U216" s="639"/>
      <c r="V216" s="649"/>
      <c r="W216" s="640"/>
      <c r="X216" s="650"/>
      <c r="Y216" s="641"/>
      <c r="Z216" s="642"/>
      <c r="AA216" s="642"/>
      <c r="AB216" s="642"/>
      <c r="AC216" s="642"/>
      <c r="AD216" s="642"/>
      <c r="AE216" s="642"/>
    </row>
    <row r="217" spans="1:31" s="643" customFormat="1">
      <c r="A217" s="651"/>
      <c r="B217" s="645"/>
      <c r="C217" s="645" t="s">
        <v>725</v>
      </c>
      <c r="D217" s="646" t="s">
        <v>563</v>
      </c>
      <c r="E217" s="647"/>
      <c r="F217" s="648"/>
      <c r="G217" s="634">
        <v>1</v>
      </c>
      <c r="H217" s="635">
        <v>0.3</v>
      </c>
      <c r="I217" s="635">
        <f>H217*G217</f>
        <v>0.3</v>
      </c>
      <c r="J217" s="634"/>
      <c r="K217" s="634"/>
      <c r="L217" s="636"/>
      <c r="M217" s="636"/>
      <c r="N217" s="636"/>
      <c r="O217" s="637"/>
      <c r="P217" s="638"/>
      <c r="Q217" s="639"/>
      <c r="R217" s="639"/>
      <c r="S217" s="639"/>
      <c r="T217" s="639"/>
      <c r="U217" s="639"/>
      <c r="V217" s="649"/>
      <c r="W217" s="640"/>
      <c r="X217" s="650"/>
      <c r="Y217" s="641"/>
      <c r="Z217" s="642"/>
      <c r="AA217" s="642"/>
      <c r="AB217" s="642"/>
      <c r="AC217" s="642"/>
      <c r="AD217" s="642"/>
      <c r="AE217" s="642"/>
    </row>
    <row r="218" spans="1:31" s="643" customFormat="1">
      <c r="A218" s="651"/>
      <c r="B218" s="645"/>
      <c r="C218" s="645" t="s">
        <v>564</v>
      </c>
      <c r="D218" s="646" t="s">
        <v>540</v>
      </c>
      <c r="E218" s="647"/>
      <c r="F218" s="648"/>
      <c r="G218" s="634">
        <v>1</v>
      </c>
      <c r="H218" s="635">
        <f>VLOOKUP(C218,Inventory!A:L,12,FALSE)</f>
        <v>0.75</v>
      </c>
      <c r="I218" s="635">
        <f>H218*G218</f>
        <v>0.75</v>
      </c>
      <c r="J218" s="634"/>
      <c r="K218" s="634"/>
      <c r="L218" s="636"/>
      <c r="M218" s="636"/>
      <c r="N218" s="636"/>
      <c r="O218" s="637"/>
      <c r="P218" s="638"/>
      <c r="Q218" s="639"/>
      <c r="R218" s="639"/>
      <c r="S218" s="639"/>
      <c r="T218" s="639"/>
      <c r="U218" s="639"/>
      <c r="V218" s="649"/>
      <c r="W218" s="640"/>
      <c r="X218" s="650"/>
      <c r="Y218" s="641"/>
      <c r="Z218" s="642"/>
      <c r="AA218" s="642"/>
      <c r="AB218" s="642"/>
      <c r="AC218" s="642"/>
      <c r="AD218" s="642"/>
      <c r="AE218" s="642"/>
    </row>
    <row r="219" spans="1:31" s="643" customFormat="1">
      <c r="A219" s="651"/>
      <c r="B219" s="645"/>
      <c r="C219" s="645"/>
      <c r="D219" s="646" t="s">
        <v>565</v>
      </c>
      <c r="E219" s="647"/>
      <c r="F219" s="648"/>
      <c r="G219" s="652">
        <v>0.25</v>
      </c>
      <c r="H219" s="635">
        <v>0.9</v>
      </c>
      <c r="I219" s="635">
        <f>H219*G219</f>
        <v>0.22500000000000001</v>
      </c>
      <c r="J219" s="634"/>
      <c r="K219" s="634"/>
      <c r="L219" s="653"/>
      <c r="M219" s="636"/>
      <c r="N219" s="636"/>
      <c r="O219" s="637"/>
      <c r="P219" s="638"/>
      <c r="Q219" s="639"/>
      <c r="R219" s="639"/>
      <c r="S219" s="639"/>
      <c r="T219" s="639"/>
      <c r="U219" s="639"/>
      <c r="V219" s="649"/>
      <c r="W219" s="640"/>
      <c r="X219" s="650"/>
      <c r="Y219" s="641"/>
      <c r="Z219" s="642"/>
      <c r="AA219" s="642"/>
      <c r="AB219" s="642"/>
      <c r="AC219" s="642"/>
      <c r="AD219" s="642"/>
      <c r="AE219" s="642"/>
    </row>
    <row r="220" spans="1:31">
      <c r="A220" s="540"/>
      <c r="B220" s="541"/>
      <c r="C220" s="541"/>
      <c r="D220" s="541"/>
      <c r="E220" s="281"/>
      <c r="F220" s="524"/>
      <c r="G220" s="86"/>
      <c r="H220" s="87"/>
      <c r="I220" s="87"/>
      <c r="J220" s="86"/>
      <c r="K220" s="86"/>
      <c r="L220" s="249"/>
      <c r="M220" s="67"/>
      <c r="N220" s="67"/>
      <c r="O220" s="369"/>
      <c r="P220" s="384"/>
      <c r="Q220" s="23"/>
      <c r="R220" s="23"/>
      <c r="S220" s="23"/>
      <c r="T220" s="23"/>
      <c r="U220" s="23"/>
      <c r="X220" s="264"/>
    </row>
    <row r="221" spans="1:31" s="2" customFormat="1" ht="31.5">
      <c r="A221" s="539" t="s">
        <v>464</v>
      </c>
      <c r="B221" s="542" t="s">
        <v>726</v>
      </c>
      <c r="C221" s="542"/>
      <c r="D221" s="542"/>
      <c r="E221" s="278" t="s">
        <v>727</v>
      </c>
      <c r="F221" s="537">
        <v>810797031589</v>
      </c>
      <c r="G221" s="17">
        <v>1</v>
      </c>
      <c r="H221" s="74"/>
      <c r="I221" s="74"/>
      <c r="J221" s="17"/>
      <c r="K221" s="17"/>
      <c r="L221" s="255">
        <f>SUM(I222:I228)</f>
        <v>3.0050000000000003</v>
      </c>
      <c r="M221" s="255">
        <v>4.46</v>
      </c>
      <c r="N221" s="538">
        <v>12.99</v>
      </c>
      <c r="O221" s="370"/>
      <c r="P221" s="385"/>
      <c r="Q221" s="85" t="s">
        <v>728</v>
      </c>
      <c r="R221" s="66">
        <f>L221*2.5</f>
        <v>7.5125000000000011</v>
      </c>
      <c r="S221" s="260">
        <f>SUM(R221-L221)/R221</f>
        <v>0.6</v>
      </c>
      <c r="T221" s="66">
        <v>7.99</v>
      </c>
      <c r="U221" s="260">
        <f>SUM(T221-R221)/T221</f>
        <v>5.9762202753441691E-2</v>
      </c>
      <c r="V221" s="287">
        <v>9.9499999999999993</v>
      </c>
      <c r="W221" s="261">
        <f>SUM(V221-L221)/V221</f>
        <v>0.69798994974874362</v>
      </c>
      <c r="X221" s="264"/>
    </row>
    <row r="222" spans="1:31">
      <c r="A222" s="19" t="s">
        <v>464</v>
      </c>
      <c r="B222" s="20" t="s">
        <v>729</v>
      </c>
      <c r="C222" s="571" t="s">
        <v>730</v>
      </c>
      <c r="D222" s="20" t="s">
        <v>731</v>
      </c>
      <c r="E222" s="279"/>
      <c r="F222" s="523"/>
      <c r="G222" s="21">
        <v>2</v>
      </c>
      <c r="H222" s="72">
        <v>0.56000000000000005</v>
      </c>
      <c r="I222" s="72">
        <f>H222*G222</f>
        <v>1.1200000000000001</v>
      </c>
      <c r="J222" s="21"/>
      <c r="K222" s="21"/>
      <c r="L222" s="269"/>
      <c r="M222" s="67"/>
      <c r="N222" s="67"/>
      <c r="O222" s="369"/>
      <c r="P222" s="384"/>
      <c r="Q222" s="23"/>
      <c r="R222" s="23"/>
      <c r="S222" s="23"/>
      <c r="T222" s="23"/>
      <c r="U222" s="23"/>
      <c r="V222" s="287">
        <v>9.9499999999999993</v>
      </c>
      <c r="X222" s="262" t="s">
        <v>732</v>
      </c>
    </row>
    <row r="223" spans="1:31">
      <c r="A223" s="19"/>
      <c r="B223" s="20"/>
      <c r="C223" s="20"/>
      <c r="D223" s="58" t="s">
        <v>733</v>
      </c>
      <c r="E223" s="279"/>
      <c r="F223" s="523"/>
      <c r="G223" s="21">
        <v>0</v>
      </c>
      <c r="H223" s="72">
        <v>0</v>
      </c>
      <c r="I223" s="72">
        <v>0</v>
      </c>
      <c r="J223" s="21"/>
      <c r="K223" s="21"/>
      <c r="L223" s="256"/>
      <c r="M223" s="67"/>
      <c r="N223" s="67"/>
      <c r="O223" s="369"/>
      <c r="P223" s="384"/>
      <c r="Q223" s="23"/>
      <c r="R223" s="23"/>
      <c r="S223" s="23"/>
      <c r="T223" s="23"/>
      <c r="U223" s="23"/>
      <c r="X223" s="264"/>
    </row>
    <row r="224" spans="1:31">
      <c r="A224" s="19"/>
      <c r="B224" s="20"/>
      <c r="C224" s="20"/>
      <c r="D224" s="20" t="s">
        <v>734</v>
      </c>
      <c r="E224" s="279"/>
      <c r="F224" s="523"/>
      <c r="G224" s="21">
        <v>0</v>
      </c>
      <c r="H224" s="72">
        <v>0</v>
      </c>
      <c r="I224" s="72">
        <v>0</v>
      </c>
      <c r="J224" s="21"/>
      <c r="K224" s="21"/>
      <c r="L224" s="256"/>
      <c r="M224" s="67"/>
      <c r="N224" s="67"/>
      <c r="O224" s="369"/>
      <c r="P224" s="384"/>
      <c r="Q224" s="23"/>
      <c r="R224" s="23"/>
      <c r="S224" s="23"/>
      <c r="T224" s="23"/>
      <c r="U224" s="23"/>
      <c r="X224" s="264"/>
    </row>
    <row r="225" spans="1:24">
      <c r="A225" s="540"/>
      <c r="B225" s="541"/>
      <c r="C225" s="343" t="s">
        <v>560</v>
      </c>
      <c r="D225" s="544" t="s">
        <v>561</v>
      </c>
      <c r="E225" s="281"/>
      <c r="F225" s="524"/>
      <c r="G225" s="21">
        <v>1</v>
      </c>
      <c r="H225" s="72">
        <f>VLOOKUP(C225,Inventory!A:L,12,FALSE)</f>
        <v>0.6</v>
      </c>
      <c r="I225" s="72">
        <f t="shared" ref="I225:I227" si="0">H225*G225</f>
        <v>0.6</v>
      </c>
      <c r="J225" s="21"/>
      <c r="K225" s="21"/>
      <c r="L225" s="256"/>
      <c r="M225" s="67"/>
      <c r="N225" s="67"/>
      <c r="O225" s="369"/>
      <c r="P225" s="384"/>
      <c r="Q225" s="23"/>
      <c r="R225" s="23"/>
      <c r="S225" s="23"/>
      <c r="T225" s="23"/>
      <c r="U225" s="23"/>
      <c r="X225" s="264"/>
    </row>
    <row r="226" spans="1:24">
      <c r="A226" s="540"/>
      <c r="B226" s="541"/>
      <c r="C226" s="343" t="s">
        <v>562</v>
      </c>
      <c r="D226" s="544" t="s">
        <v>563</v>
      </c>
      <c r="E226" s="281"/>
      <c r="F226" s="524"/>
      <c r="G226" s="21">
        <v>1</v>
      </c>
      <c r="H226" s="72">
        <f>VLOOKUP(C226,Inventory!A:L,12,FALSE)</f>
        <v>0.31</v>
      </c>
      <c r="I226" s="72">
        <f t="shared" si="0"/>
        <v>0.31</v>
      </c>
      <c r="J226" s="21"/>
      <c r="K226" s="21"/>
      <c r="L226" s="256"/>
      <c r="M226" s="67"/>
      <c r="N226" s="67"/>
      <c r="O226" s="369"/>
      <c r="P226" s="384"/>
      <c r="Q226" s="23"/>
      <c r="R226" s="23"/>
      <c r="S226" s="23"/>
      <c r="T226" s="23"/>
      <c r="U226" s="23"/>
      <c r="X226" s="264"/>
    </row>
    <row r="227" spans="1:24">
      <c r="A227" s="540"/>
      <c r="B227" s="541"/>
      <c r="C227" s="343" t="s">
        <v>564</v>
      </c>
      <c r="D227" s="544" t="s">
        <v>540</v>
      </c>
      <c r="E227" s="281"/>
      <c r="F227" s="524"/>
      <c r="G227" s="21">
        <v>1</v>
      </c>
      <c r="H227" s="72">
        <f>VLOOKUP(C227,Inventory!A:L,12,FALSE)</f>
        <v>0.75</v>
      </c>
      <c r="I227" s="72">
        <f t="shared" si="0"/>
        <v>0.75</v>
      </c>
      <c r="J227" s="21"/>
      <c r="K227" s="21"/>
      <c r="L227" s="256"/>
      <c r="M227" s="67"/>
      <c r="N227" s="67"/>
      <c r="O227" s="369"/>
      <c r="P227" s="384"/>
      <c r="Q227" s="23"/>
      <c r="R227" s="23"/>
      <c r="S227" s="23"/>
      <c r="T227" s="23"/>
      <c r="U227" s="23"/>
      <c r="X227" s="264"/>
    </row>
    <row r="228" spans="1:24">
      <c r="A228" s="540"/>
      <c r="B228" s="541"/>
      <c r="C228" s="541"/>
      <c r="D228" s="541" t="s">
        <v>565</v>
      </c>
      <c r="E228" s="281"/>
      <c r="F228" s="524"/>
      <c r="G228" s="259">
        <v>0.25</v>
      </c>
      <c r="H228" s="72">
        <v>0.9</v>
      </c>
      <c r="I228" s="72">
        <f>H228*G228</f>
        <v>0.22500000000000001</v>
      </c>
      <c r="J228" s="21"/>
      <c r="K228" s="21"/>
      <c r="L228" s="256"/>
      <c r="M228" s="67"/>
      <c r="N228" s="67"/>
      <c r="O228" s="369"/>
      <c r="P228" s="384"/>
      <c r="Q228" s="23"/>
      <c r="R228" s="23"/>
      <c r="S228" s="23"/>
      <c r="T228" s="23"/>
      <c r="U228" s="23"/>
      <c r="X228" s="264"/>
    </row>
    <row r="230" spans="1:24" s="2" customFormat="1" ht="31.5">
      <c r="A230" s="539" t="s">
        <v>467</v>
      </c>
      <c r="B230" s="542" t="s">
        <v>735</v>
      </c>
      <c r="C230" s="542"/>
      <c r="D230" s="542"/>
      <c r="E230" s="278" t="s">
        <v>736</v>
      </c>
      <c r="F230" s="537">
        <v>810797031596</v>
      </c>
      <c r="G230" s="17">
        <v>1</v>
      </c>
      <c r="H230" s="74"/>
      <c r="I230" s="74"/>
      <c r="J230" s="17"/>
      <c r="K230" s="17"/>
      <c r="L230" s="255">
        <f>SUM(I231:I237)</f>
        <v>3.7050000000000001</v>
      </c>
      <c r="M230" s="255">
        <v>4.91</v>
      </c>
      <c r="N230" s="538">
        <v>12.99</v>
      </c>
      <c r="O230" s="370"/>
      <c r="P230" s="385"/>
      <c r="Q230" s="23"/>
      <c r="R230" s="66">
        <f>L230*2.5</f>
        <v>9.2624999999999993</v>
      </c>
      <c r="S230" s="260">
        <f>SUM(R230-L230)/R230</f>
        <v>0.6</v>
      </c>
      <c r="T230" s="66">
        <v>7.99</v>
      </c>
      <c r="U230" s="260">
        <f>SUM(T230-R230)/T230</f>
        <v>-0.1592615769712139</v>
      </c>
      <c r="V230" s="287"/>
      <c r="W230" s="261" t="e">
        <f>SUM(V230-L230)/V230</f>
        <v>#DIV/0!</v>
      </c>
      <c r="X230" s="264"/>
    </row>
    <row r="231" spans="1:24">
      <c r="A231" s="19" t="s">
        <v>737</v>
      </c>
      <c r="B231" s="20" t="s">
        <v>738</v>
      </c>
      <c r="C231" s="20" t="s">
        <v>737</v>
      </c>
      <c r="D231" s="20" t="s">
        <v>731</v>
      </c>
      <c r="E231" s="279"/>
      <c r="F231" s="523"/>
      <c r="G231" s="21">
        <v>2</v>
      </c>
      <c r="H231" s="72">
        <f>VLOOKUP(C231,Inventory!A:L,12,FALSE)</f>
        <v>0.63</v>
      </c>
      <c r="I231" s="72">
        <f t="shared" ref="I231:I236" si="1">H231*G231</f>
        <v>1.26</v>
      </c>
      <c r="J231" s="21"/>
      <c r="K231" s="21"/>
      <c r="L231" s="269"/>
      <c r="M231" s="67"/>
      <c r="N231" s="67"/>
      <c r="O231" s="369"/>
      <c r="P231" s="384"/>
      <c r="Q231" s="23"/>
      <c r="R231" s="23"/>
      <c r="S231" s="23"/>
      <c r="T231" s="23"/>
      <c r="U231" s="23"/>
      <c r="V231" s="287">
        <v>9.9499999999999993</v>
      </c>
      <c r="X231" s="264"/>
    </row>
    <row r="232" spans="1:24">
      <c r="A232" s="19" t="s">
        <v>739</v>
      </c>
      <c r="B232" s="20"/>
      <c r="C232" s="20" t="s">
        <v>739</v>
      </c>
      <c r="D232" s="20" t="s">
        <v>740</v>
      </c>
      <c r="E232" s="279"/>
      <c r="F232" s="523"/>
      <c r="G232" s="21">
        <v>2</v>
      </c>
      <c r="H232" s="72">
        <f>VLOOKUP(C232,Inventory!A:L,12,FALSE)</f>
        <v>0.13</v>
      </c>
      <c r="I232" s="72">
        <f t="shared" si="1"/>
        <v>0.26</v>
      </c>
      <c r="J232" s="21"/>
      <c r="K232" s="21"/>
      <c r="L232" s="256"/>
      <c r="M232" s="67"/>
      <c r="N232" s="67"/>
      <c r="O232" s="369"/>
      <c r="P232" s="384"/>
      <c r="Q232" s="23"/>
      <c r="R232" s="23"/>
      <c r="S232" s="23"/>
      <c r="T232" s="23"/>
      <c r="U232" s="23"/>
      <c r="X232" s="264"/>
    </row>
    <row r="233" spans="1:24">
      <c r="A233" s="19" t="s">
        <v>741</v>
      </c>
      <c r="B233" s="20"/>
      <c r="C233" s="20" t="s">
        <v>741</v>
      </c>
      <c r="D233" s="20" t="s">
        <v>742</v>
      </c>
      <c r="E233" s="279"/>
      <c r="F233" s="523"/>
      <c r="G233" s="21">
        <v>2</v>
      </c>
      <c r="H233" s="72">
        <f>VLOOKUP(C233,Inventory!A:L,12,FALSE)</f>
        <v>0.15</v>
      </c>
      <c r="I233" s="72">
        <f t="shared" si="1"/>
        <v>0.3</v>
      </c>
      <c r="J233" s="21"/>
      <c r="K233" s="21"/>
      <c r="L233" s="256"/>
      <c r="M233" s="67"/>
      <c r="N233" s="67"/>
      <c r="O233" s="369"/>
      <c r="P233" s="384"/>
      <c r="Q233" s="23"/>
      <c r="R233" s="23"/>
      <c r="S233" s="23"/>
      <c r="T233" s="23"/>
      <c r="U233" s="23"/>
      <c r="X233" s="264"/>
    </row>
    <row r="234" spans="1:24">
      <c r="A234" s="540"/>
      <c r="B234" s="541"/>
      <c r="C234" s="343" t="s">
        <v>560</v>
      </c>
      <c r="D234" s="544" t="s">
        <v>561</v>
      </c>
      <c r="E234" s="281"/>
      <c r="F234" s="524"/>
      <c r="G234" s="21">
        <v>1</v>
      </c>
      <c r="H234" s="72">
        <f>VLOOKUP(C234,Inventory!A:L,12,FALSE)</f>
        <v>0.6</v>
      </c>
      <c r="I234" s="72">
        <f t="shared" si="1"/>
        <v>0.6</v>
      </c>
      <c r="J234" s="21"/>
      <c r="K234" s="21"/>
      <c r="L234" s="256"/>
      <c r="M234" s="67"/>
      <c r="N234" s="67"/>
      <c r="O234" s="369"/>
      <c r="P234" s="384"/>
      <c r="Q234" s="23"/>
      <c r="R234" s="23"/>
      <c r="S234" s="23"/>
      <c r="T234" s="23"/>
      <c r="U234" s="23"/>
      <c r="X234" s="264"/>
    </row>
    <row r="235" spans="1:24">
      <c r="A235" s="540"/>
      <c r="B235" s="541"/>
      <c r="C235" s="343" t="s">
        <v>562</v>
      </c>
      <c r="D235" s="544" t="s">
        <v>563</v>
      </c>
      <c r="E235" s="281"/>
      <c r="F235" s="524"/>
      <c r="G235" s="21">
        <v>1</v>
      </c>
      <c r="H235" s="72">
        <f>VLOOKUP(C235,Inventory!A:L,12,FALSE)</f>
        <v>0.31</v>
      </c>
      <c r="I235" s="72">
        <f t="shared" si="1"/>
        <v>0.31</v>
      </c>
      <c r="J235" s="21"/>
      <c r="K235" s="21"/>
      <c r="L235" s="256"/>
      <c r="M235" s="67"/>
      <c r="N235" s="67"/>
      <c r="O235" s="369"/>
      <c r="P235" s="384"/>
      <c r="Q235" s="23"/>
      <c r="R235" s="23"/>
      <c r="S235" s="23"/>
      <c r="T235" s="23"/>
      <c r="U235" s="23"/>
      <c r="X235" s="264"/>
    </row>
    <row r="236" spans="1:24">
      <c r="A236" s="540"/>
      <c r="B236" s="541"/>
      <c r="C236" s="343" t="s">
        <v>564</v>
      </c>
      <c r="D236" s="544" t="s">
        <v>540</v>
      </c>
      <c r="E236" s="281"/>
      <c r="F236" s="524"/>
      <c r="G236" s="21">
        <v>1</v>
      </c>
      <c r="H236" s="72">
        <f>VLOOKUP(C236,Inventory!A:L,12,FALSE)</f>
        <v>0.75</v>
      </c>
      <c r="I236" s="72">
        <f t="shared" si="1"/>
        <v>0.75</v>
      </c>
      <c r="J236" s="21"/>
      <c r="K236" s="21"/>
      <c r="L236" s="256"/>
      <c r="M236" s="67"/>
      <c r="N236" s="67"/>
      <c r="O236" s="369"/>
      <c r="P236" s="384"/>
      <c r="Q236" s="23"/>
      <c r="R236" s="23"/>
      <c r="S236" s="23"/>
      <c r="T236" s="23"/>
      <c r="U236" s="23"/>
      <c r="X236" s="264"/>
    </row>
    <row r="237" spans="1:24">
      <c r="A237" s="540"/>
      <c r="B237" s="541"/>
      <c r="C237" s="541"/>
      <c r="D237" s="541" t="s">
        <v>565</v>
      </c>
      <c r="E237" s="281"/>
      <c r="F237" s="524"/>
      <c r="G237" s="259">
        <v>0.25</v>
      </c>
      <c r="H237" s="72">
        <v>0.9</v>
      </c>
      <c r="I237" s="72">
        <f>H237*G237</f>
        <v>0.22500000000000001</v>
      </c>
      <c r="J237" s="21"/>
      <c r="K237" s="21"/>
      <c r="L237" s="256"/>
      <c r="M237" s="67"/>
      <c r="N237" s="67"/>
      <c r="O237" s="369"/>
      <c r="P237" s="384"/>
      <c r="Q237" s="23"/>
      <c r="R237" s="23"/>
      <c r="S237" s="23"/>
      <c r="T237" s="23"/>
      <c r="U237" s="23"/>
      <c r="X237" s="264"/>
    </row>
    <row r="238" spans="1:24">
      <c r="A238" s="540"/>
      <c r="B238" s="541"/>
      <c r="C238" s="541"/>
      <c r="D238" s="541"/>
      <c r="E238" s="281"/>
      <c r="F238" s="524"/>
      <c r="G238" s="86"/>
      <c r="H238" s="87"/>
      <c r="I238" s="87"/>
      <c r="J238" s="86"/>
      <c r="K238" s="86"/>
      <c r="L238" s="249"/>
      <c r="M238" s="67"/>
      <c r="N238" s="67"/>
      <c r="O238" s="369"/>
      <c r="P238" s="384"/>
      <c r="Q238" s="23"/>
      <c r="R238" s="23"/>
      <c r="S238" s="23"/>
      <c r="T238" s="23"/>
      <c r="U238" s="23"/>
      <c r="X238" s="264"/>
    </row>
    <row r="239" spans="1:24" s="2" customFormat="1" ht="31.5">
      <c r="A239" s="539" t="s">
        <v>743</v>
      </c>
      <c r="B239" s="542" t="s">
        <v>744</v>
      </c>
      <c r="C239" s="542"/>
      <c r="D239" s="542"/>
      <c r="E239" s="278" t="s">
        <v>745</v>
      </c>
      <c r="F239" s="521" t="e">
        <v>#N/A</v>
      </c>
      <c r="G239" s="17">
        <v>1</v>
      </c>
      <c r="H239" s="74"/>
      <c r="I239" s="74"/>
      <c r="J239" s="17"/>
      <c r="K239" s="17"/>
      <c r="L239" s="255">
        <f>SUM(I240:I246)</f>
        <v>3.7850000000000001</v>
      </c>
      <c r="M239" s="255" t="e">
        <v>#N/A</v>
      </c>
      <c r="N239" s="538">
        <v>14.99</v>
      </c>
      <c r="O239" s="370"/>
      <c r="P239" s="385"/>
      <c r="Q239" s="23"/>
      <c r="R239" s="66">
        <f>L239*2.5</f>
        <v>9.4625000000000004</v>
      </c>
      <c r="S239" s="260">
        <f>SUM(R239-L239)/R239</f>
        <v>0.6</v>
      </c>
      <c r="T239" s="66">
        <v>7.95</v>
      </c>
      <c r="U239" s="260">
        <f>SUM(T239-R239)/T239</f>
        <v>-0.19025157232704404</v>
      </c>
      <c r="V239" s="287">
        <v>26.45</v>
      </c>
      <c r="W239" s="261">
        <f>SUM(V239-L239)/V239</f>
        <v>0.85689981096408319</v>
      </c>
      <c r="X239" s="262" t="s">
        <v>746</v>
      </c>
    </row>
    <row r="240" spans="1:24">
      <c r="A240" s="19" t="s">
        <v>747</v>
      </c>
      <c r="B240" s="20"/>
      <c r="C240" s="19" t="s">
        <v>747</v>
      </c>
      <c r="D240" s="20" t="s">
        <v>748</v>
      </c>
      <c r="E240" s="279"/>
      <c r="F240" s="523"/>
      <c r="G240" s="21">
        <v>2</v>
      </c>
      <c r="H240" s="72">
        <v>0.6</v>
      </c>
      <c r="I240" s="72">
        <f t="shared" ref="I240:I245" si="2">H240*G240</f>
        <v>1.2</v>
      </c>
      <c r="J240" s="21"/>
      <c r="K240" s="21"/>
      <c r="L240" s="269"/>
      <c r="M240" s="67"/>
      <c r="N240" s="67"/>
      <c r="O240" s="369"/>
      <c r="P240" s="384"/>
      <c r="Q240" s="23"/>
      <c r="R240" s="23"/>
      <c r="S240" s="23"/>
      <c r="T240" s="23"/>
      <c r="U240" s="23"/>
      <c r="V240" s="287"/>
      <c r="X240" s="264"/>
    </row>
    <row r="241" spans="1:24">
      <c r="A241" s="19" t="s">
        <v>739</v>
      </c>
      <c r="B241" s="20"/>
      <c r="C241" s="19" t="s">
        <v>739</v>
      </c>
      <c r="D241" s="20" t="s">
        <v>740</v>
      </c>
      <c r="E241" s="279"/>
      <c r="F241" s="523"/>
      <c r="G241" s="21">
        <v>2</v>
      </c>
      <c r="H241" s="72">
        <f>VLOOKUP(C241,Inventory!A:L,12,FALSE)</f>
        <v>0.13</v>
      </c>
      <c r="I241" s="72">
        <f t="shared" si="2"/>
        <v>0.26</v>
      </c>
      <c r="J241" s="21"/>
      <c r="K241" s="21"/>
      <c r="L241" s="256"/>
      <c r="M241" s="67"/>
      <c r="N241" s="67"/>
      <c r="O241" s="369"/>
      <c r="P241" s="384"/>
      <c r="Q241" s="23"/>
      <c r="R241" s="23"/>
      <c r="S241" s="23"/>
      <c r="T241" s="23"/>
      <c r="U241" s="23"/>
      <c r="X241" s="264"/>
    </row>
    <row r="242" spans="1:24">
      <c r="A242" s="19" t="s">
        <v>749</v>
      </c>
      <c r="B242" s="20"/>
      <c r="C242" s="19" t="s">
        <v>749</v>
      </c>
      <c r="D242" s="20" t="s">
        <v>750</v>
      </c>
      <c r="E242" s="279"/>
      <c r="F242" s="523"/>
      <c r="G242" s="21">
        <v>2</v>
      </c>
      <c r="H242" s="72">
        <f>VLOOKUP(C242,Inventory!A:L,12,FALSE)</f>
        <v>0.22</v>
      </c>
      <c r="I242" s="72">
        <f t="shared" si="2"/>
        <v>0.44</v>
      </c>
      <c r="J242" s="21"/>
      <c r="K242" s="21"/>
      <c r="L242" s="256"/>
      <c r="M242" s="67"/>
      <c r="N242" s="67"/>
      <c r="O242" s="369"/>
      <c r="P242" s="384"/>
      <c r="Q242" s="23"/>
      <c r="R242" s="23"/>
      <c r="S242" s="23"/>
      <c r="T242" s="23"/>
      <c r="U242" s="23"/>
      <c r="X242" s="264"/>
    </row>
    <row r="243" spans="1:24">
      <c r="A243" s="540"/>
      <c r="B243" s="541"/>
      <c r="C243" s="343" t="s">
        <v>560</v>
      </c>
      <c r="D243" s="544" t="s">
        <v>561</v>
      </c>
      <c r="E243" s="281"/>
      <c r="F243" s="524"/>
      <c r="G243" s="21">
        <v>1</v>
      </c>
      <c r="H243" s="72">
        <f>VLOOKUP(C243,Inventory!A:L,12,FALSE)</f>
        <v>0.6</v>
      </c>
      <c r="I243" s="72">
        <f t="shared" si="2"/>
        <v>0.6</v>
      </c>
      <c r="J243" s="21"/>
      <c r="K243" s="21"/>
      <c r="L243" s="256"/>
      <c r="M243" s="67"/>
      <c r="N243" s="67"/>
      <c r="O243" s="369"/>
      <c r="P243" s="384"/>
      <c r="Q243" s="23"/>
      <c r="R243" s="23"/>
      <c r="S243" s="23"/>
      <c r="T243" s="23"/>
      <c r="U243" s="23"/>
      <c r="X243" s="264"/>
    </row>
    <row r="244" spans="1:24">
      <c r="A244" s="540"/>
      <c r="B244" s="541"/>
      <c r="C244" s="343" t="s">
        <v>562</v>
      </c>
      <c r="D244" s="544" t="s">
        <v>563</v>
      </c>
      <c r="E244" s="281"/>
      <c r="F244" s="524"/>
      <c r="G244" s="21">
        <v>1</v>
      </c>
      <c r="H244" s="72">
        <f>VLOOKUP(C244,Inventory!A:L,12,FALSE)</f>
        <v>0.31</v>
      </c>
      <c r="I244" s="72">
        <f t="shared" si="2"/>
        <v>0.31</v>
      </c>
      <c r="J244" s="21"/>
      <c r="K244" s="21"/>
      <c r="L244" s="256"/>
      <c r="M244" s="67"/>
      <c r="N244" s="67"/>
      <c r="O244" s="369"/>
      <c r="P244" s="384"/>
      <c r="Q244" s="23"/>
      <c r="R244" s="23"/>
      <c r="S244" s="23"/>
      <c r="T244" s="23"/>
      <c r="U244" s="23"/>
      <c r="X244" s="264"/>
    </row>
    <row r="245" spans="1:24">
      <c r="A245" s="540"/>
      <c r="B245" s="541"/>
      <c r="C245" s="343" t="s">
        <v>564</v>
      </c>
      <c r="D245" s="544" t="s">
        <v>540</v>
      </c>
      <c r="E245" s="281"/>
      <c r="F245" s="524"/>
      <c r="G245" s="21">
        <v>1</v>
      </c>
      <c r="H245" s="72">
        <f>VLOOKUP(C245,Inventory!A:L,12,FALSE)</f>
        <v>0.75</v>
      </c>
      <c r="I245" s="72">
        <f t="shared" si="2"/>
        <v>0.75</v>
      </c>
      <c r="J245" s="21"/>
      <c r="K245" s="21"/>
      <c r="L245" s="256"/>
      <c r="M245" s="67"/>
      <c r="N245" s="67"/>
      <c r="O245" s="369"/>
      <c r="P245" s="384"/>
      <c r="Q245" s="23"/>
      <c r="R245" s="23"/>
      <c r="S245" s="23"/>
      <c r="T245" s="23"/>
      <c r="U245" s="23"/>
      <c r="X245" s="264"/>
    </row>
    <row r="246" spans="1:24">
      <c r="A246" s="540"/>
      <c r="B246" s="541"/>
      <c r="C246" s="541"/>
      <c r="D246" s="541" t="s">
        <v>565</v>
      </c>
      <c r="E246" s="281"/>
      <c r="F246" s="524"/>
      <c r="G246" s="259">
        <v>0.25</v>
      </c>
      <c r="H246" s="72">
        <v>0.9</v>
      </c>
      <c r="I246" s="72">
        <f>H246*G246</f>
        <v>0.22500000000000001</v>
      </c>
      <c r="J246" s="21"/>
      <c r="K246" s="21"/>
      <c r="L246" s="256"/>
      <c r="M246" s="67"/>
      <c r="N246" s="67"/>
      <c r="O246" s="369"/>
      <c r="P246" s="384"/>
      <c r="Q246" s="23"/>
      <c r="R246" s="23"/>
      <c r="S246" s="23"/>
      <c r="T246" s="23"/>
      <c r="U246" s="23"/>
      <c r="X246" s="264"/>
    </row>
    <row r="247" spans="1:24">
      <c r="A247" s="540"/>
      <c r="B247" s="541"/>
      <c r="C247" s="541"/>
      <c r="D247" s="541"/>
      <c r="E247" s="281"/>
      <c r="F247" s="524"/>
      <c r="G247" s="86"/>
      <c r="H247" s="87"/>
      <c r="I247" s="87"/>
      <c r="J247" s="86"/>
      <c r="K247" s="86"/>
      <c r="L247" s="249"/>
      <c r="M247" s="67"/>
      <c r="N247" s="67"/>
      <c r="O247" s="369"/>
      <c r="P247" s="384"/>
      <c r="Q247" s="23"/>
      <c r="R247" s="23"/>
      <c r="S247" s="23"/>
      <c r="T247" s="23"/>
      <c r="U247" s="23"/>
      <c r="X247" s="264"/>
    </row>
    <row r="248" spans="1:24" s="2" customFormat="1" ht="31.5">
      <c r="A248" s="611" t="s">
        <v>751</v>
      </c>
      <c r="B248" s="542"/>
      <c r="C248" s="542"/>
      <c r="D248" s="542"/>
      <c r="E248" s="278" t="s">
        <v>752</v>
      </c>
      <c r="F248" s="521"/>
      <c r="G248" s="17">
        <v>1</v>
      </c>
      <c r="H248" s="74"/>
      <c r="I248" s="74"/>
      <c r="J248" s="17"/>
      <c r="K248" s="17"/>
      <c r="L248" s="255">
        <f>SUM(I249:K255)</f>
        <v>5.0421999999999993</v>
      </c>
      <c r="M248" s="255">
        <v>7.1280000000000001</v>
      </c>
      <c r="N248" s="255">
        <v>15.99</v>
      </c>
      <c r="O248" s="370"/>
      <c r="P248" s="385"/>
      <c r="Q248" s="85" t="s">
        <v>728</v>
      </c>
      <c r="R248" s="66">
        <f>L248*2</f>
        <v>10.084399999999999</v>
      </c>
      <c r="S248" s="260">
        <f>SUM(R248-L248)/R248</f>
        <v>0.5</v>
      </c>
      <c r="T248" s="66">
        <v>9.99</v>
      </c>
      <c r="U248" s="260">
        <f>SUM(T248-R248)/T248</f>
        <v>-9.4494494494492976E-3</v>
      </c>
      <c r="V248" s="287">
        <v>12.95</v>
      </c>
      <c r="W248" s="261">
        <f>SUM(V248-L248)/V248</f>
        <v>0.61064092664092662</v>
      </c>
      <c r="X248" s="264"/>
    </row>
    <row r="249" spans="1:24">
      <c r="A249" s="19"/>
      <c r="B249" s="569" t="s">
        <v>682</v>
      </c>
      <c r="C249" s="542" t="s">
        <v>753</v>
      </c>
      <c r="D249" s="20" t="s">
        <v>754</v>
      </c>
      <c r="E249" s="279"/>
      <c r="F249" s="523"/>
      <c r="G249" s="21">
        <v>2</v>
      </c>
      <c r="H249" s="72">
        <v>0.75</v>
      </c>
      <c r="I249" s="72">
        <f t="shared" ref="I249:I251" si="3">SUM(H249*1.42)*G249</f>
        <v>2.13</v>
      </c>
      <c r="J249" s="21"/>
      <c r="K249" s="21"/>
      <c r="L249" s="269"/>
      <c r="M249" s="67"/>
      <c r="N249" s="67"/>
      <c r="O249" s="369"/>
      <c r="P249" s="384"/>
      <c r="Q249" s="84"/>
      <c r="R249" s="23"/>
      <c r="S249" s="23"/>
      <c r="T249" s="23"/>
      <c r="U249" s="23"/>
      <c r="V249" s="287">
        <v>12.95</v>
      </c>
      <c r="X249" s="262" t="s">
        <v>755</v>
      </c>
    </row>
    <row r="250" spans="1:24">
      <c r="A250" s="19"/>
      <c r="B250" s="542"/>
      <c r="C250" s="542" t="s">
        <v>756</v>
      </c>
      <c r="D250" s="20" t="s">
        <v>757</v>
      </c>
      <c r="E250" s="279"/>
      <c r="F250" s="523"/>
      <c r="G250" s="21">
        <v>1</v>
      </c>
      <c r="H250" s="72">
        <v>0.37</v>
      </c>
      <c r="I250" s="72">
        <f t="shared" si="3"/>
        <v>0.52539999999999998</v>
      </c>
      <c r="J250" s="21"/>
      <c r="K250" s="21"/>
      <c r="L250" s="256"/>
      <c r="M250" s="67"/>
      <c r="N250" s="67"/>
      <c r="O250" s="369"/>
      <c r="P250" s="384"/>
      <c r="Q250" s="23"/>
      <c r="R250" s="23"/>
      <c r="S250" s="23"/>
      <c r="T250" s="23"/>
      <c r="U250" s="23"/>
      <c r="X250" s="264"/>
    </row>
    <row r="251" spans="1:24">
      <c r="A251" s="19"/>
      <c r="B251" s="542"/>
      <c r="C251" s="542" t="s">
        <v>758</v>
      </c>
      <c r="D251" s="20" t="s">
        <v>759</v>
      </c>
      <c r="E251" s="279"/>
      <c r="F251" s="523"/>
      <c r="G251" s="21">
        <v>1</v>
      </c>
      <c r="H251" s="72">
        <v>0.28999999999999998</v>
      </c>
      <c r="I251" s="72">
        <f t="shared" si="3"/>
        <v>0.41179999999999994</v>
      </c>
      <c r="J251" s="21"/>
      <c r="K251" s="21"/>
      <c r="L251" s="256"/>
      <c r="M251" s="67"/>
      <c r="N251" s="67"/>
      <c r="O251" s="369"/>
      <c r="P251" s="384"/>
      <c r="Q251" s="23"/>
      <c r="R251" s="23"/>
      <c r="S251" s="23"/>
      <c r="T251" s="23"/>
      <c r="U251" s="23"/>
      <c r="X251" s="264"/>
    </row>
    <row r="252" spans="1:24">
      <c r="A252" s="540"/>
      <c r="B252" s="541"/>
      <c r="C252" s="343" t="s">
        <v>589</v>
      </c>
      <c r="D252" s="544" t="s">
        <v>561</v>
      </c>
      <c r="E252" s="281"/>
      <c r="F252" s="524"/>
      <c r="G252" s="21">
        <v>1</v>
      </c>
      <c r="H252" s="72">
        <v>0.25</v>
      </c>
      <c r="I252" s="72">
        <f>H252*G252</f>
        <v>0.25</v>
      </c>
      <c r="J252" s="21"/>
      <c r="K252" s="21"/>
      <c r="L252" s="256"/>
      <c r="M252" s="67"/>
      <c r="N252" s="67"/>
      <c r="O252" s="369"/>
      <c r="P252" s="384"/>
      <c r="Q252" s="23"/>
      <c r="R252" s="23"/>
      <c r="S252" s="23"/>
      <c r="T252" s="23"/>
      <c r="U252" s="23"/>
      <c r="X252" s="264"/>
    </row>
    <row r="253" spans="1:24">
      <c r="A253" s="540"/>
      <c r="B253" s="541"/>
      <c r="C253" s="343" t="s">
        <v>760</v>
      </c>
      <c r="D253" s="544" t="s">
        <v>563</v>
      </c>
      <c r="E253" s="281"/>
      <c r="F253" s="524"/>
      <c r="G253" s="21">
        <v>1</v>
      </c>
      <c r="H253" s="72">
        <f>$H$1</f>
        <v>0.75</v>
      </c>
      <c r="I253" s="72">
        <f>H253*G253</f>
        <v>0.75</v>
      </c>
      <c r="J253" s="21"/>
      <c r="K253" s="21"/>
      <c r="L253" s="256"/>
      <c r="M253" s="67"/>
      <c r="N253" s="67"/>
      <c r="O253" s="369"/>
      <c r="P253" s="384"/>
      <c r="Q253" s="23"/>
      <c r="R253" s="23"/>
      <c r="S253" s="23"/>
      <c r="T253" s="23"/>
      <c r="U253" s="23"/>
      <c r="X253" s="264"/>
    </row>
    <row r="254" spans="1:24">
      <c r="A254" s="570" t="s">
        <v>761</v>
      </c>
      <c r="B254" s="541"/>
      <c r="C254" s="343" t="s">
        <v>564</v>
      </c>
      <c r="D254" s="544" t="s">
        <v>540</v>
      </c>
      <c r="E254" s="281"/>
      <c r="F254" s="524"/>
      <c r="G254" s="21">
        <v>1</v>
      </c>
      <c r="H254" s="72">
        <v>0.75</v>
      </c>
      <c r="I254" s="72">
        <f>H254*G254</f>
        <v>0.75</v>
      </c>
      <c r="J254" s="21"/>
      <c r="K254" s="21"/>
      <c r="L254" s="256"/>
      <c r="M254" s="67"/>
      <c r="N254" s="67"/>
      <c r="O254" s="369"/>
      <c r="P254" s="384"/>
      <c r="Q254" s="23"/>
      <c r="R254" s="23"/>
      <c r="S254" s="23"/>
      <c r="T254" s="23"/>
      <c r="U254" s="23"/>
      <c r="X254" s="264"/>
    </row>
    <row r="255" spans="1:24">
      <c r="A255" s="540"/>
      <c r="B255" s="541"/>
      <c r="C255" s="541"/>
      <c r="D255" s="541" t="s">
        <v>565</v>
      </c>
      <c r="E255" s="281"/>
      <c r="F255" s="524"/>
      <c r="G255" s="259">
        <v>0.25</v>
      </c>
      <c r="H255" s="72">
        <v>0.9</v>
      </c>
      <c r="I255" s="72">
        <f>H255*G255</f>
        <v>0.22500000000000001</v>
      </c>
      <c r="J255" s="21"/>
      <c r="K255" s="21"/>
      <c r="L255" s="256"/>
      <c r="M255" s="67"/>
      <c r="N255" s="67"/>
      <c r="O255" s="369"/>
      <c r="P255" s="384"/>
      <c r="Q255" s="23"/>
      <c r="R255" s="23"/>
      <c r="S255" s="23"/>
      <c r="T255" s="23"/>
      <c r="U255" s="23"/>
      <c r="X255" s="264"/>
    </row>
    <row r="256" spans="1:24">
      <c r="A256" s="540"/>
      <c r="B256" s="542"/>
      <c r="C256" s="562"/>
      <c r="D256" s="541"/>
      <c r="E256" s="281"/>
      <c r="F256" s="524"/>
      <c r="G256" s="86"/>
      <c r="H256" s="87"/>
      <c r="I256" s="87"/>
      <c r="J256" s="86"/>
      <c r="K256" s="86"/>
      <c r="L256" s="249"/>
      <c r="M256" s="67"/>
      <c r="N256" s="67"/>
      <c r="O256" s="369"/>
      <c r="P256" s="384"/>
      <c r="Q256" s="23"/>
      <c r="R256" s="23"/>
      <c r="S256" s="23"/>
      <c r="T256" s="23"/>
      <c r="U256" s="23"/>
      <c r="X256" s="264"/>
    </row>
    <row r="257" spans="1:24" s="2" customFormat="1" ht="31.5">
      <c r="A257" s="611" t="s">
        <v>762</v>
      </c>
      <c r="B257" s="542"/>
      <c r="C257" s="542"/>
      <c r="D257" s="542"/>
      <c r="E257" s="278" t="s">
        <v>763</v>
      </c>
      <c r="F257" s="521"/>
      <c r="G257" s="17">
        <v>1</v>
      </c>
      <c r="H257" s="74"/>
      <c r="I257" s="74"/>
      <c r="J257" s="17"/>
      <c r="K257" s="17"/>
      <c r="L257" s="255">
        <f>SUM(I258:I264)</f>
        <v>6.3439999999999994</v>
      </c>
      <c r="M257" s="255">
        <v>10.856999999999999</v>
      </c>
      <c r="N257" s="255">
        <v>18.989999999999998</v>
      </c>
      <c r="O257" s="370"/>
      <c r="P257" s="385"/>
      <c r="Q257" s="85" t="s">
        <v>728</v>
      </c>
      <c r="R257" s="66">
        <f>L257*2</f>
        <v>12.687999999999999</v>
      </c>
      <c r="S257" s="260">
        <f>SUM(R257-L257)/R257</f>
        <v>0.5</v>
      </c>
      <c r="T257" s="66">
        <v>11.99</v>
      </c>
      <c r="U257" s="260">
        <f>SUM(T257-R257)/T257</f>
        <v>-5.8215179316096634E-2</v>
      </c>
      <c r="V257" s="287">
        <v>12.95</v>
      </c>
      <c r="W257" s="261">
        <f>SUM(V257-L257)/V257</f>
        <v>0.51011583011583017</v>
      </c>
      <c r="X257" s="264"/>
    </row>
    <row r="258" spans="1:24">
      <c r="A258" s="19"/>
      <c r="B258" s="569" t="s">
        <v>682</v>
      </c>
      <c r="C258" s="542" t="s">
        <v>764</v>
      </c>
      <c r="D258" s="20" t="s">
        <v>765</v>
      </c>
      <c r="E258" s="279"/>
      <c r="F258" s="523"/>
      <c r="G258" s="21">
        <v>2</v>
      </c>
      <c r="H258" s="72">
        <v>0.99</v>
      </c>
      <c r="I258" s="72">
        <f t="shared" ref="I258:I260" si="4">SUM(H258*1.42)*G258</f>
        <v>2.8115999999999999</v>
      </c>
      <c r="J258" s="21"/>
      <c r="K258" s="21"/>
      <c r="L258" s="269"/>
      <c r="M258" s="67"/>
      <c r="N258" s="67"/>
      <c r="O258" s="369"/>
      <c r="P258" s="384"/>
      <c r="Q258" s="23"/>
      <c r="R258" s="23"/>
      <c r="S258" s="23"/>
      <c r="T258" s="23"/>
      <c r="U258" s="23"/>
      <c r="V258" s="287">
        <v>12.95</v>
      </c>
      <c r="X258" s="262" t="s">
        <v>766</v>
      </c>
    </row>
    <row r="259" spans="1:24">
      <c r="A259" s="19"/>
      <c r="B259" s="20"/>
      <c r="C259" s="20" t="s">
        <v>767</v>
      </c>
      <c r="D259" s="20" t="s">
        <v>768</v>
      </c>
      <c r="E259" s="279"/>
      <c r="F259" s="523"/>
      <c r="G259" s="21">
        <v>1</v>
      </c>
      <c r="H259" s="72">
        <v>0.42</v>
      </c>
      <c r="I259" s="72">
        <f t="shared" si="4"/>
        <v>0.59639999999999993</v>
      </c>
      <c r="J259" s="21"/>
      <c r="K259" s="21"/>
      <c r="L259" s="256"/>
      <c r="M259" s="67"/>
      <c r="N259" s="67"/>
      <c r="O259" s="369"/>
      <c r="P259" s="384"/>
      <c r="Q259" s="23"/>
      <c r="R259" s="23"/>
      <c r="S259" s="23"/>
      <c r="T259" s="23"/>
      <c r="U259" s="23"/>
      <c r="X259" s="264"/>
    </row>
    <row r="260" spans="1:24">
      <c r="A260" s="19"/>
      <c r="B260" s="20"/>
      <c r="C260" s="20" t="s">
        <v>769</v>
      </c>
      <c r="D260" s="20" t="s">
        <v>770</v>
      </c>
      <c r="E260" s="279"/>
      <c r="F260" s="523"/>
      <c r="G260" s="21">
        <v>1</v>
      </c>
      <c r="H260" s="72">
        <v>0.55000000000000004</v>
      </c>
      <c r="I260" s="72">
        <f t="shared" si="4"/>
        <v>0.78100000000000003</v>
      </c>
      <c r="J260" s="21"/>
      <c r="K260" s="21"/>
      <c r="L260" s="256"/>
      <c r="M260" s="67"/>
      <c r="N260" s="67"/>
      <c r="O260" s="369"/>
      <c r="P260" s="384"/>
      <c r="Q260" s="23"/>
      <c r="R260" s="23"/>
      <c r="S260" s="23"/>
      <c r="T260" s="23"/>
      <c r="U260" s="23"/>
      <c r="X260" s="264"/>
    </row>
    <row r="261" spans="1:24">
      <c r="A261" s="540"/>
      <c r="B261" s="541"/>
      <c r="C261" s="343" t="s">
        <v>589</v>
      </c>
      <c r="D261" s="544" t="s">
        <v>561</v>
      </c>
      <c r="E261" s="281"/>
      <c r="F261" s="524"/>
      <c r="G261" s="21">
        <v>1</v>
      </c>
      <c r="H261" s="72">
        <v>0.43</v>
      </c>
      <c r="I261" s="72">
        <f>H261*G261</f>
        <v>0.43</v>
      </c>
      <c r="J261" s="21"/>
      <c r="K261" s="21"/>
      <c r="L261" s="256"/>
      <c r="M261" s="67"/>
      <c r="N261" s="67"/>
      <c r="O261" s="369"/>
      <c r="P261" s="384"/>
      <c r="Q261" s="23"/>
      <c r="R261" s="23"/>
      <c r="S261" s="23"/>
      <c r="T261" s="23"/>
      <c r="U261" s="23"/>
      <c r="X261" s="264"/>
    </row>
    <row r="262" spans="1:24">
      <c r="A262" s="540"/>
      <c r="B262" s="541"/>
      <c r="C262" s="343" t="s">
        <v>771</v>
      </c>
      <c r="D262" s="544" t="s">
        <v>563</v>
      </c>
      <c r="E262" s="281"/>
      <c r="F262" s="524"/>
      <c r="G262" s="21">
        <v>1</v>
      </c>
      <c r="H262" s="72">
        <f>$H$1</f>
        <v>0.75</v>
      </c>
      <c r="I262" s="72">
        <f>H262*G262</f>
        <v>0.75</v>
      </c>
      <c r="J262" s="21"/>
      <c r="K262" s="21"/>
      <c r="L262" s="256"/>
      <c r="M262" s="67"/>
      <c r="N262" s="67"/>
      <c r="O262" s="369"/>
      <c r="P262" s="384"/>
      <c r="Q262" s="23"/>
      <c r="R262" s="23"/>
      <c r="S262" s="23"/>
      <c r="T262" s="23"/>
      <c r="U262" s="23"/>
      <c r="X262" s="264"/>
    </row>
    <row r="263" spans="1:24">
      <c r="A263" s="570" t="s">
        <v>761</v>
      </c>
      <c r="B263" s="541"/>
      <c r="C263" s="343" t="s">
        <v>564</v>
      </c>
      <c r="D263" s="544" t="s">
        <v>540</v>
      </c>
      <c r="E263" s="281"/>
      <c r="F263" s="524"/>
      <c r="G263" s="21">
        <v>1</v>
      </c>
      <c r="H263" s="72">
        <v>0.75</v>
      </c>
      <c r="I263" s="72">
        <f>H263*G263</f>
        <v>0.75</v>
      </c>
      <c r="J263" s="21"/>
      <c r="K263" s="21"/>
      <c r="L263" s="256"/>
      <c r="M263" s="67"/>
      <c r="N263" s="67"/>
      <c r="O263" s="369"/>
      <c r="P263" s="384"/>
      <c r="Q263" s="23"/>
      <c r="R263" s="23"/>
      <c r="S263" s="23"/>
      <c r="T263" s="23"/>
      <c r="U263" s="23"/>
      <c r="X263" s="264"/>
    </row>
    <row r="264" spans="1:24">
      <c r="A264" s="540"/>
      <c r="B264" s="541"/>
      <c r="C264" s="541"/>
      <c r="D264" s="541" t="s">
        <v>565</v>
      </c>
      <c r="E264" s="281"/>
      <c r="F264" s="524"/>
      <c r="G264" s="259">
        <v>0.25</v>
      </c>
      <c r="H264" s="72">
        <v>0.9</v>
      </c>
      <c r="I264" s="72">
        <f>H264*G264</f>
        <v>0.22500000000000001</v>
      </c>
      <c r="J264" s="21"/>
      <c r="K264" s="21"/>
      <c r="L264" s="256"/>
      <c r="M264" s="67"/>
      <c r="N264" s="67"/>
      <c r="O264" s="369"/>
      <c r="P264" s="384"/>
      <c r="Q264" s="23"/>
      <c r="R264" s="23"/>
      <c r="S264" s="23"/>
      <c r="T264" s="23"/>
      <c r="U264" s="23"/>
      <c r="X264" s="264"/>
    </row>
    <row r="265" spans="1:24">
      <c r="A265" s="540"/>
      <c r="B265" s="541"/>
      <c r="C265" s="541"/>
      <c r="D265" s="541"/>
      <c r="E265" s="281"/>
      <c r="F265" s="524"/>
      <c r="G265" s="86"/>
      <c r="H265" s="87"/>
      <c r="I265" s="87"/>
      <c r="J265" s="86"/>
      <c r="K265" s="86"/>
      <c r="L265" s="249"/>
      <c r="M265" s="67"/>
      <c r="N265" s="67"/>
      <c r="O265" s="369"/>
      <c r="P265" s="384"/>
      <c r="Q265" s="23"/>
      <c r="R265" s="23"/>
      <c r="S265" s="23"/>
      <c r="T265" s="23"/>
      <c r="U265" s="23"/>
      <c r="X265" s="264"/>
    </row>
    <row r="266" spans="1:24" s="2" customFormat="1" ht="31.5">
      <c r="A266" s="539" t="s">
        <v>469</v>
      </c>
      <c r="B266" s="542" t="s">
        <v>772</v>
      </c>
      <c r="C266" s="542"/>
      <c r="D266" s="542"/>
      <c r="E266" s="278" t="s">
        <v>470</v>
      </c>
      <c r="F266" s="521">
        <v>810797031602</v>
      </c>
      <c r="G266" s="17">
        <v>1</v>
      </c>
      <c r="H266" s="74"/>
      <c r="I266" s="74"/>
      <c r="J266" s="17"/>
      <c r="K266" s="17"/>
      <c r="L266" s="255">
        <f>SUM(I267:K273)</f>
        <v>5.6811999999999987</v>
      </c>
      <c r="M266" s="255">
        <v>7.1280000000000001</v>
      </c>
      <c r="N266" s="255">
        <v>15.99</v>
      </c>
      <c r="O266" s="370"/>
      <c r="P266" s="385"/>
      <c r="Q266" s="85" t="s">
        <v>728</v>
      </c>
      <c r="R266" s="66">
        <f>L266*2</f>
        <v>11.362399999999997</v>
      </c>
      <c r="S266" s="260">
        <f>SUM(R266-L266)/R266</f>
        <v>0.5</v>
      </c>
      <c r="T266" s="66">
        <v>9.99</v>
      </c>
      <c r="U266" s="260">
        <f>SUM(T266-R266)/T266</f>
        <v>-0.1373773773773771</v>
      </c>
      <c r="V266" s="287">
        <v>12.95</v>
      </c>
      <c r="W266" s="261">
        <f>SUM(V266-L266)/V266</f>
        <v>0.56129729729729738</v>
      </c>
      <c r="X266" s="264"/>
    </row>
    <row r="267" spans="1:24">
      <c r="A267" s="19" t="s">
        <v>469</v>
      </c>
      <c r="B267" s="569" t="s">
        <v>682</v>
      </c>
      <c r="C267" s="571" t="s">
        <v>773</v>
      </c>
      <c r="D267" s="20" t="s">
        <v>774</v>
      </c>
      <c r="E267" s="279"/>
      <c r="F267" s="523"/>
      <c r="G267" s="21">
        <v>1</v>
      </c>
      <c r="H267" s="72">
        <v>2.61</v>
      </c>
      <c r="I267" s="72">
        <f t="shared" ref="I267:I269" si="5">SUM(H267*1.42)*G267</f>
        <v>3.7061999999999995</v>
      </c>
      <c r="J267" s="21"/>
      <c r="K267" s="21"/>
      <c r="L267" s="269"/>
      <c r="M267" s="67"/>
      <c r="N267" s="67"/>
      <c r="O267" s="369"/>
      <c r="P267" s="384"/>
      <c r="Q267" s="84"/>
      <c r="R267" s="23"/>
      <c r="S267" s="23"/>
      <c r="T267" s="23"/>
      <c r="U267" s="23"/>
      <c r="V267" s="287">
        <v>12.95</v>
      </c>
      <c r="X267" s="262" t="s">
        <v>755</v>
      </c>
    </row>
    <row r="268" spans="1:24">
      <c r="A268" s="19"/>
      <c r="B268" s="542"/>
      <c r="C268" s="542"/>
      <c r="D268" s="20" t="s">
        <v>775</v>
      </c>
      <c r="E268" s="279"/>
      <c r="F268" s="523"/>
      <c r="G268" s="21">
        <v>0</v>
      </c>
      <c r="H268" s="72">
        <v>0</v>
      </c>
      <c r="I268" s="72">
        <f t="shared" si="5"/>
        <v>0</v>
      </c>
      <c r="J268" s="21"/>
      <c r="K268" s="21"/>
      <c r="L268" s="256"/>
      <c r="M268" s="67"/>
      <c r="N268" s="67"/>
      <c r="O268" s="369"/>
      <c r="P268" s="384"/>
      <c r="Q268" s="23"/>
      <c r="R268" s="23"/>
      <c r="S268" s="23"/>
      <c r="T268" s="23"/>
      <c r="U268" s="23"/>
      <c r="X268" s="264"/>
    </row>
    <row r="269" spans="1:24">
      <c r="A269" s="19"/>
      <c r="B269" s="542"/>
      <c r="C269" s="542"/>
      <c r="D269" s="20" t="s">
        <v>770</v>
      </c>
      <c r="E269" s="279"/>
      <c r="F269" s="523"/>
      <c r="G269" s="21">
        <v>0</v>
      </c>
      <c r="H269" s="72">
        <v>0</v>
      </c>
      <c r="I269" s="72">
        <f t="shared" si="5"/>
        <v>0</v>
      </c>
      <c r="J269" s="21"/>
      <c r="K269" s="21"/>
      <c r="L269" s="256"/>
      <c r="M269" s="67"/>
      <c r="N269" s="67"/>
      <c r="O269" s="369"/>
      <c r="P269" s="384"/>
      <c r="Q269" s="23"/>
      <c r="R269" s="23"/>
      <c r="S269" s="23"/>
      <c r="T269" s="23"/>
      <c r="U269" s="23"/>
      <c r="X269" s="264"/>
    </row>
    <row r="270" spans="1:24">
      <c r="A270" s="540"/>
      <c r="B270" s="541"/>
      <c r="C270" s="343" t="s">
        <v>589</v>
      </c>
      <c r="D270" s="544" t="s">
        <v>561</v>
      </c>
      <c r="E270" s="281"/>
      <c r="F270" s="524"/>
      <c r="G270" s="21">
        <v>1</v>
      </c>
      <c r="H270" s="72">
        <v>0.25</v>
      </c>
      <c r="I270" s="72">
        <f>H270*G270</f>
        <v>0.25</v>
      </c>
      <c r="J270" s="21"/>
      <c r="K270" s="21"/>
      <c r="L270" s="256"/>
      <c r="M270" s="67"/>
      <c r="N270" s="67"/>
      <c r="O270" s="369"/>
      <c r="P270" s="384"/>
      <c r="Q270" s="23"/>
      <c r="R270" s="23"/>
      <c r="S270" s="23"/>
      <c r="T270" s="23"/>
      <c r="U270" s="23"/>
      <c r="X270" s="264"/>
    </row>
    <row r="271" spans="1:24">
      <c r="A271" s="540"/>
      <c r="B271" s="541"/>
      <c r="C271" s="343" t="s">
        <v>776</v>
      </c>
      <c r="D271" s="544" t="s">
        <v>563</v>
      </c>
      <c r="E271" s="281"/>
      <c r="F271" s="524"/>
      <c r="G271" s="21">
        <v>1</v>
      </c>
      <c r="H271" s="72">
        <f>$H$1</f>
        <v>0.75</v>
      </c>
      <c r="I271" s="72">
        <f>H271*G271</f>
        <v>0.75</v>
      </c>
      <c r="J271" s="21"/>
      <c r="K271" s="21"/>
      <c r="L271" s="256"/>
      <c r="M271" s="67"/>
      <c r="N271" s="67"/>
      <c r="O271" s="369"/>
      <c r="P271" s="384"/>
      <c r="Q271" s="23"/>
      <c r="R271" s="23"/>
      <c r="S271" s="23"/>
      <c r="T271" s="23"/>
      <c r="U271" s="23"/>
      <c r="X271" s="264"/>
    </row>
    <row r="272" spans="1:24">
      <c r="A272" s="570" t="s">
        <v>761</v>
      </c>
      <c r="B272" s="541"/>
      <c r="C272" s="343" t="s">
        <v>564</v>
      </c>
      <c r="D272" s="544" t="s">
        <v>540</v>
      </c>
      <c r="E272" s="281"/>
      <c r="F272" s="524"/>
      <c r="G272" s="21">
        <v>1</v>
      </c>
      <c r="H272" s="72">
        <v>0.75</v>
      </c>
      <c r="I272" s="72">
        <f>H272*G272</f>
        <v>0.75</v>
      </c>
      <c r="J272" s="21"/>
      <c r="K272" s="21"/>
      <c r="L272" s="256"/>
      <c r="M272" s="67"/>
      <c r="N272" s="67"/>
      <c r="O272" s="369"/>
      <c r="P272" s="384"/>
      <c r="Q272" s="23"/>
      <c r="R272" s="23"/>
      <c r="S272" s="23"/>
      <c r="T272" s="23"/>
      <c r="U272" s="23"/>
      <c r="X272" s="264"/>
    </row>
    <row r="273" spans="1:24">
      <c r="A273" s="540"/>
      <c r="B273" s="541"/>
      <c r="C273" s="541"/>
      <c r="D273" s="541" t="s">
        <v>565</v>
      </c>
      <c r="E273" s="281"/>
      <c r="F273" s="524"/>
      <c r="G273" s="259">
        <v>0.25</v>
      </c>
      <c r="H273" s="72">
        <v>0.9</v>
      </c>
      <c r="I273" s="72">
        <f>H273*G273</f>
        <v>0.22500000000000001</v>
      </c>
      <c r="J273" s="21"/>
      <c r="K273" s="21"/>
      <c r="L273" s="256"/>
      <c r="M273" s="67"/>
      <c r="N273" s="67"/>
      <c r="O273" s="369"/>
      <c r="P273" s="384"/>
      <c r="Q273" s="23"/>
      <c r="R273" s="23"/>
      <c r="S273" s="23"/>
      <c r="T273" s="23"/>
      <c r="U273" s="23"/>
      <c r="X273" s="264"/>
    </row>
    <row r="274" spans="1:24">
      <c r="A274" s="540"/>
      <c r="B274" s="542"/>
      <c r="C274" s="562"/>
      <c r="D274" s="541"/>
      <c r="E274" s="281"/>
      <c r="F274" s="524"/>
      <c r="G274" s="86"/>
      <c r="H274" s="87"/>
      <c r="I274" s="87"/>
      <c r="J274" s="86"/>
      <c r="K274" s="86"/>
      <c r="L274" s="249"/>
      <c r="M274" s="67"/>
      <c r="N274" s="67"/>
      <c r="O274" s="369"/>
      <c r="P274" s="384"/>
      <c r="Q274" s="23"/>
      <c r="R274" s="23"/>
      <c r="S274" s="23"/>
      <c r="T274" s="23"/>
      <c r="U274" s="23"/>
      <c r="X274" s="264"/>
    </row>
    <row r="275" spans="1:24" s="2" customFormat="1" ht="31.5">
      <c r="A275" s="539" t="s">
        <v>471</v>
      </c>
      <c r="B275" s="542" t="s">
        <v>777</v>
      </c>
      <c r="C275" s="542"/>
      <c r="D275" s="542"/>
      <c r="E275" s="278" t="s">
        <v>472</v>
      </c>
      <c r="F275" s="521">
        <v>810797031619</v>
      </c>
      <c r="G275" s="17">
        <v>1</v>
      </c>
      <c r="H275" s="74"/>
      <c r="I275" s="74"/>
      <c r="J275" s="17"/>
      <c r="K275" s="17"/>
      <c r="L275" s="255">
        <f>SUM(I276:I282)</f>
        <v>6.5758000000000001</v>
      </c>
      <c r="M275" s="255">
        <v>10.856999999999999</v>
      </c>
      <c r="N275" s="255">
        <v>18.989999999999998</v>
      </c>
      <c r="O275" s="370"/>
      <c r="P275" s="385"/>
      <c r="Q275" s="85" t="s">
        <v>728</v>
      </c>
      <c r="R275" s="66">
        <f>L275*2</f>
        <v>13.1516</v>
      </c>
      <c r="S275" s="260">
        <f>SUM(R275-L275)/R275</f>
        <v>0.5</v>
      </c>
      <c r="T275" s="66">
        <v>11.99</v>
      </c>
      <c r="U275" s="260">
        <f>SUM(T275-R275)/T275</f>
        <v>-9.6880733944954125E-2</v>
      </c>
      <c r="V275" s="287">
        <v>12.95</v>
      </c>
      <c r="W275" s="261">
        <f>SUM(V275-L275)/V275</f>
        <v>0.4922162162162162</v>
      </c>
      <c r="X275" s="264"/>
    </row>
    <row r="276" spans="1:24">
      <c r="A276" s="19" t="s">
        <v>471</v>
      </c>
      <c r="B276" s="569" t="s">
        <v>682</v>
      </c>
      <c r="C276" s="571" t="s">
        <v>778</v>
      </c>
      <c r="D276" s="20" t="s">
        <v>765</v>
      </c>
      <c r="E276" s="279"/>
      <c r="F276" s="523"/>
      <c r="G276" s="21">
        <v>1</v>
      </c>
      <c r="H276" s="72">
        <v>3.24</v>
      </c>
      <c r="I276" s="72">
        <f t="shared" ref="I276:I278" si="6">SUM(H276*1.42)*G276</f>
        <v>4.6008000000000004</v>
      </c>
      <c r="J276" s="21"/>
      <c r="K276" s="21"/>
      <c r="L276" s="269"/>
      <c r="M276" s="67"/>
      <c r="N276" s="67"/>
      <c r="O276" s="369"/>
      <c r="P276" s="384"/>
      <c r="Q276" s="23"/>
      <c r="R276" s="23"/>
      <c r="S276" s="23"/>
      <c r="T276" s="23"/>
      <c r="U276" s="23"/>
      <c r="V276" s="287">
        <v>12.95</v>
      </c>
      <c r="X276" s="262" t="s">
        <v>766</v>
      </c>
    </row>
    <row r="277" spans="1:24">
      <c r="A277" s="19"/>
      <c r="B277" s="20"/>
      <c r="C277" s="20"/>
      <c r="D277" s="20" t="s">
        <v>768</v>
      </c>
      <c r="E277" s="279"/>
      <c r="F277" s="523"/>
      <c r="G277" s="21">
        <v>0</v>
      </c>
      <c r="H277" s="72">
        <v>0</v>
      </c>
      <c r="I277" s="72">
        <f t="shared" si="6"/>
        <v>0</v>
      </c>
      <c r="J277" s="21"/>
      <c r="K277" s="21"/>
      <c r="L277" s="256"/>
      <c r="M277" s="67"/>
      <c r="N277" s="67"/>
      <c r="O277" s="369"/>
      <c r="P277" s="384"/>
      <c r="Q277" s="23"/>
      <c r="R277" s="23"/>
      <c r="S277" s="23"/>
      <c r="T277" s="23"/>
      <c r="U277" s="23"/>
      <c r="X277" s="264"/>
    </row>
    <row r="278" spans="1:24">
      <c r="A278" s="19"/>
      <c r="B278" s="20"/>
      <c r="C278" s="20"/>
      <c r="D278" s="20" t="s">
        <v>770</v>
      </c>
      <c r="E278" s="279"/>
      <c r="F278" s="523"/>
      <c r="G278" s="21">
        <v>0</v>
      </c>
      <c r="H278" s="72">
        <v>0</v>
      </c>
      <c r="I278" s="72">
        <f t="shared" si="6"/>
        <v>0</v>
      </c>
      <c r="J278" s="21"/>
      <c r="K278" s="21"/>
      <c r="L278" s="256"/>
      <c r="M278" s="67"/>
      <c r="N278" s="67"/>
      <c r="O278" s="369"/>
      <c r="P278" s="384"/>
      <c r="Q278" s="23"/>
      <c r="R278" s="23"/>
      <c r="S278" s="23"/>
      <c r="T278" s="23"/>
      <c r="U278" s="23"/>
      <c r="X278" s="264"/>
    </row>
    <row r="279" spans="1:24">
      <c r="A279" s="540"/>
      <c r="B279" s="541"/>
      <c r="C279" s="343" t="s">
        <v>589</v>
      </c>
      <c r="D279" s="544" t="s">
        <v>561</v>
      </c>
      <c r="E279" s="281"/>
      <c r="F279" s="524"/>
      <c r="G279" s="21">
        <v>1</v>
      </c>
      <c r="H279" s="72">
        <v>0.25</v>
      </c>
      <c r="I279" s="72">
        <f>H279*G279</f>
        <v>0.25</v>
      </c>
      <c r="J279" s="21"/>
      <c r="K279" s="21"/>
      <c r="L279" s="256"/>
      <c r="M279" s="67"/>
      <c r="N279" s="67"/>
      <c r="O279" s="369"/>
      <c r="P279" s="384"/>
      <c r="Q279" s="23"/>
      <c r="R279" s="23"/>
      <c r="S279" s="23"/>
      <c r="T279" s="23"/>
      <c r="U279" s="23"/>
      <c r="X279" s="264"/>
    </row>
    <row r="280" spans="1:24">
      <c r="A280" s="540"/>
      <c r="B280" s="541"/>
      <c r="C280" s="343" t="s">
        <v>779</v>
      </c>
      <c r="D280" s="544" t="s">
        <v>563</v>
      </c>
      <c r="E280" s="281"/>
      <c r="F280" s="524"/>
      <c r="G280" s="21">
        <v>1</v>
      </c>
      <c r="H280" s="72">
        <f>$H$1</f>
        <v>0.75</v>
      </c>
      <c r="I280" s="72">
        <f>H280*G280</f>
        <v>0.75</v>
      </c>
      <c r="J280" s="21"/>
      <c r="K280" s="21"/>
      <c r="L280" s="256"/>
      <c r="M280" s="67"/>
      <c r="N280" s="67"/>
      <c r="O280" s="369"/>
      <c r="P280" s="384"/>
      <c r="Q280" s="23"/>
      <c r="R280" s="23"/>
      <c r="S280" s="23"/>
      <c r="T280" s="23"/>
      <c r="U280" s="23"/>
      <c r="X280" s="264"/>
    </row>
    <row r="281" spans="1:24">
      <c r="A281" s="570" t="s">
        <v>761</v>
      </c>
      <c r="B281" s="541"/>
      <c r="C281" s="343" t="s">
        <v>564</v>
      </c>
      <c r="D281" s="544" t="s">
        <v>540</v>
      </c>
      <c r="E281" s="281"/>
      <c r="F281" s="524"/>
      <c r="G281" s="21">
        <v>1</v>
      </c>
      <c r="H281" s="72">
        <v>0.75</v>
      </c>
      <c r="I281" s="72">
        <f>H281*G281</f>
        <v>0.75</v>
      </c>
      <c r="J281" s="21"/>
      <c r="K281" s="21"/>
      <c r="L281" s="256"/>
      <c r="M281" s="67"/>
      <c r="N281" s="67"/>
      <c r="O281" s="369"/>
      <c r="P281" s="384"/>
      <c r="Q281" s="23"/>
      <c r="R281" s="23"/>
      <c r="S281" s="23"/>
      <c r="T281" s="23"/>
      <c r="U281" s="23"/>
      <c r="X281" s="264"/>
    </row>
    <row r="282" spans="1:24">
      <c r="A282" s="540"/>
      <c r="B282" s="541"/>
      <c r="C282" s="541"/>
      <c r="D282" s="541" t="s">
        <v>565</v>
      </c>
      <c r="E282" s="281"/>
      <c r="F282" s="524"/>
      <c r="G282" s="259">
        <v>0.25</v>
      </c>
      <c r="H282" s="72">
        <v>0.9</v>
      </c>
      <c r="I282" s="72">
        <f>H282*G282</f>
        <v>0.22500000000000001</v>
      </c>
      <c r="J282" s="21"/>
      <c r="K282" s="21"/>
      <c r="L282" s="256"/>
      <c r="M282" s="67"/>
      <c r="N282" s="67"/>
      <c r="O282" s="369"/>
      <c r="P282" s="384"/>
      <c r="Q282" s="23"/>
      <c r="R282" s="23"/>
      <c r="S282" s="23"/>
      <c r="T282" s="23"/>
      <c r="U282" s="23"/>
      <c r="X282" s="264"/>
    </row>
    <row r="283" spans="1:24">
      <c r="A283" s="540"/>
      <c r="B283" s="541"/>
      <c r="C283" s="541"/>
      <c r="D283" s="541"/>
      <c r="E283" s="281"/>
      <c r="F283" s="524"/>
      <c r="G283" s="86"/>
      <c r="H283" s="87"/>
      <c r="I283" s="87"/>
      <c r="J283" s="86"/>
      <c r="K283" s="86"/>
      <c r="L283" s="249"/>
      <c r="M283" s="67"/>
      <c r="N283" s="67"/>
      <c r="O283" s="369"/>
      <c r="P283" s="384"/>
      <c r="Q283" s="23"/>
      <c r="R283" s="23"/>
      <c r="S283" s="23"/>
      <c r="T283" s="23"/>
      <c r="U283" s="23"/>
      <c r="X283" s="264"/>
    </row>
    <row r="284" spans="1:24" s="2" customFormat="1" ht="31.5">
      <c r="A284" s="539" t="s">
        <v>473</v>
      </c>
      <c r="B284" s="542" t="s">
        <v>780</v>
      </c>
      <c r="C284" s="542"/>
      <c r="D284" s="542"/>
      <c r="E284" s="278" t="s">
        <v>781</v>
      </c>
      <c r="F284" s="537">
        <v>810797031626</v>
      </c>
      <c r="G284" s="17">
        <v>1</v>
      </c>
      <c r="H284" s="74"/>
      <c r="I284" s="74"/>
      <c r="J284" s="17"/>
      <c r="K284" s="17"/>
      <c r="L284" s="255">
        <f>SUM(I285:I293)</f>
        <v>6.2449999999999992</v>
      </c>
      <c r="M284" s="255">
        <v>11.5665</v>
      </c>
      <c r="N284" s="538">
        <v>22.99</v>
      </c>
      <c r="O284" s="370"/>
      <c r="P284" s="385"/>
      <c r="Q284" s="23"/>
      <c r="R284" s="66">
        <f>L284*2</f>
        <v>12.489999999999998</v>
      </c>
      <c r="S284" s="260">
        <f>SUM(R284-L284)/R284</f>
        <v>0.5</v>
      </c>
      <c r="T284" s="66">
        <v>11.99</v>
      </c>
      <c r="U284" s="260">
        <f>SUM(T284-R284)/T284</f>
        <v>-4.170141784820669E-2</v>
      </c>
      <c r="V284" s="287">
        <v>18.73</v>
      </c>
      <c r="W284" s="261">
        <f>SUM(V284-L284)/V284</f>
        <v>0.66657768286171926</v>
      </c>
      <c r="X284" s="262" t="s">
        <v>782</v>
      </c>
    </row>
    <row r="285" spans="1:24">
      <c r="A285" s="19" t="s">
        <v>783</v>
      </c>
      <c r="B285" s="20"/>
      <c r="C285" s="20" t="s">
        <v>784</v>
      </c>
      <c r="D285" s="20" t="s">
        <v>785</v>
      </c>
      <c r="E285" s="279"/>
      <c r="F285" s="523"/>
      <c r="G285" s="21">
        <v>2</v>
      </c>
      <c r="H285" s="72">
        <f>VLOOKUP(C285,Inventory!A:L,12,FALSE)</f>
        <v>1.33</v>
      </c>
      <c r="I285" s="72">
        <f t="shared" ref="I285:I292" si="7">H285*G285</f>
        <v>2.66</v>
      </c>
      <c r="J285" s="21"/>
      <c r="K285" s="21"/>
      <c r="L285" s="269"/>
      <c r="M285" s="67"/>
      <c r="N285" s="67"/>
      <c r="O285" s="369"/>
      <c r="P285" s="384"/>
      <c r="Q285" s="23"/>
      <c r="R285" s="23"/>
      <c r="S285" s="23"/>
      <c r="T285" s="23"/>
      <c r="U285" s="23"/>
      <c r="V285" s="287"/>
      <c r="X285" s="264"/>
    </row>
    <row r="286" spans="1:24">
      <c r="A286" s="19" t="s">
        <v>786</v>
      </c>
      <c r="B286" s="20"/>
      <c r="C286" s="20" t="s">
        <v>786</v>
      </c>
      <c r="D286" s="20" t="s">
        <v>787</v>
      </c>
      <c r="E286" s="279"/>
      <c r="F286" s="523"/>
      <c r="G286" s="21">
        <v>2</v>
      </c>
      <c r="H286" s="72">
        <f>VLOOKUP(C286,Inventory!A:L,12,FALSE)</f>
        <v>0.59</v>
      </c>
      <c r="I286" s="72">
        <f t="shared" si="7"/>
        <v>1.18</v>
      </c>
      <c r="J286" s="21"/>
      <c r="K286" s="21"/>
      <c r="L286" s="256"/>
      <c r="M286" s="67"/>
      <c r="N286" s="67"/>
      <c r="O286" s="369"/>
      <c r="P286" s="384"/>
      <c r="Q286" s="23"/>
      <c r="R286" s="23"/>
      <c r="S286" s="23"/>
      <c r="T286" s="23"/>
      <c r="U286" s="23"/>
      <c r="X286" s="264"/>
    </row>
    <row r="287" spans="1:24">
      <c r="A287" s="19" t="s">
        <v>556</v>
      </c>
      <c r="B287" s="20"/>
      <c r="C287" s="20" t="s">
        <v>556</v>
      </c>
      <c r="D287" s="20" t="s">
        <v>788</v>
      </c>
      <c r="E287" s="279"/>
      <c r="F287" s="523"/>
      <c r="G287" s="21">
        <v>1</v>
      </c>
      <c r="H287" s="72">
        <f>VLOOKUP(C287,Inventory!A:L,12,FALSE)</f>
        <v>0.28000000000000003</v>
      </c>
      <c r="I287" s="72">
        <f t="shared" si="7"/>
        <v>0.28000000000000003</v>
      </c>
      <c r="J287" s="21"/>
      <c r="K287" s="21"/>
      <c r="L287" s="256"/>
      <c r="M287" s="67"/>
      <c r="N287" s="67"/>
      <c r="O287" s="369"/>
      <c r="P287" s="384"/>
      <c r="Q287" s="23"/>
      <c r="R287" s="23"/>
      <c r="S287" s="23"/>
      <c r="T287" s="23"/>
      <c r="U287" s="23"/>
      <c r="X287" s="264"/>
    </row>
    <row r="288" spans="1:24">
      <c r="A288" s="19" t="s">
        <v>789</v>
      </c>
      <c r="B288" s="20"/>
      <c r="C288" s="20" t="s">
        <v>789</v>
      </c>
      <c r="D288" s="20" t="s">
        <v>790</v>
      </c>
      <c r="E288" s="279"/>
      <c r="F288" s="523"/>
      <c r="G288" s="21">
        <v>1</v>
      </c>
      <c r="H288" s="72">
        <f>VLOOKUP(C288,Inventory!A:L,12,FALSE)</f>
        <v>0.09</v>
      </c>
      <c r="I288" s="72">
        <f t="shared" si="7"/>
        <v>0.09</v>
      </c>
      <c r="J288" s="21"/>
      <c r="K288" s="21"/>
      <c r="L288" s="256"/>
      <c r="M288" s="67"/>
      <c r="N288" s="67"/>
      <c r="O288" s="369"/>
      <c r="P288" s="384"/>
      <c r="Q288" s="23"/>
      <c r="R288" s="23"/>
      <c r="S288" s="23"/>
      <c r="T288" s="23"/>
      <c r="U288" s="23"/>
      <c r="X288" s="264"/>
    </row>
    <row r="289" spans="1:24">
      <c r="A289" s="19" t="s">
        <v>741</v>
      </c>
      <c r="B289" s="20"/>
      <c r="C289" s="20" t="s">
        <v>741</v>
      </c>
      <c r="D289" s="20" t="s">
        <v>791</v>
      </c>
      <c r="E289" s="279"/>
      <c r="F289" s="523"/>
      <c r="G289" s="21">
        <v>1</v>
      </c>
      <c r="H289" s="72">
        <f>VLOOKUP(C289,Inventory!A:L,12,FALSE)</f>
        <v>0.15</v>
      </c>
      <c r="I289" s="72">
        <f t="shared" si="7"/>
        <v>0.15</v>
      </c>
      <c r="J289" s="21"/>
      <c r="K289" s="21"/>
      <c r="L289" s="256"/>
      <c r="M289" s="67"/>
      <c r="N289" s="67"/>
      <c r="O289" s="369"/>
      <c r="P289" s="384"/>
      <c r="Q289" s="23"/>
      <c r="R289" s="23"/>
      <c r="S289" s="23"/>
      <c r="T289" s="23"/>
      <c r="U289" s="23"/>
      <c r="X289" s="264"/>
    </row>
    <row r="290" spans="1:24">
      <c r="A290" s="540"/>
      <c r="B290" s="541"/>
      <c r="C290" s="343" t="s">
        <v>560</v>
      </c>
      <c r="D290" s="544" t="s">
        <v>561</v>
      </c>
      <c r="E290" s="281"/>
      <c r="F290" s="524"/>
      <c r="G290" s="21">
        <v>1</v>
      </c>
      <c r="H290" s="72">
        <f>VLOOKUP(C290,Inventory!A:L,12,FALSE)</f>
        <v>0.6</v>
      </c>
      <c r="I290" s="72">
        <f t="shared" si="7"/>
        <v>0.6</v>
      </c>
      <c r="J290" s="21"/>
      <c r="K290" s="21"/>
      <c r="L290" s="256"/>
      <c r="M290" s="67"/>
      <c r="N290" s="67"/>
      <c r="O290" s="369"/>
      <c r="P290" s="384"/>
      <c r="Q290" s="23"/>
      <c r="R290" s="23"/>
      <c r="S290" s="23"/>
      <c r="T290" s="23"/>
      <c r="U290" s="23"/>
      <c r="X290" s="264"/>
    </row>
    <row r="291" spans="1:24">
      <c r="A291" s="540"/>
      <c r="B291" s="541"/>
      <c r="C291" s="343" t="s">
        <v>562</v>
      </c>
      <c r="D291" s="544" t="s">
        <v>563</v>
      </c>
      <c r="E291" s="281"/>
      <c r="F291" s="524"/>
      <c r="G291" s="21">
        <v>1</v>
      </c>
      <c r="H291" s="72">
        <f>VLOOKUP(C291,Inventory!A:L,12,FALSE)</f>
        <v>0.31</v>
      </c>
      <c r="I291" s="72">
        <f t="shared" si="7"/>
        <v>0.31</v>
      </c>
      <c r="J291" s="21"/>
      <c r="K291" s="21"/>
      <c r="L291" s="256"/>
      <c r="M291" s="67"/>
      <c r="N291" s="67"/>
      <c r="O291" s="369"/>
      <c r="P291" s="384"/>
      <c r="Q291" s="23"/>
      <c r="R291" s="23"/>
      <c r="S291" s="23"/>
      <c r="T291" s="23"/>
      <c r="U291" s="23"/>
      <c r="X291" s="264"/>
    </row>
    <row r="292" spans="1:24">
      <c r="A292" s="540"/>
      <c r="B292" s="541" t="s">
        <v>560</v>
      </c>
      <c r="C292" s="343" t="s">
        <v>564</v>
      </c>
      <c r="D292" s="544" t="s">
        <v>540</v>
      </c>
      <c r="E292" s="281"/>
      <c r="F292" s="524"/>
      <c r="G292" s="21">
        <v>1</v>
      </c>
      <c r="H292" s="72">
        <f>VLOOKUP(C292,Inventory!A:L,12,FALSE)</f>
        <v>0.75</v>
      </c>
      <c r="I292" s="72">
        <f t="shared" si="7"/>
        <v>0.75</v>
      </c>
      <c r="J292" s="21"/>
      <c r="K292" s="21"/>
      <c r="L292" s="256"/>
      <c r="M292" s="67"/>
      <c r="N292" s="67"/>
      <c r="O292" s="369"/>
      <c r="P292" s="384"/>
      <c r="Q292" s="23"/>
      <c r="R292" s="23"/>
      <c r="S292" s="23"/>
      <c r="T292" s="23"/>
      <c r="U292" s="23"/>
      <c r="X292" s="264"/>
    </row>
    <row r="293" spans="1:24">
      <c r="A293" s="540"/>
      <c r="B293" s="541"/>
      <c r="C293" s="541"/>
      <c r="D293" s="541" t="s">
        <v>565</v>
      </c>
      <c r="E293" s="281"/>
      <c r="F293" s="524"/>
      <c r="G293" s="259">
        <v>0.25</v>
      </c>
      <c r="H293" s="72">
        <v>0.9</v>
      </c>
      <c r="I293" s="72">
        <f>H293*G293</f>
        <v>0.22500000000000001</v>
      </c>
      <c r="J293" s="21"/>
      <c r="K293" s="21"/>
      <c r="L293" s="256"/>
      <c r="M293" s="67"/>
      <c r="N293" s="67"/>
      <c r="O293" s="369"/>
      <c r="P293" s="384"/>
      <c r="Q293" s="23"/>
      <c r="R293" s="23"/>
      <c r="S293" s="23"/>
      <c r="T293" s="23"/>
      <c r="U293" s="23"/>
      <c r="X293" s="264"/>
    </row>
    <row r="295" spans="1:24" s="2" customFormat="1" ht="31.5">
      <c r="A295" s="539" t="s">
        <v>476</v>
      </c>
      <c r="B295" s="542" t="s">
        <v>792</v>
      </c>
      <c r="C295" s="542"/>
      <c r="D295" s="542"/>
      <c r="E295" s="278" t="s">
        <v>793</v>
      </c>
      <c r="F295" s="537">
        <v>810797031633</v>
      </c>
      <c r="G295" s="17">
        <v>1</v>
      </c>
      <c r="H295" s="74"/>
      <c r="I295" s="74"/>
      <c r="J295" s="17"/>
      <c r="K295" s="17"/>
      <c r="L295" s="255">
        <f>SUM(I296:I304)</f>
        <v>6.2449999999999992</v>
      </c>
      <c r="M295" s="255">
        <v>11.5665</v>
      </c>
      <c r="N295" s="538">
        <v>22.99</v>
      </c>
      <c r="O295" s="370"/>
      <c r="P295" s="385"/>
      <c r="Q295" s="23"/>
      <c r="R295" s="66">
        <f>L295*2</f>
        <v>12.489999999999998</v>
      </c>
      <c r="S295" s="260">
        <f>SUM(R295-L295)/R295</f>
        <v>0.5</v>
      </c>
      <c r="T295" s="66">
        <v>15.95</v>
      </c>
      <c r="U295" s="260">
        <f>SUM(T295-R295)/T295</f>
        <v>0.21692789968652043</v>
      </c>
      <c r="V295" s="287">
        <v>18.64</v>
      </c>
      <c r="W295" s="261">
        <f>SUM(V295-L295)/V295</f>
        <v>0.66496781115879833</v>
      </c>
      <c r="X295" s="262" t="s">
        <v>794</v>
      </c>
    </row>
    <row r="296" spans="1:24">
      <c r="A296" s="19" t="s">
        <v>795</v>
      </c>
      <c r="B296" s="20" t="s">
        <v>796</v>
      </c>
      <c r="C296" s="20" t="s">
        <v>795</v>
      </c>
      <c r="D296" s="20" t="s">
        <v>797</v>
      </c>
      <c r="E296" s="279"/>
      <c r="F296" s="523"/>
      <c r="G296" s="21">
        <v>2</v>
      </c>
      <c r="H296" s="72">
        <f>VLOOKUP(C296,Inventory!A:L,12,FALSE)</f>
        <v>1.33</v>
      </c>
      <c r="I296" s="72">
        <f>SUM(H296)*G296</f>
        <v>2.66</v>
      </c>
      <c r="J296" s="21"/>
      <c r="K296" s="21"/>
      <c r="L296" s="269"/>
      <c r="M296" s="67"/>
      <c r="N296" s="67"/>
      <c r="O296" s="369"/>
      <c r="P296" s="384"/>
      <c r="Q296" s="23"/>
      <c r="R296" s="23"/>
      <c r="S296" s="23"/>
      <c r="T296" s="23"/>
      <c r="U296" s="23"/>
      <c r="V296" s="287">
        <v>15.95</v>
      </c>
      <c r="X296" s="262" t="s">
        <v>798</v>
      </c>
    </row>
    <row r="297" spans="1:24">
      <c r="A297" s="19" t="s">
        <v>786</v>
      </c>
      <c r="B297" s="20" t="s">
        <v>799</v>
      </c>
      <c r="C297" s="20" t="s">
        <v>786</v>
      </c>
      <c r="D297" s="20" t="s">
        <v>787</v>
      </c>
      <c r="E297" s="279"/>
      <c r="F297" s="523"/>
      <c r="G297" s="21">
        <v>2</v>
      </c>
      <c r="H297" s="72">
        <f>VLOOKUP(C297,Inventory!A:L,12,FALSE)</f>
        <v>0.59</v>
      </c>
      <c r="I297" s="72">
        <f t="shared" ref="I297:I304" si="8">H297*G297</f>
        <v>1.18</v>
      </c>
      <c r="J297" s="21"/>
      <c r="K297" s="21"/>
      <c r="L297" s="256"/>
      <c r="M297" s="67"/>
      <c r="N297" s="67"/>
      <c r="O297" s="369"/>
      <c r="P297" s="384"/>
      <c r="Q297" s="23"/>
      <c r="R297" s="23"/>
      <c r="S297" s="23"/>
      <c r="T297" s="23"/>
      <c r="U297" s="23"/>
      <c r="X297" s="264"/>
    </row>
    <row r="298" spans="1:24">
      <c r="A298" s="19" t="s">
        <v>569</v>
      </c>
      <c r="B298" s="20"/>
      <c r="C298" s="20" t="s">
        <v>569</v>
      </c>
      <c r="D298" s="20" t="s">
        <v>800</v>
      </c>
      <c r="E298" s="279"/>
      <c r="F298" s="523"/>
      <c r="G298" s="21">
        <v>1</v>
      </c>
      <c r="H298" s="72">
        <f>VLOOKUP(C298,Inventory!A:L,12,FALSE)</f>
        <v>0.28000000000000003</v>
      </c>
      <c r="I298" s="72">
        <f t="shared" si="8"/>
        <v>0.28000000000000003</v>
      </c>
      <c r="J298" s="21"/>
      <c r="K298" s="21"/>
      <c r="L298" s="256"/>
      <c r="M298" s="67"/>
      <c r="N298" s="67"/>
      <c r="O298" s="369"/>
      <c r="P298" s="384"/>
      <c r="Q298" s="23"/>
      <c r="R298" s="23"/>
      <c r="S298" s="23"/>
      <c r="T298" s="23"/>
      <c r="U298" s="23"/>
      <c r="X298" s="264"/>
    </row>
    <row r="299" spans="1:24">
      <c r="A299" s="19" t="s">
        <v>789</v>
      </c>
      <c r="B299" s="20"/>
      <c r="C299" s="20" t="s">
        <v>789</v>
      </c>
      <c r="D299" s="20" t="s">
        <v>790</v>
      </c>
      <c r="E299" s="279"/>
      <c r="F299" s="523"/>
      <c r="G299" s="21">
        <v>1</v>
      </c>
      <c r="H299" s="72">
        <f>VLOOKUP(C299,Inventory!A:L,12,FALSE)</f>
        <v>0.09</v>
      </c>
      <c r="I299" s="72">
        <f t="shared" si="8"/>
        <v>0.09</v>
      </c>
      <c r="J299" s="21"/>
      <c r="K299" s="21"/>
      <c r="L299" s="256"/>
      <c r="M299" s="67"/>
      <c r="N299" s="67"/>
      <c r="O299" s="369"/>
      <c r="P299" s="384"/>
      <c r="Q299" s="23"/>
      <c r="R299" s="23"/>
      <c r="S299" s="23"/>
      <c r="T299" s="23"/>
      <c r="U299" s="23"/>
      <c r="X299" s="264"/>
    </row>
    <row r="300" spans="1:24">
      <c r="A300" s="19" t="s">
        <v>741</v>
      </c>
      <c r="B300" s="20"/>
      <c r="C300" s="20" t="s">
        <v>741</v>
      </c>
      <c r="D300" s="20" t="s">
        <v>791</v>
      </c>
      <c r="E300" s="279"/>
      <c r="F300" s="523"/>
      <c r="G300" s="21">
        <v>1</v>
      </c>
      <c r="H300" s="72">
        <f>VLOOKUP(C300,Inventory!A:L,12,FALSE)</f>
        <v>0.15</v>
      </c>
      <c r="I300" s="72">
        <f t="shared" si="8"/>
        <v>0.15</v>
      </c>
      <c r="J300" s="21"/>
      <c r="K300" s="21"/>
      <c r="L300" s="256"/>
      <c r="M300" s="67"/>
      <c r="N300" s="67"/>
      <c r="O300" s="369"/>
      <c r="P300" s="384"/>
      <c r="Q300" s="23"/>
      <c r="R300" s="23"/>
      <c r="S300" s="23"/>
      <c r="T300" s="23"/>
      <c r="U300" s="23"/>
      <c r="X300" s="264"/>
    </row>
    <row r="301" spans="1:24">
      <c r="A301" s="540"/>
      <c r="B301" s="541"/>
      <c r="C301" s="572" t="s">
        <v>560</v>
      </c>
      <c r="D301" s="544" t="s">
        <v>561</v>
      </c>
      <c r="E301" s="280"/>
      <c r="F301" s="524"/>
      <c r="G301" s="21">
        <v>1</v>
      </c>
      <c r="H301" s="72">
        <f>VLOOKUP(C301,Inventory!A:L,12,FALSE)</f>
        <v>0.6</v>
      </c>
      <c r="I301" s="72">
        <f>H301*G301</f>
        <v>0.6</v>
      </c>
      <c r="J301" s="21"/>
      <c r="K301" s="21"/>
      <c r="L301" s="256"/>
      <c r="M301" s="67"/>
      <c r="N301" s="67"/>
      <c r="O301" s="369"/>
      <c r="P301" s="384"/>
      <c r="Q301" s="23"/>
      <c r="R301" s="23"/>
      <c r="S301" s="23"/>
      <c r="T301" s="23"/>
      <c r="U301" s="23"/>
      <c r="X301" s="264"/>
    </row>
    <row r="302" spans="1:24">
      <c r="A302" s="540"/>
      <c r="B302" s="541"/>
      <c r="C302" s="572" t="s">
        <v>562</v>
      </c>
      <c r="D302" s="544" t="s">
        <v>563</v>
      </c>
      <c r="E302" s="280"/>
      <c r="F302" s="524"/>
      <c r="G302" s="21">
        <v>1</v>
      </c>
      <c r="H302" s="72">
        <f>VLOOKUP(C302,Inventory!A:L,12,FALSE)</f>
        <v>0.31</v>
      </c>
      <c r="I302" s="72">
        <f>H302*G302</f>
        <v>0.31</v>
      </c>
      <c r="J302" s="21"/>
      <c r="K302" s="21"/>
      <c r="L302" s="256"/>
      <c r="M302" s="67"/>
      <c r="N302" s="67"/>
      <c r="O302" s="369"/>
      <c r="P302" s="384"/>
      <c r="Q302" s="23"/>
      <c r="R302" s="23"/>
      <c r="S302" s="23"/>
      <c r="T302" s="23"/>
      <c r="U302" s="23"/>
      <c r="X302" s="264"/>
    </row>
    <row r="303" spans="1:24">
      <c r="A303" s="540"/>
      <c r="B303" s="541"/>
      <c r="C303" s="343" t="s">
        <v>564</v>
      </c>
      <c r="D303" s="544" t="s">
        <v>540</v>
      </c>
      <c r="F303" s="524"/>
      <c r="G303" s="21">
        <v>1</v>
      </c>
      <c r="H303" s="72">
        <f>VLOOKUP(C303,Inventory!A:L,12,FALSE)</f>
        <v>0.75</v>
      </c>
      <c r="I303" s="72">
        <f>H303*G303</f>
        <v>0.75</v>
      </c>
      <c r="J303" s="21"/>
      <c r="K303" s="21"/>
      <c r="L303" s="256"/>
      <c r="M303" s="67"/>
      <c r="N303" s="67"/>
      <c r="O303" s="369"/>
      <c r="P303" s="384"/>
      <c r="Q303" s="23"/>
      <c r="R303" s="23"/>
      <c r="S303" s="23"/>
      <c r="T303" s="23"/>
      <c r="U303" s="23"/>
      <c r="X303" s="264"/>
    </row>
    <row r="304" spans="1:24">
      <c r="A304" s="540"/>
      <c r="B304" s="541"/>
      <c r="C304" s="541"/>
      <c r="D304" s="541" t="s">
        <v>565</v>
      </c>
      <c r="E304" s="281"/>
      <c r="F304" s="524"/>
      <c r="G304" s="259">
        <v>0.25</v>
      </c>
      <c r="H304" s="72">
        <v>0.9</v>
      </c>
      <c r="I304" s="72">
        <f t="shared" si="8"/>
        <v>0.22500000000000001</v>
      </c>
      <c r="J304" s="21"/>
      <c r="K304" s="21"/>
      <c r="L304" s="256"/>
      <c r="M304" s="67"/>
      <c r="N304" s="67"/>
      <c r="O304" s="369"/>
      <c r="P304" s="384"/>
      <c r="Q304" s="23"/>
      <c r="R304" s="23"/>
      <c r="S304" s="23"/>
      <c r="T304" s="23"/>
      <c r="U304" s="23"/>
      <c r="X304" s="264"/>
    </row>
    <row r="305" spans="1:24">
      <c r="A305" s="540"/>
      <c r="B305" s="541"/>
      <c r="C305" s="541"/>
      <c r="D305" s="541"/>
      <c r="E305" s="281"/>
      <c r="F305" s="524"/>
      <c r="G305" s="86"/>
      <c r="H305" s="87"/>
      <c r="I305" s="87"/>
      <c r="J305" s="86"/>
      <c r="K305" s="86"/>
      <c r="L305" s="249"/>
      <c r="M305" s="67"/>
      <c r="N305" s="67"/>
      <c r="O305" s="369"/>
      <c r="P305" s="384"/>
      <c r="Q305" s="23"/>
      <c r="R305" s="23"/>
      <c r="S305" s="23"/>
      <c r="T305" s="23"/>
      <c r="U305" s="23"/>
      <c r="X305" s="264"/>
    </row>
    <row r="306" spans="1:24" s="2" customFormat="1" ht="31.5">
      <c r="A306" s="539" t="s">
        <v>478</v>
      </c>
      <c r="B306" s="542" t="s">
        <v>801</v>
      </c>
      <c r="C306" s="542"/>
      <c r="D306" s="542"/>
      <c r="E306" s="278" t="s">
        <v>479</v>
      </c>
      <c r="F306" s="537">
        <v>810797031640</v>
      </c>
      <c r="G306" s="17">
        <v>1</v>
      </c>
      <c r="H306" s="74"/>
      <c r="I306" s="74"/>
      <c r="J306" s="17"/>
      <c r="K306" s="17"/>
      <c r="L306" s="255">
        <f>SUM(I307:I317)</f>
        <v>6.6849999999999996</v>
      </c>
      <c r="M306" s="255">
        <v>12.440999999999999</v>
      </c>
      <c r="N306" s="538">
        <v>24.99</v>
      </c>
      <c r="O306" s="370"/>
      <c r="P306" s="385"/>
      <c r="Q306" s="23" t="s">
        <v>802</v>
      </c>
      <c r="R306" s="66">
        <f>L306*2</f>
        <v>13.37</v>
      </c>
      <c r="S306" s="260">
        <f>SUM(R306-L306)/R306</f>
        <v>0.5</v>
      </c>
      <c r="T306" s="66">
        <v>16.95</v>
      </c>
      <c r="U306" s="260">
        <f>SUM(T306-R306)/T306</f>
        <v>0.21120943952802362</v>
      </c>
      <c r="V306" s="287">
        <v>33.090000000000003</v>
      </c>
      <c r="W306" s="261">
        <f>SUM(V306-L306)/V306</f>
        <v>0.79797521909942581</v>
      </c>
      <c r="X306" s="262" t="s">
        <v>803</v>
      </c>
    </row>
    <row r="307" spans="1:24">
      <c r="A307" s="19" t="s">
        <v>804</v>
      </c>
      <c r="B307" s="20" t="s">
        <v>805</v>
      </c>
      <c r="C307" s="20" t="s">
        <v>804</v>
      </c>
      <c r="D307" s="20" t="s">
        <v>806</v>
      </c>
      <c r="E307" s="279"/>
      <c r="F307" s="523"/>
      <c r="G307" s="21">
        <v>1</v>
      </c>
      <c r="H307" s="72">
        <f>VLOOKUP(C307,Inventory!A:L,12,FALSE)</f>
        <v>1.55</v>
      </c>
      <c r="I307" s="72">
        <f>SUM(H307)*G307</f>
        <v>1.55</v>
      </c>
      <c r="J307" s="21"/>
      <c r="K307" s="21"/>
      <c r="L307" s="269"/>
      <c r="M307" s="67"/>
      <c r="N307" s="67"/>
      <c r="O307" s="369"/>
      <c r="P307" s="384"/>
      <c r="Q307" s="23"/>
      <c r="R307" s="23">
        <v>17.940000000000001</v>
      </c>
      <c r="S307" s="23"/>
      <c r="T307" s="23"/>
      <c r="U307" s="23"/>
      <c r="V307" s="287">
        <v>16.95</v>
      </c>
      <c r="X307" s="262" t="s">
        <v>807</v>
      </c>
    </row>
    <row r="308" spans="1:24">
      <c r="A308" s="19" t="s">
        <v>808</v>
      </c>
      <c r="B308" s="20" t="s">
        <v>809</v>
      </c>
      <c r="C308" s="20" t="s">
        <v>808</v>
      </c>
      <c r="D308" s="20" t="s">
        <v>810</v>
      </c>
      <c r="E308" s="279"/>
      <c r="F308" s="523"/>
      <c r="G308" s="21">
        <v>1</v>
      </c>
      <c r="H308" s="72">
        <f>VLOOKUP(C308,Inventory!A:L,12,FALSE)</f>
        <v>0.72</v>
      </c>
      <c r="I308" s="72">
        <f t="shared" ref="I308:I313" si="9">H308*G308</f>
        <v>0.72</v>
      </c>
      <c r="J308" s="21"/>
      <c r="K308" s="21"/>
      <c r="L308" s="256"/>
      <c r="M308" s="67"/>
      <c r="N308" s="67"/>
      <c r="O308" s="369"/>
      <c r="P308" s="384"/>
      <c r="Q308" s="23"/>
      <c r="R308" s="23"/>
      <c r="S308" s="23"/>
      <c r="T308" s="23"/>
      <c r="U308" s="23"/>
      <c r="X308" s="264"/>
    </row>
    <row r="309" spans="1:24">
      <c r="A309" s="19" t="s">
        <v>795</v>
      </c>
      <c r="B309" s="20"/>
      <c r="C309" s="20" t="s">
        <v>795</v>
      </c>
      <c r="D309" s="20" t="s">
        <v>811</v>
      </c>
      <c r="E309" s="279"/>
      <c r="F309" s="523"/>
      <c r="G309" s="21">
        <v>1</v>
      </c>
      <c r="H309" s="72">
        <f>VLOOKUP(C309,Inventory!A:L,12,FALSE)</f>
        <v>1.33</v>
      </c>
      <c r="I309" s="72">
        <f t="shared" si="9"/>
        <v>1.33</v>
      </c>
      <c r="J309" s="21"/>
      <c r="K309" s="21"/>
      <c r="L309" s="256"/>
      <c r="M309" s="67"/>
      <c r="N309" s="67"/>
      <c r="O309" s="369"/>
      <c r="P309" s="384"/>
      <c r="Q309" s="23"/>
      <c r="R309" s="23"/>
      <c r="S309" s="23"/>
      <c r="T309" s="23"/>
      <c r="U309" s="23"/>
      <c r="X309" s="264"/>
    </row>
    <row r="310" spans="1:24">
      <c r="A310" s="19" t="s">
        <v>786</v>
      </c>
      <c r="B310" s="20"/>
      <c r="C310" s="20" t="s">
        <v>786</v>
      </c>
      <c r="D310" s="20" t="s">
        <v>812</v>
      </c>
      <c r="E310" s="279"/>
      <c r="F310" s="523"/>
      <c r="G310" s="21">
        <v>1</v>
      </c>
      <c r="H310" s="72">
        <f>VLOOKUP(C310,Inventory!A:L,12,FALSE)</f>
        <v>0.59</v>
      </c>
      <c r="I310" s="72">
        <f t="shared" si="9"/>
        <v>0.59</v>
      </c>
      <c r="J310" s="21"/>
      <c r="K310" s="21"/>
      <c r="L310" s="256"/>
      <c r="M310" s="67"/>
      <c r="N310" s="67"/>
      <c r="O310" s="369"/>
      <c r="P310" s="384"/>
      <c r="Q310" s="23"/>
      <c r="R310" s="23"/>
      <c r="S310" s="23"/>
      <c r="T310" s="23"/>
      <c r="U310" s="23"/>
      <c r="X310" s="264"/>
    </row>
    <row r="311" spans="1:24">
      <c r="A311" s="19" t="s">
        <v>578</v>
      </c>
      <c r="B311" s="20"/>
      <c r="C311" s="20" t="s">
        <v>578</v>
      </c>
      <c r="D311" s="20" t="s">
        <v>813</v>
      </c>
      <c r="E311" s="279"/>
      <c r="F311" s="523"/>
      <c r="G311" s="21">
        <v>1</v>
      </c>
      <c r="H311" s="72">
        <f>VLOOKUP(C311,Inventory!A:L,12,FALSE)</f>
        <v>0.37</v>
      </c>
      <c r="I311" s="72">
        <f t="shared" si="9"/>
        <v>0.37</v>
      </c>
      <c r="J311" s="21"/>
      <c r="K311" s="21"/>
      <c r="L311" s="256"/>
      <c r="M311" s="67"/>
      <c r="N311" s="67"/>
      <c r="O311" s="369"/>
      <c r="P311" s="384"/>
      <c r="Q311" s="23"/>
      <c r="T311" s="23"/>
      <c r="U311" s="23"/>
      <c r="X311" s="264"/>
    </row>
    <row r="312" spans="1:24">
      <c r="A312" s="19" t="s">
        <v>789</v>
      </c>
      <c r="B312" s="20"/>
      <c r="C312" s="20" t="s">
        <v>789</v>
      </c>
      <c r="D312" s="20" t="s">
        <v>790</v>
      </c>
      <c r="E312" s="279"/>
      <c r="F312" s="523"/>
      <c r="G312" s="21">
        <v>1</v>
      </c>
      <c r="H312" s="72">
        <f>VLOOKUP(C312,Inventory!A:L,12,FALSE)</f>
        <v>0.09</v>
      </c>
      <c r="I312" s="72">
        <f t="shared" si="9"/>
        <v>0.09</v>
      </c>
      <c r="J312" s="21"/>
      <c r="K312" s="21"/>
      <c r="L312" s="256"/>
      <c r="M312" s="67"/>
      <c r="N312" s="67"/>
      <c r="O312" s="369"/>
      <c r="P312" s="384"/>
      <c r="Q312" s="23"/>
      <c r="R312" s="13"/>
      <c r="S312" s="13"/>
      <c r="T312" s="23"/>
      <c r="U312" s="23"/>
      <c r="X312" s="264"/>
    </row>
    <row r="313" spans="1:24">
      <c r="A313" s="19" t="s">
        <v>741</v>
      </c>
      <c r="B313" s="20"/>
      <c r="C313" s="20" t="s">
        <v>741</v>
      </c>
      <c r="D313" s="20" t="s">
        <v>791</v>
      </c>
      <c r="E313" s="279"/>
      <c r="F313" s="523"/>
      <c r="G313" s="21">
        <v>1</v>
      </c>
      <c r="H313" s="72">
        <f>VLOOKUP(C313,Inventory!A:L,12,FALSE)</f>
        <v>0.15</v>
      </c>
      <c r="I313" s="72">
        <f t="shared" si="9"/>
        <v>0.15</v>
      </c>
      <c r="J313" s="21"/>
      <c r="K313" s="21"/>
      <c r="L313" s="256"/>
      <c r="M313" s="67"/>
      <c r="N313" s="67"/>
      <c r="O313" s="369"/>
      <c r="P313" s="384"/>
      <c r="Q313" s="23"/>
      <c r="T313" s="23"/>
      <c r="U313" s="23"/>
      <c r="X313" s="264"/>
    </row>
    <row r="314" spans="1:24">
      <c r="A314" s="540"/>
      <c r="B314" s="541"/>
      <c r="C314" s="343" t="s">
        <v>560</v>
      </c>
      <c r="D314" s="544" t="s">
        <v>561</v>
      </c>
      <c r="E314" s="280"/>
      <c r="F314" s="524"/>
      <c r="G314" s="21">
        <v>1</v>
      </c>
      <c r="H314" s="72">
        <f>VLOOKUP(C314,Inventory!A:L,12,FALSE)</f>
        <v>0.6</v>
      </c>
      <c r="I314" s="72">
        <f>H314*G314</f>
        <v>0.6</v>
      </c>
      <c r="J314" s="21"/>
      <c r="K314" s="21"/>
      <c r="L314" s="256"/>
      <c r="M314" s="67"/>
      <c r="N314" s="67"/>
      <c r="O314" s="369"/>
      <c r="P314" s="384"/>
      <c r="Q314" s="23"/>
      <c r="R314" s="23"/>
      <c r="S314" s="23"/>
      <c r="T314" s="23"/>
      <c r="U314" s="23"/>
      <c r="X314" s="264"/>
    </row>
    <row r="315" spans="1:24">
      <c r="A315" s="540"/>
      <c r="B315" s="541"/>
      <c r="C315" s="572" t="s">
        <v>562</v>
      </c>
      <c r="D315" s="544" t="s">
        <v>563</v>
      </c>
      <c r="E315" s="280"/>
      <c r="F315" s="524"/>
      <c r="G315" s="21">
        <v>1</v>
      </c>
      <c r="H315" s="72">
        <f>VLOOKUP(C315,Inventory!A:L,12,FALSE)</f>
        <v>0.31</v>
      </c>
      <c r="I315" s="72">
        <f>H315*G315</f>
        <v>0.31</v>
      </c>
      <c r="J315" s="21"/>
      <c r="K315" s="21"/>
      <c r="L315" s="256"/>
      <c r="M315" s="67"/>
      <c r="N315" s="67"/>
      <c r="O315" s="369"/>
      <c r="P315" s="384"/>
      <c r="Q315" s="23"/>
      <c r="R315" s="23"/>
      <c r="S315" s="23"/>
      <c r="T315" s="23"/>
      <c r="U315" s="23"/>
      <c r="X315" s="264"/>
    </row>
    <row r="316" spans="1:24">
      <c r="A316" s="540"/>
      <c r="B316" s="541"/>
      <c r="C316" s="572" t="s">
        <v>564</v>
      </c>
      <c r="D316" s="544" t="s">
        <v>540</v>
      </c>
      <c r="E316" s="280"/>
      <c r="F316" s="524"/>
      <c r="G316" s="21">
        <v>1</v>
      </c>
      <c r="H316" s="72">
        <f>VLOOKUP(C316,Inventory!A:L,12,FALSE)</f>
        <v>0.75</v>
      </c>
      <c r="I316" s="72">
        <f>H316*G316</f>
        <v>0.75</v>
      </c>
      <c r="J316" s="21"/>
      <c r="K316" s="21"/>
      <c r="L316" s="256"/>
      <c r="M316" s="67"/>
      <c r="N316" s="67"/>
      <c r="O316" s="369"/>
      <c r="P316" s="384"/>
      <c r="Q316" s="23"/>
      <c r="R316" s="23"/>
      <c r="S316" s="23"/>
      <c r="T316" s="23"/>
      <c r="U316" s="23"/>
      <c r="X316" s="264"/>
    </row>
    <row r="317" spans="1:24">
      <c r="A317" s="540"/>
      <c r="B317" s="541"/>
      <c r="C317" s="541"/>
      <c r="D317" s="541" t="s">
        <v>565</v>
      </c>
      <c r="E317" s="281"/>
      <c r="F317" s="524"/>
      <c r="G317" s="259">
        <v>0.25</v>
      </c>
      <c r="H317" s="72">
        <v>0.9</v>
      </c>
      <c r="I317" s="72">
        <f>H317*G317</f>
        <v>0.22500000000000001</v>
      </c>
      <c r="J317" s="21"/>
      <c r="K317" s="21"/>
      <c r="L317" s="256"/>
      <c r="M317" s="67"/>
      <c r="N317" s="67"/>
      <c r="O317" s="369"/>
      <c r="P317" s="384"/>
      <c r="Q317" s="23"/>
      <c r="R317" s="23"/>
      <c r="S317" s="23"/>
      <c r="T317" s="23"/>
      <c r="U317" s="23"/>
      <c r="X317" s="264"/>
    </row>
    <row r="318" spans="1:24">
      <c r="A318" s="540"/>
      <c r="B318" s="541"/>
      <c r="C318" s="541"/>
      <c r="D318" s="541"/>
      <c r="E318" s="281"/>
      <c r="F318" s="524"/>
      <c r="G318" s="86"/>
      <c r="H318" s="87"/>
      <c r="I318" s="87"/>
      <c r="J318" s="86"/>
      <c r="K318" s="86"/>
      <c r="L318" s="249"/>
      <c r="M318" s="67"/>
      <c r="N318" s="67"/>
      <c r="O318" s="369"/>
      <c r="P318" s="384"/>
      <c r="Q318" s="23"/>
      <c r="T318" s="23"/>
      <c r="U318" s="23"/>
      <c r="X318" s="264"/>
    </row>
    <row r="319" spans="1:24" s="2" customFormat="1" ht="31.5">
      <c r="A319" s="539" t="s">
        <v>480</v>
      </c>
      <c r="B319" s="542" t="s">
        <v>814</v>
      </c>
      <c r="C319" s="542"/>
      <c r="D319" s="542"/>
      <c r="E319" s="278" t="s">
        <v>481</v>
      </c>
      <c r="F319" s="537">
        <v>810797031657</v>
      </c>
      <c r="G319" s="17">
        <v>1</v>
      </c>
      <c r="H319" s="74"/>
      <c r="I319" s="74"/>
      <c r="J319" s="17"/>
      <c r="K319" s="17"/>
      <c r="L319" s="255">
        <f>SUM(I320:I330)</f>
        <v>9.5549999999999997</v>
      </c>
      <c r="M319" s="255">
        <v>15.972</v>
      </c>
      <c r="N319" s="538">
        <v>29.99</v>
      </c>
      <c r="O319" s="370"/>
      <c r="P319" s="385"/>
      <c r="Q319" s="23" t="s">
        <v>802</v>
      </c>
      <c r="R319" s="66">
        <f>L319*2</f>
        <v>19.11</v>
      </c>
      <c r="S319" s="260">
        <f>SUM(R319-L319)/R319</f>
        <v>0.5</v>
      </c>
      <c r="T319" s="66">
        <v>22.95</v>
      </c>
      <c r="U319" s="260">
        <f>SUM(T319-R319)/T319</f>
        <v>0.16732026143790849</v>
      </c>
      <c r="V319" s="287">
        <v>29.37</v>
      </c>
      <c r="W319" s="261">
        <f>SUM(V319-L319)/V319</f>
        <v>0.67466802860061292</v>
      </c>
      <c r="X319" s="262" t="s">
        <v>815</v>
      </c>
    </row>
    <row r="320" spans="1:24">
      <c r="A320" s="19" t="s">
        <v>816</v>
      </c>
      <c r="B320" s="20" t="s">
        <v>817</v>
      </c>
      <c r="C320" s="19" t="s">
        <v>816</v>
      </c>
      <c r="D320" s="20" t="s">
        <v>818</v>
      </c>
      <c r="E320" s="279"/>
      <c r="F320" s="523"/>
      <c r="G320" s="21">
        <v>1</v>
      </c>
      <c r="H320" s="72">
        <f>VLOOKUP(C320,Inventory!A:L,12,FALSE)</f>
        <v>3.01</v>
      </c>
      <c r="I320" s="72">
        <f>SUM(H320)*G320</f>
        <v>3.01</v>
      </c>
      <c r="J320" s="21"/>
      <c r="K320" s="21"/>
      <c r="L320" s="269"/>
      <c r="M320" s="67"/>
      <c r="N320" s="67"/>
      <c r="O320" s="369"/>
      <c r="P320" s="384"/>
      <c r="Q320" s="23"/>
      <c r="R320" s="23"/>
      <c r="S320" s="23"/>
      <c r="T320" s="23"/>
      <c r="U320" s="23"/>
      <c r="V320" s="287">
        <v>22.95</v>
      </c>
      <c r="X320" s="262" t="s">
        <v>819</v>
      </c>
    </row>
    <row r="321" spans="1:24">
      <c r="A321" s="19" t="s">
        <v>820</v>
      </c>
      <c r="B321" s="20" t="s">
        <v>821</v>
      </c>
      <c r="C321" s="19" t="s">
        <v>820</v>
      </c>
      <c r="D321" s="20" t="s">
        <v>822</v>
      </c>
      <c r="E321" s="279"/>
      <c r="F321" s="523"/>
      <c r="G321" s="21">
        <v>1</v>
      </c>
      <c r="H321" s="72">
        <f>VLOOKUP(C321,Inventory!A:L,12,FALSE)</f>
        <v>1.55</v>
      </c>
      <c r="I321" s="72">
        <f t="shared" ref="I321:I326" si="10">H321*G321</f>
        <v>1.55</v>
      </c>
      <c r="J321" s="21"/>
      <c r="K321" s="21"/>
      <c r="L321" s="256"/>
      <c r="M321" s="67"/>
      <c r="N321" s="67"/>
      <c r="O321" s="369"/>
      <c r="P321" s="384"/>
      <c r="Q321" s="23"/>
      <c r="R321" s="23"/>
      <c r="S321" s="23"/>
      <c r="T321" s="23"/>
      <c r="U321" s="23"/>
      <c r="X321" s="264"/>
    </row>
    <row r="322" spans="1:24">
      <c r="A322" s="19" t="s">
        <v>823</v>
      </c>
      <c r="B322" s="20"/>
      <c r="C322" s="19" t="s">
        <v>823</v>
      </c>
      <c r="D322" s="20" t="s">
        <v>824</v>
      </c>
      <c r="E322" s="279"/>
      <c r="F322" s="523"/>
      <c r="G322" s="21">
        <v>1</v>
      </c>
      <c r="H322" s="72">
        <f>VLOOKUP(C322,Inventory!A:L,12,FALSE)</f>
        <v>1.55</v>
      </c>
      <c r="I322" s="72">
        <f t="shared" si="10"/>
        <v>1.55</v>
      </c>
      <c r="J322" s="21"/>
      <c r="K322" s="21"/>
      <c r="L322" s="256"/>
      <c r="M322" s="67"/>
      <c r="N322" s="67"/>
      <c r="O322" s="369"/>
      <c r="P322" s="384"/>
      <c r="Q322" s="23"/>
      <c r="R322" s="23"/>
      <c r="S322" s="23"/>
      <c r="T322" s="23"/>
      <c r="U322" s="23"/>
      <c r="X322" s="264"/>
    </row>
    <row r="323" spans="1:24">
      <c r="A323" s="19" t="s">
        <v>825</v>
      </c>
      <c r="B323" s="20"/>
      <c r="C323" s="19" t="s">
        <v>825</v>
      </c>
      <c r="D323" s="20" t="s">
        <v>826</v>
      </c>
      <c r="E323" s="279"/>
      <c r="F323" s="523"/>
      <c r="G323" s="21">
        <v>1</v>
      </c>
      <c r="H323" s="72">
        <f>VLOOKUP(C323,Inventory!A:L,12,FALSE)</f>
        <v>0.7</v>
      </c>
      <c r="I323" s="72">
        <f t="shared" si="10"/>
        <v>0.7</v>
      </c>
      <c r="J323" s="21"/>
      <c r="K323" s="21"/>
      <c r="L323" s="256"/>
      <c r="M323" s="67"/>
      <c r="N323" s="67"/>
      <c r="O323" s="369"/>
      <c r="P323" s="384"/>
      <c r="Q323" s="23"/>
      <c r="R323" s="23"/>
      <c r="S323" s="23"/>
      <c r="T323" s="23"/>
      <c r="U323" s="23"/>
      <c r="X323" s="264"/>
    </row>
    <row r="324" spans="1:24">
      <c r="A324" s="19" t="s">
        <v>585</v>
      </c>
      <c r="B324" s="20"/>
      <c r="C324" s="19" t="s">
        <v>585</v>
      </c>
      <c r="D324" s="20" t="s">
        <v>827</v>
      </c>
      <c r="E324" s="279"/>
      <c r="F324" s="523"/>
      <c r="G324" s="21">
        <v>1</v>
      </c>
      <c r="H324" s="72">
        <f>VLOOKUP(C324,Inventory!A:L,12,FALSE)</f>
        <v>0.46</v>
      </c>
      <c r="I324" s="72">
        <f t="shared" si="10"/>
        <v>0.46</v>
      </c>
      <c r="J324" s="21"/>
      <c r="K324" s="21"/>
      <c r="L324" s="256"/>
      <c r="M324" s="67"/>
      <c r="N324" s="67"/>
      <c r="O324" s="369"/>
      <c r="P324" s="384"/>
      <c r="Q324" s="23"/>
      <c r="R324" s="23"/>
      <c r="S324" s="23"/>
      <c r="T324" s="23"/>
      <c r="U324" s="23"/>
      <c r="X324" s="264"/>
    </row>
    <row r="325" spans="1:24">
      <c r="A325" s="19" t="s">
        <v>789</v>
      </c>
      <c r="B325" s="20"/>
      <c r="C325" s="19" t="s">
        <v>789</v>
      </c>
      <c r="D325" s="20" t="s">
        <v>790</v>
      </c>
      <c r="E325" s="279"/>
      <c r="F325" s="523"/>
      <c r="G325" s="21">
        <v>1</v>
      </c>
      <c r="H325" s="72">
        <f>VLOOKUP(C325,Inventory!A:L,12,FALSE)</f>
        <v>0.09</v>
      </c>
      <c r="I325" s="72">
        <f t="shared" si="10"/>
        <v>0.09</v>
      </c>
      <c r="J325" s="21"/>
      <c r="K325" s="21"/>
      <c r="L325" s="256"/>
      <c r="M325" s="67"/>
      <c r="N325" s="67"/>
      <c r="O325" s="369"/>
      <c r="P325" s="384"/>
      <c r="Q325" s="23"/>
      <c r="R325" s="23"/>
      <c r="S325" s="23"/>
      <c r="T325" s="23"/>
      <c r="U325" s="23"/>
      <c r="X325" s="264"/>
    </row>
    <row r="326" spans="1:24">
      <c r="A326" s="19" t="s">
        <v>741</v>
      </c>
      <c r="B326" s="20"/>
      <c r="C326" s="19" t="s">
        <v>741</v>
      </c>
      <c r="D326" s="20" t="s">
        <v>791</v>
      </c>
      <c r="E326" s="279"/>
      <c r="F326" s="523"/>
      <c r="G326" s="21">
        <v>1</v>
      </c>
      <c r="H326" s="72">
        <f>VLOOKUP(C326,Inventory!A:L,12,FALSE)</f>
        <v>0.15</v>
      </c>
      <c r="I326" s="72">
        <f t="shared" si="10"/>
        <v>0.15</v>
      </c>
      <c r="J326" s="21"/>
      <c r="K326" s="21"/>
      <c r="L326" s="256"/>
      <c r="M326" s="67"/>
      <c r="N326" s="67"/>
      <c r="O326" s="369"/>
      <c r="P326" s="384"/>
      <c r="Q326" s="23"/>
      <c r="R326" s="23"/>
      <c r="S326" s="23"/>
      <c r="T326" s="23"/>
      <c r="U326" s="23"/>
      <c r="X326" s="264"/>
    </row>
    <row r="327" spans="1:24">
      <c r="A327" s="540"/>
      <c r="B327" s="20" t="s">
        <v>627</v>
      </c>
      <c r="C327" s="343" t="s">
        <v>627</v>
      </c>
      <c r="D327" s="544" t="s">
        <v>561</v>
      </c>
      <c r="E327" s="280"/>
      <c r="F327" s="524"/>
      <c r="G327" s="21">
        <v>1</v>
      </c>
      <c r="H327" s="72">
        <f>VLOOKUP(C327,Inventory!A:L,12,FALSE)</f>
        <v>0.72</v>
      </c>
      <c r="I327" s="72">
        <f>H327*G327</f>
        <v>0.72</v>
      </c>
      <c r="J327" s="21"/>
      <c r="K327" s="21"/>
      <c r="L327" s="256"/>
      <c r="M327" s="67"/>
      <c r="N327" s="67"/>
      <c r="O327" s="369"/>
      <c r="P327" s="384"/>
      <c r="Q327" s="23"/>
      <c r="R327" s="23"/>
      <c r="S327" s="23"/>
      <c r="T327" s="23"/>
      <c r="U327" s="23"/>
      <c r="X327" s="264"/>
    </row>
    <row r="328" spans="1:24">
      <c r="A328" s="540"/>
      <c r="B328" s="541" t="s">
        <v>828</v>
      </c>
      <c r="C328" s="343" t="s">
        <v>629</v>
      </c>
      <c r="D328" s="544" t="s">
        <v>563</v>
      </c>
      <c r="E328" s="280"/>
      <c r="F328" s="524"/>
      <c r="G328" s="21">
        <v>1</v>
      </c>
      <c r="H328" s="72">
        <f>VLOOKUP(C328,Inventory!A:L,12,FALSE)</f>
        <v>0.35</v>
      </c>
      <c r="I328" s="72">
        <f>H328*G328</f>
        <v>0.35</v>
      </c>
      <c r="J328" s="21"/>
      <c r="K328" s="21"/>
      <c r="L328" s="256"/>
      <c r="M328" s="67"/>
      <c r="N328" s="67"/>
      <c r="O328" s="369"/>
      <c r="P328" s="384"/>
      <c r="Q328" s="23"/>
      <c r="R328" s="23"/>
      <c r="S328" s="23"/>
      <c r="T328" s="23"/>
      <c r="U328" s="23"/>
      <c r="X328" s="264"/>
    </row>
    <row r="329" spans="1:24">
      <c r="A329" s="540"/>
      <c r="B329" s="541"/>
      <c r="C329" s="343" t="s">
        <v>564</v>
      </c>
      <c r="D329" s="544" t="s">
        <v>540</v>
      </c>
      <c r="E329" s="280"/>
      <c r="F329" s="524"/>
      <c r="G329" s="21">
        <v>1</v>
      </c>
      <c r="H329" s="72">
        <f>VLOOKUP(C329,Inventory!A:L,12,FALSE)</f>
        <v>0.75</v>
      </c>
      <c r="I329" s="72">
        <f>H329*G329</f>
        <v>0.75</v>
      </c>
      <c r="J329" s="21"/>
      <c r="K329" s="21"/>
      <c r="L329" s="256"/>
      <c r="M329" s="67"/>
      <c r="N329" s="67"/>
      <c r="O329" s="369"/>
      <c r="P329" s="384"/>
      <c r="Q329" s="23"/>
      <c r="R329" s="23"/>
      <c r="S329" s="23"/>
      <c r="T329" s="23"/>
      <c r="U329" s="23"/>
      <c r="X329" s="264"/>
    </row>
    <row r="330" spans="1:24">
      <c r="A330" s="540"/>
      <c r="B330" s="541"/>
      <c r="C330" s="541"/>
      <c r="D330" s="541" t="s">
        <v>565</v>
      </c>
      <c r="E330" s="281"/>
      <c r="F330" s="524"/>
      <c r="G330" s="259">
        <v>0.25</v>
      </c>
      <c r="H330" s="72">
        <v>0.9</v>
      </c>
      <c r="I330" s="72">
        <f>H330*G330</f>
        <v>0.22500000000000001</v>
      </c>
      <c r="J330" s="21"/>
      <c r="K330" s="21"/>
      <c r="L330" s="256"/>
      <c r="M330" s="67"/>
      <c r="N330" s="67"/>
      <c r="O330" s="369"/>
      <c r="P330" s="384"/>
      <c r="Q330" s="23"/>
      <c r="R330" s="23"/>
      <c r="S330" s="23"/>
      <c r="T330" s="23"/>
      <c r="U330" s="23"/>
      <c r="X330" s="264"/>
    </row>
    <row r="331" spans="1:24">
      <c r="A331" s="19"/>
      <c r="B331" s="20"/>
      <c r="C331" s="20"/>
      <c r="D331" s="20"/>
      <c r="E331" s="279"/>
      <c r="F331" s="523"/>
      <c r="G331" s="21"/>
      <c r="H331" s="72"/>
      <c r="I331" s="72"/>
      <c r="J331" s="21"/>
      <c r="K331" s="21"/>
      <c r="L331" s="256"/>
      <c r="M331" s="67"/>
      <c r="N331" s="67"/>
      <c r="O331" s="369"/>
      <c r="P331" s="384"/>
      <c r="Q331" s="23"/>
      <c r="R331" s="23"/>
      <c r="S331" s="23"/>
      <c r="T331" s="23"/>
      <c r="U331" s="23"/>
      <c r="X331" s="264"/>
    </row>
    <row r="332" spans="1:24">
      <c r="A332" s="540"/>
      <c r="B332" s="541"/>
      <c r="C332" s="541"/>
      <c r="D332" s="541"/>
      <c r="E332" s="281"/>
      <c r="F332" s="524"/>
      <c r="G332" s="86"/>
      <c r="H332" s="87"/>
      <c r="I332" s="87"/>
      <c r="J332" s="86"/>
      <c r="K332" s="86"/>
      <c r="L332" s="249"/>
      <c r="M332" s="67"/>
      <c r="N332" s="67"/>
      <c r="O332" s="369"/>
      <c r="P332" s="384"/>
      <c r="Q332" s="23"/>
      <c r="R332" s="23"/>
      <c r="S332" s="23"/>
      <c r="T332" s="23"/>
      <c r="U332" s="23"/>
      <c r="X332" s="264"/>
    </row>
    <row r="333" spans="1:24" s="2" customFormat="1" ht="31.5">
      <c r="A333" s="539" t="s">
        <v>484</v>
      </c>
      <c r="B333" s="542" t="s">
        <v>829</v>
      </c>
      <c r="C333" s="542"/>
      <c r="D333" s="542"/>
      <c r="E333" s="278" t="s">
        <v>485</v>
      </c>
      <c r="F333" s="537">
        <v>810797031671</v>
      </c>
      <c r="G333" s="17">
        <v>1</v>
      </c>
      <c r="H333" s="74"/>
      <c r="I333" s="74"/>
      <c r="J333" s="17"/>
      <c r="K333" s="17"/>
      <c r="L333" s="255">
        <f>SUM(I334:I344)</f>
        <v>10.405000000000001</v>
      </c>
      <c r="M333" s="255">
        <v>17.225999999999999</v>
      </c>
      <c r="N333" s="538">
        <v>32.99</v>
      </c>
      <c r="O333" s="370"/>
      <c r="P333" s="385"/>
      <c r="Q333" s="23" t="s">
        <v>802</v>
      </c>
      <c r="R333" s="66">
        <f>L333*2</f>
        <v>20.810000000000002</v>
      </c>
      <c r="S333" s="260">
        <f>SUM(R333-L333)/R333</f>
        <v>0.5</v>
      </c>
      <c r="T333" s="66">
        <v>11.99</v>
      </c>
      <c r="U333" s="260">
        <f>SUM(T333-R333)/T333</f>
        <v>-0.73561301084236885</v>
      </c>
      <c r="V333" s="287">
        <v>34.56</v>
      </c>
      <c r="W333" s="261">
        <f>SUM(V333-L333)/V333</f>
        <v>0.69892939814814814</v>
      </c>
      <c r="X333" s="262" t="s">
        <v>830</v>
      </c>
    </row>
    <row r="334" spans="1:24">
      <c r="A334" s="19" t="s">
        <v>816</v>
      </c>
      <c r="B334" s="20" t="s">
        <v>831</v>
      </c>
      <c r="C334" s="19" t="s">
        <v>816</v>
      </c>
      <c r="D334" s="20" t="s">
        <v>818</v>
      </c>
      <c r="E334" s="279"/>
      <c r="F334" s="523"/>
      <c r="G334" s="21">
        <v>1</v>
      </c>
      <c r="H334" s="72">
        <f>VLOOKUP(C334,Inventory!A:L,12,FALSE)</f>
        <v>3.01</v>
      </c>
      <c r="I334" s="72">
        <f>SUM(H334)*G334</f>
        <v>3.01</v>
      </c>
      <c r="J334" s="21"/>
      <c r="K334" s="21"/>
      <c r="L334" s="269"/>
      <c r="M334" s="67"/>
      <c r="N334" s="67"/>
      <c r="O334" s="369"/>
      <c r="P334" s="384"/>
      <c r="Q334" s="23"/>
      <c r="R334" s="23">
        <v>20.56</v>
      </c>
      <c r="S334" s="23"/>
      <c r="T334" s="23"/>
      <c r="U334" s="23"/>
      <c r="V334" s="287">
        <v>23.95</v>
      </c>
      <c r="X334" s="262" t="s">
        <v>832</v>
      </c>
    </row>
    <row r="335" spans="1:24">
      <c r="A335" s="19" t="s">
        <v>820</v>
      </c>
      <c r="B335" s="20" t="s">
        <v>833</v>
      </c>
      <c r="C335" s="19" t="s">
        <v>820</v>
      </c>
      <c r="D335" s="20" t="s">
        <v>822</v>
      </c>
      <c r="E335" s="279"/>
      <c r="F335" s="523"/>
      <c r="G335" s="21">
        <v>1</v>
      </c>
      <c r="H335" s="72">
        <f>VLOOKUP(C335,Inventory!A:L,12,FALSE)</f>
        <v>1.55</v>
      </c>
      <c r="I335" s="72">
        <f t="shared" ref="I335:I340" si="11">H335*G335</f>
        <v>1.55</v>
      </c>
      <c r="J335" s="21"/>
      <c r="K335" s="21"/>
      <c r="L335" s="256"/>
      <c r="M335" s="67"/>
      <c r="N335" s="67"/>
      <c r="O335" s="369"/>
      <c r="P335" s="384"/>
      <c r="Q335" s="23"/>
      <c r="R335" s="23"/>
      <c r="S335" s="23"/>
      <c r="T335" s="23"/>
      <c r="U335" s="23"/>
      <c r="X335" s="264"/>
    </row>
    <row r="336" spans="1:24">
      <c r="A336" s="19" t="s">
        <v>834</v>
      </c>
      <c r="B336" s="20"/>
      <c r="C336" s="19" t="s">
        <v>834</v>
      </c>
      <c r="D336" s="20" t="s">
        <v>835</v>
      </c>
      <c r="E336" s="658" t="s">
        <v>836</v>
      </c>
      <c r="F336" s="523"/>
      <c r="G336" s="21">
        <v>1</v>
      </c>
      <c r="H336" s="72">
        <f>VLOOKUP(C336,Inventory!A:L,12,FALSE)</f>
        <v>2.1</v>
      </c>
      <c r="I336" s="72">
        <f t="shared" si="11"/>
        <v>2.1</v>
      </c>
      <c r="J336" s="21"/>
      <c r="K336" s="21"/>
      <c r="L336" s="256"/>
      <c r="M336" s="67"/>
      <c r="N336" s="67"/>
      <c r="O336" s="369"/>
      <c r="P336" s="384"/>
      <c r="Q336" s="23"/>
      <c r="R336" s="23"/>
      <c r="S336" s="23"/>
      <c r="T336" s="23"/>
      <c r="U336" s="23"/>
      <c r="X336" s="264"/>
    </row>
    <row r="337" spans="1:24">
      <c r="A337" s="19" t="s">
        <v>837</v>
      </c>
      <c r="B337" s="20"/>
      <c r="C337" s="19" t="s">
        <v>837</v>
      </c>
      <c r="D337" s="20" t="s">
        <v>838</v>
      </c>
      <c r="E337" s="279"/>
      <c r="F337" s="523"/>
      <c r="G337" s="21">
        <v>1</v>
      </c>
      <c r="H337" s="72">
        <f>VLOOKUP(C337,Inventory!A:L,12,FALSE)</f>
        <v>1</v>
      </c>
      <c r="I337" s="72">
        <f t="shared" si="11"/>
        <v>1</v>
      </c>
      <c r="J337" s="21"/>
      <c r="K337" s="21"/>
      <c r="L337" s="256"/>
      <c r="M337" s="67"/>
      <c r="N337" s="67"/>
      <c r="O337" s="369"/>
      <c r="P337" s="384"/>
      <c r="Q337" s="23"/>
      <c r="R337" s="23"/>
      <c r="S337" s="23"/>
      <c r="T337" s="23"/>
      <c r="U337" s="23"/>
      <c r="X337" s="264"/>
    </row>
    <row r="338" spans="1:24">
      <c r="A338" s="19" t="s">
        <v>585</v>
      </c>
      <c r="B338" s="20"/>
      <c r="C338" s="19" t="s">
        <v>585</v>
      </c>
      <c r="D338" s="20" t="s">
        <v>827</v>
      </c>
      <c r="E338" s="279"/>
      <c r="F338" s="523"/>
      <c r="G338" s="21">
        <v>1</v>
      </c>
      <c r="H338" s="72">
        <f>VLOOKUP(C338,Inventory!A:L,12,FALSE)</f>
        <v>0.46</v>
      </c>
      <c r="I338" s="72">
        <f t="shared" si="11"/>
        <v>0.46</v>
      </c>
      <c r="J338" s="21"/>
      <c r="K338" s="21"/>
      <c r="L338" s="256"/>
      <c r="M338" s="67"/>
      <c r="N338" s="67"/>
      <c r="O338" s="369"/>
      <c r="P338" s="384"/>
      <c r="Q338" s="23"/>
      <c r="R338" s="23"/>
      <c r="S338" s="23"/>
      <c r="T338" s="23"/>
      <c r="U338" s="23"/>
      <c r="X338" s="264"/>
    </row>
    <row r="339" spans="1:24">
      <c r="A339" s="19" t="s">
        <v>789</v>
      </c>
      <c r="B339" s="20"/>
      <c r="C339" s="19" t="s">
        <v>789</v>
      </c>
      <c r="D339" s="20" t="s">
        <v>790</v>
      </c>
      <c r="E339" s="279"/>
      <c r="F339" s="523"/>
      <c r="G339" s="21">
        <v>1</v>
      </c>
      <c r="H339" s="72">
        <f>VLOOKUP(C339,Inventory!A:L,12,FALSE)</f>
        <v>0.09</v>
      </c>
      <c r="I339" s="72">
        <f t="shared" si="11"/>
        <v>0.09</v>
      </c>
      <c r="J339" s="21"/>
      <c r="K339" s="21"/>
      <c r="L339" s="256"/>
      <c r="M339" s="67"/>
      <c r="N339" s="67"/>
      <c r="O339" s="369"/>
      <c r="P339" s="384"/>
      <c r="Q339" s="23"/>
      <c r="R339" s="23"/>
      <c r="S339" s="23"/>
      <c r="T339" s="23"/>
      <c r="U339" s="23"/>
      <c r="X339" s="264"/>
    </row>
    <row r="340" spans="1:24">
      <c r="A340" s="19" t="s">
        <v>741</v>
      </c>
      <c r="B340" s="20"/>
      <c r="C340" s="19" t="s">
        <v>741</v>
      </c>
      <c r="D340" s="20" t="s">
        <v>791</v>
      </c>
      <c r="E340" s="279"/>
      <c r="F340" s="523"/>
      <c r="G340" s="21">
        <v>1</v>
      </c>
      <c r="H340" s="72">
        <f>VLOOKUP(C340,Inventory!A:L,12,FALSE)</f>
        <v>0.15</v>
      </c>
      <c r="I340" s="72">
        <f t="shared" si="11"/>
        <v>0.15</v>
      </c>
      <c r="J340" s="21"/>
      <c r="K340" s="21"/>
      <c r="L340" s="256"/>
      <c r="M340" s="67"/>
      <c r="N340" s="67"/>
      <c r="O340" s="369"/>
      <c r="P340" s="384"/>
      <c r="Q340" s="23"/>
      <c r="R340" s="23"/>
      <c r="S340" s="23"/>
      <c r="T340" s="23"/>
      <c r="U340" s="23"/>
      <c r="X340" s="264"/>
    </row>
    <row r="341" spans="1:24">
      <c r="A341" s="540"/>
      <c r="B341" s="541" t="s">
        <v>627</v>
      </c>
      <c r="C341" s="343" t="s">
        <v>627</v>
      </c>
      <c r="D341" s="544" t="s">
        <v>561</v>
      </c>
      <c r="E341" s="280"/>
      <c r="F341" s="524"/>
      <c r="G341" s="21">
        <v>1</v>
      </c>
      <c r="H341" s="72">
        <f>VLOOKUP(C341,Inventory!A:L,12,FALSE)</f>
        <v>0.72</v>
      </c>
      <c r="I341" s="72">
        <f>H341*G341</f>
        <v>0.72</v>
      </c>
      <c r="J341" s="21"/>
      <c r="K341" s="21"/>
      <c r="L341" s="256"/>
      <c r="M341" s="67"/>
      <c r="N341" s="67"/>
      <c r="O341" s="369"/>
      <c r="P341" s="384"/>
      <c r="Q341" s="23"/>
      <c r="R341" s="23"/>
      <c r="S341" s="23"/>
      <c r="T341" s="23"/>
      <c r="U341" s="23"/>
      <c r="X341" s="264"/>
    </row>
    <row r="342" spans="1:24">
      <c r="A342" s="540"/>
      <c r="B342" s="541" t="s">
        <v>839</v>
      </c>
      <c r="C342" s="343" t="s">
        <v>629</v>
      </c>
      <c r="D342" s="544" t="s">
        <v>563</v>
      </c>
      <c r="E342" s="280"/>
      <c r="F342" s="524"/>
      <c r="G342" s="21">
        <v>1</v>
      </c>
      <c r="H342" s="72">
        <f>VLOOKUP(C342,Inventory!A:L,12,FALSE)</f>
        <v>0.35</v>
      </c>
      <c r="I342" s="72">
        <f>H342*G342</f>
        <v>0.35</v>
      </c>
      <c r="J342" s="21"/>
      <c r="K342" s="21"/>
      <c r="L342" s="256"/>
      <c r="M342" s="67"/>
      <c r="N342" s="67"/>
      <c r="O342" s="369"/>
      <c r="P342" s="384"/>
      <c r="Q342" s="23"/>
      <c r="R342" s="23"/>
      <c r="S342" s="23"/>
      <c r="T342" s="23"/>
      <c r="U342" s="23"/>
      <c r="X342" s="264"/>
    </row>
    <row r="343" spans="1:24">
      <c r="A343" s="540"/>
      <c r="B343" s="541"/>
      <c r="C343" s="343" t="s">
        <v>564</v>
      </c>
      <c r="D343" s="544" t="s">
        <v>540</v>
      </c>
      <c r="E343" s="280"/>
      <c r="F343" s="524"/>
      <c r="G343" s="21">
        <v>1</v>
      </c>
      <c r="H343" s="72">
        <f>VLOOKUP(C343,Inventory!A:L,12,FALSE)</f>
        <v>0.75</v>
      </c>
      <c r="I343" s="72">
        <f>H343*G343</f>
        <v>0.75</v>
      </c>
      <c r="J343" s="21"/>
      <c r="K343" s="21"/>
      <c r="L343" s="256"/>
      <c r="M343" s="67"/>
      <c r="N343" s="67"/>
      <c r="O343" s="369"/>
      <c r="P343" s="384"/>
      <c r="Q343" s="23"/>
      <c r="R343" s="23"/>
      <c r="S343" s="23"/>
      <c r="T343" s="23"/>
      <c r="U343" s="23"/>
      <c r="X343" s="264"/>
    </row>
    <row r="344" spans="1:24">
      <c r="A344" s="540"/>
      <c r="B344" s="541"/>
      <c r="C344" s="541"/>
      <c r="D344" s="541" t="s">
        <v>565</v>
      </c>
      <c r="E344" s="281"/>
      <c r="F344" s="524"/>
      <c r="G344" s="259">
        <v>0.25</v>
      </c>
      <c r="H344" s="72">
        <v>0.9</v>
      </c>
      <c r="I344" s="72">
        <f>H344*G344</f>
        <v>0.22500000000000001</v>
      </c>
      <c r="J344" s="21"/>
      <c r="K344" s="21"/>
      <c r="L344" s="256"/>
      <c r="M344" s="67"/>
      <c r="N344" s="67"/>
      <c r="O344" s="369"/>
      <c r="P344" s="384"/>
      <c r="Q344" s="23"/>
      <c r="R344" s="23"/>
      <c r="S344" s="23"/>
      <c r="T344" s="23"/>
      <c r="U344" s="23"/>
      <c r="X344" s="264"/>
    </row>
    <row r="345" spans="1:24">
      <c r="A345" s="540"/>
      <c r="B345" s="541"/>
      <c r="C345" s="541"/>
      <c r="D345" s="541"/>
      <c r="E345" s="281"/>
      <c r="F345" s="524"/>
      <c r="G345" s="86"/>
      <c r="H345" s="87"/>
      <c r="I345" s="87"/>
      <c r="J345" s="86"/>
      <c r="K345" s="86"/>
      <c r="L345" s="249"/>
      <c r="M345" s="67"/>
      <c r="N345" s="67"/>
      <c r="O345" s="369"/>
      <c r="P345" s="384"/>
      <c r="Q345" s="23"/>
      <c r="R345" s="23"/>
      <c r="S345" s="23"/>
      <c r="T345" s="23"/>
      <c r="U345" s="23"/>
      <c r="X345" s="264"/>
    </row>
    <row r="346" spans="1:24" s="2" customFormat="1" ht="31.5">
      <c r="A346" s="539" t="s">
        <v>488</v>
      </c>
      <c r="B346" s="542" t="s">
        <v>840</v>
      </c>
      <c r="C346" s="542"/>
      <c r="D346" s="542"/>
      <c r="E346" s="278" t="s">
        <v>489</v>
      </c>
      <c r="F346" s="537">
        <v>810797031695</v>
      </c>
      <c r="G346" s="17">
        <v>1</v>
      </c>
      <c r="H346" s="74"/>
      <c r="I346" s="74"/>
      <c r="J346" s="17"/>
      <c r="K346" s="17"/>
      <c r="L346" s="255">
        <f>SUM(I347:I357)</f>
        <v>10.775</v>
      </c>
      <c r="M346" s="255">
        <v>17.770499999999998</v>
      </c>
      <c r="N346" s="538">
        <v>35.99</v>
      </c>
      <c r="O346" s="370"/>
      <c r="P346" s="385"/>
      <c r="Q346" s="23" t="s">
        <v>802</v>
      </c>
      <c r="R346" s="66">
        <f>L346*2</f>
        <v>21.55</v>
      </c>
      <c r="S346" s="260">
        <f>SUM(R346-L346)/R346</f>
        <v>0.5</v>
      </c>
      <c r="T346" s="66">
        <v>24.95</v>
      </c>
      <c r="U346" s="260">
        <f>SUM(T346-R346)/T346</f>
        <v>0.1362725450901803</v>
      </c>
      <c r="V346" s="287">
        <v>37.85</v>
      </c>
      <c r="W346" s="261">
        <f>SUM(V346-L346)/V346</f>
        <v>0.715323645970938</v>
      </c>
      <c r="X346" s="262" t="s">
        <v>841</v>
      </c>
    </row>
    <row r="347" spans="1:24">
      <c r="A347" s="19" t="s">
        <v>816</v>
      </c>
      <c r="B347" s="20" t="s">
        <v>842</v>
      </c>
      <c r="C347" s="19" t="s">
        <v>816</v>
      </c>
      <c r="D347" s="20" t="s">
        <v>818</v>
      </c>
      <c r="E347" s="279"/>
      <c r="F347" s="523"/>
      <c r="G347" s="21">
        <v>1</v>
      </c>
      <c r="H347" s="72">
        <f>VLOOKUP(C347,Inventory!A:L,12,FALSE)</f>
        <v>3.01</v>
      </c>
      <c r="I347" s="72">
        <f>SUM(H347)*G347</f>
        <v>3.01</v>
      </c>
      <c r="J347" s="21"/>
      <c r="K347" s="21"/>
      <c r="L347" s="269"/>
      <c r="M347" s="67"/>
      <c r="N347" s="67"/>
      <c r="O347" s="369"/>
      <c r="P347" s="384"/>
      <c r="Q347" s="23"/>
      <c r="R347" s="23">
        <v>20.420000000000002</v>
      </c>
      <c r="S347" s="23"/>
      <c r="T347" s="23"/>
      <c r="U347" s="23"/>
      <c r="V347" s="287">
        <v>24.95</v>
      </c>
      <c r="X347" s="262" t="s">
        <v>843</v>
      </c>
    </row>
    <row r="348" spans="1:24">
      <c r="A348" s="19" t="s">
        <v>820</v>
      </c>
      <c r="B348" s="20" t="s">
        <v>844</v>
      </c>
      <c r="C348" s="19" t="s">
        <v>820</v>
      </c>
      <c r="D348" s="20" t="s">
        <v>822</v>
      </c>
      <c r="E348" s="279"/>
      <c r="F348" s="523"/>
      <c r="G348" s="21">
        <v>1</v>
      </c>
      <c r="H348" s="72">
        <f>VLOOKUP(C348,Inventory!A:L,12,FALSE)</f>
        <v>1.55</v>
      </c>
      <c r="I348" s="72">
        <f t="shared" ref="I348:I353" si="12">H348*G348</f>
        <v>1.55</v>
      </c>
      <c r="J348" s="21"/>
      <c r="K348" s="21"/>
      <c r="L348" s="256"/>
      <c r="M348" s="67"/>
      <c r="N348" s="67"/>
      <c r="O348" s="369"/>
      <c r="P348" s="384"/>
      <c r="Q348" s="23"/>
      <c r="R348" s="23"/>
      <c r="S348" s="23"/>
      <c r="T348" s="23"/>
      <c r="U348" s="23"/>
      <c r="X348" s="264"/>
    </row>
    <row r="349" spans="1:24">
      <c r="A349" s="19" t="s">
        <v>845</v>
      </c>
      <c r="B349" s="20"/>
      <c r="C349" s="19" t="s">
        <v>845</v>
      </c>
      <c r="D349" s="20" t="s">
        <v>846</v>
      </c>
      <c r="E349" s="279"/>
      <c r="F349" s="523"/>
      <c r="G349" s="21">
        <v>1</v>
      </c>
      <c r="H349" s="72">
        <f>VLOOKUP(C349,Inventory!A:L,12,FALSE)</f>
        <v>2.42</v>
      </c>
      <c r="I349" s="72">
        <f t="shared" si="12"/>
        <v>2.42</v>
      </c>
      <c r="J349" s="21"/>
      <c r="K349" s="21"/>
      <c r="L349" s="256"/>
      <c r="M349" s="67"/>
      <c r="N349" s="67"/>
      <c r="O349" s="369"/>
      <c r="P349" s="384"/>
      <c r="Q349" s="23"/>
      <c r="R349" s="23"/>
      <c r="S349" s="23"/>
      <c r="T349" s="23"/>
      <c r="U349" s="23"/>
      <c r="X349" s="264"/>
    </row>
    <row r="350" spans="1:24">
      <c r="A350" s="19" t="s">
        <v>847</v>
      </c>
      <c r="B350" s="20"/>
      <c r="C350" s="19" t="s">
        <v>847</v>
      </c>
      <c r="D350" s="20" t="s">
        <v>848</v>
      </c>
      <c r="E350" s="279"/>
      <c r="F350" s="523"/>
      <c r="G350" s="21">
        <v>1</v>
      </c>
      <c r="H350" s="72">
        <f>VLOOKUP(C350,Inventory!A:L,12,FALSE)</f>
        <v>1.05</v>
      </c>
      <c r="I350" s="72">
        <f t="shared" si="12"/>
        <v>1.05</v>
      </c>
      <c r="J350" s="21"/>
      <c r="K350" s="21"/>
      <c r="L350" s="256"/>
      <c r="M350" s="67"/>
      <c r="N350" s="67"/>
      <c r="O350" s="369"/>
      <c r="P350" s="384"/>
      <c r="Q350" s="23"/>
      <c r="R350" s="23"/>
      <c r="S350" s="23"/>
      <c r="T350" s="23"/>
      <c r="U350" s="23"/>
      <c r="X350" s="264"/>
    </row>
    <row r="351" spans="1:24">
      <c r="A351" s="19" t="s">
        <v>585</v>
      </c>
      <c r="B351" s="20"/>
      <c r="C351" s="19" t="s">
        <v>585</v>
      </c>
      <c r="D351" s="108" t="s">
        <v>827</v>
      </c>
      <c r="E351" s="279"/>
      <c r="F351" s="523"/>
      <c r="G351" s="21">
        <v>1</v>
      </c>
      <c r="H351" s="72">
        <f>VLOOKUP(C351,Inventory!A:L,12,FALSE)</f>
        <v>0.46</v>
      </c>
      <c r="I351" s="72">
        <f t="shared" si="12"/>
        <v>0.46</v>
      </c>
      <c r="J351" s="21"/>
      <c r="K351" s="21"/>
      <c r="L351" s="256"/>
      <c r="M351" s="67"/>
      <c r="N351" s="67"/>
      <c r="O351" s="369"/>
      <c r="P351" s="384"/>
      <c r="Q351" s="23"/>
      <c r="R351" s="23"/>
      <c r="S351" s="23"/>
      <c r="T351" s="23"/>
      <c r="U351" s="23"/>
      <c r="X351" s="264"/>
    </row>
    <row r="352" spans="1:24">
      <c r="A352" s="19" t="s">
        <v>789</v>
      </c>
      <c r="B352" s="20"/>
      <c r="C352" s="19" t="s">
        <v>789</v>
      </c>
      <c r="D352" s="108" t="s">
        <v>790</v>
      </c>
      <c r="E352" s="279" t="s">
        <v>849</v>
      </c>
      <c r="F352" s="523"/>
      <c r="G352" s="21">
        <v>1</v>
      </c>
      <c r="H352" s="72">
        <f>VLOOKUP(C352,Inventory!A:L,12,FALSE)</f>
        <v>0.09</v>
      </c>
      <c r="I352" s="72">
        <f t="shared" si="12"/>
        <v>0.09</v>
      </c>
      <c r="J352" s="21"/>
      <c r="K352" s="21"/>
      <c r="L352" s="256"/>
      <c r="M352" s="67"/>
      <c r="N352" s="67"/>
      <c r="O352" s="369"/>
      <c r="P352" s="384"/>
      <c r="Q352" s="23"/>
      <c r="R352" s="23"/>
      <c r="S352" s="23"/>
      <c r="T352" s="23"/>
      <c r="U352" s="23"/>
      <c r="X352" s="264"/>
    </row>
    <row r="353" spans="1:24">
      <c r="A353" s="19" t="s">
        <v>741</v>
      </c>
      <c r="B353" s="20"/>
      <c r="C353" s="19" t="s">
        <v>741</v>
      </c>
      <c r="D353" s="108" t="s">
        <v>791</v>
      </c>
      <c r="E353" s="279"/>
      <c r="F353" s="523"/>
      <c r="G353" s="21">
        <v>1</v>
      </c>
      <c r="H353" s="72">
        <f>VLOOKUP(C353,Inventory!A:L,12,FALSE)</f>
        <v>0.15</v>
      </c>
      <c r="I353" s="72">
        <f t="shared" si="12"/>
        <v>0.15</v>
      </c>
      <c r="J353" s="21"/>
      <c r="K353" s="21"/>
      <c r="L353" s="256"/>
      <c r="M353" s="67"/>
      <c r="N353" s="67"/>
      <c r="O353" s="369"/>
      <c r="P353" s="384"/>
      <c r="Q353" s="23"/>
      <c r="R353" s="23"/>
      <c r="S353" s="23"/>
      <c r="T353" s="23"/>
      <c r="U353" s="23"/>
      <c r="X353" s="264"/>
    </row>
    <row r="354" spans="1:24">
      <c r="A354" s="540"/>
      <c r="B354" s="541"/>
      <c r="C354" s="343" t="s">
        <v>627</v>
      </c>
      <c r="D354" s="544" t="s">
        <v>561</v>
      </c>
      <c r="E354" s="280"/>
      <c r="F354" s="524"/>
      <c r="G354" s="21">
        <v>1</v>
      </c>
      <c r="H354" s="72">
        <f>VLOOKUP(C354,Inventory!A:L,12,FALSE)</f>
        <v>0.72</v>
      </c>
      <c r="I354" s="72">
        <f>H354*G354</f>
        <v>0.72</v>
      </c>
      <c r="J354" s="21"/>
      <c r="K354" s="21"/>
      <c r="L354" s="256"/>
      <c r="M354" s="67"/>
      <c r="N354" s="67"/>
      <c r="O354" s="369"/>
      <c r="P354" s="384"/>
      <c r="Q354" s="23"/>
      <c r="R354" s="23"/>
      <c r="S354" s="23"/>
      <c r="T354" s="23"/>
      <c r="U354" s="23"/>
      <c r="X354" s="264"/>
    </row>
    <row r="355" spans="1:24">
      <c r="A355" s="540"/>
      <c r="B355" s="541"/>
      <c r="C355" s="343" t="s">
        <v>629</v>
      </c>
      <c r="D355" s="544" t="s">
        <v>563</v>
      </c>
      <c r="E355" s="280"/>
      <c r="F355" s="524"/>
      <c r="G355" s="21">
        <v>1</v>
      </c>
      <c r="H355" s="72">
        <f>VLOOKUP(C355,Inventory!A:L,12,FALSE)</f>
        <v>0.35</v>
      </c>
      <c r="I355" s="72">
        <f>H355*G355</f>
        <v>0.35</v>
      </c>
      <c r="J355" s="21"/>
      <c r="K355" s="21"/>
      <c r="L355" s="256"/>
      <c r="M355" s="67"/>
      <c r="N355" s="67"/>
      <c r="O355" s="369"/>
      <c r="P355" s="384"/>
      <c r="Q355" s="23"/>
      <c r="R355" s="23"/>
      <c r="S355" s="23"/>
      <c r="T355" s="23"/>
      <c r="U355" s="23"/>
      <c r="X355" s="264"/>
    </row>
    <row r="356" spans="1:24">
      <c r="A356" s="540"/>
      <c r="B356" s="541" t="s">
        <v>627</v>
      </c>
      <c r="C356" s="343" t="s">
        <v>564</v>
      </c>
      <c r="D356" s="544" t="s">
        <v>540</v>
      </c>
      <c r="E356" s="280"/>
      <c r="F356" s="524"/>
      <c r="G356" s="21">
        <v>1</v>
      </c>
      <c r="H356" s="72">
        <f>VLOOKUP(C356,Inventory!A:L,12,FALSE)</f>
        <v>0.75</v>
      </c>
      <c r="I356" s="72">
        <f>H356*G356</f>
        <v>0.75</v>
      </c>
      <c r="J356" s="21"/>
      <c r="K356" s="21"/>
      <c r="L356" s="256"/>
      <c r="M356" s="67"/>
      <c r="N356" s="67"/>
      <c r="O356" s="369"/>
      <c r="P356" s="384"/>
      <c r="Q356" s="23"/>
      <c r="R356" s="23"/>
      <c r="S356" s="23"/>
      <c r="T356" s="23"/>
      <c r="U356" s="23"/>
      <c r="X356" s="264"/>
    </row>
    <row r="357" spans="1:24">
      <c r="A357" s="540"/>
      <c r="B357" s="541"/>
      <c r="C357" s="541"/>
      <c r="D357" s="541" t="s">
        <v>565</v>
      </c>
      <c r="E357" s="281"/>
      <c r="F357" s="524"/>
      <c r="G357" s="259">
        <v>0.25</v>
      </c>
      <c r="H357" s="72">
        <v>0.9</v>
      </c>
      <c r="I357" s="72">
        <f>H357*G357</f>
        <v>0.22500000000000001</v>
      </c>
      <c r="J357" s="21"/>
      <c r="K357" s="21"/>
      <c r="L357" s="256"/>
      <c r="M357" s="67"/>
      <c r="N357" s="67"/>
      <c r="O357" s="369"/>
      <c r="P357" s="384"/>
      <c r="Q357" s="23"/>
      <c r="R357" s="23"/>
      <c r="S357" s="23"/>
      <c r="T357" s="23"/>
      <c r="U357" s="23"/>
      <c r="X357" s="264"/>
    </row>
    <row r="359" spans="1:24" s="2" customFormat="1" ht="31.5">
      <c r="A359" s="539" t="s">
        <v>490</v>
      </c>
      <c r="B359" s="542"/>
      <c r="C359" s="542"/>
      <c r="D359" s="542"/>
      <c r="E359" s="278" t="s">
        <v>491</v>
      </c>
      <c r="F359" s="521">
        <v>810797031701</v>
      </c>
      <c r="G359" s="17">
        <v>1</v>
      </c>
      <c r="H359" s="74"/>
      <c r="I359" s="74"/>
      <c r="J359" s="17"/>
      <c r="K359" s="17"/>
      <c r="L359" s="255">
        <f>SUM(I360:I370)</f>
        <v>11.285</v>
      </c>
      <c r="M359" s="255">
        <v>18.529499999999999</v>
      </c>
      <c r="N359" s="255">
        <v>32.99</v>
      </c>
      <c r="O359" s="370"/>
      <c r="P359" s="385"/>
      <c r="Q359" s="23"/>
      <c r="R359" s="66">
        <f>L359*2</f>
        <v>22.57</v>
      </c>
      <c r="S359" s="260">
        <f>SUM(R359-L359)/R359</f>
        <v>0.5</v>
      </c>
      <c r="T359" s="66">
        <v>25.95</v>
      </c>
      <c r="U359" s="260">
        <f>SUM(T359-R359)/T359</f>
        <v>0.13025048169556835</v>
      </c>
      <c r="V359" s="287"/>
      <c r="W359" s="261" t="e">
        <f>SUM(V359-L359)/V359</f>
        <v>#DIV/0!</v>
      </c>
      <c r="X359" s="264"/>
    </row>
    <row r="360" spans="1:24">
      <c r="A360" s="19" t="s">
        <v>816</v>
      </c>
      <c r="B360" s="20" t="s">
        <v>850</v>
      </c>
      <c r="C360" s="19" t="s">
        <v>816</v>
      </c>
      <c r="D360" s="20" t="s">
        <v>818</v>
      </c>
      <c r="E360" s="279"/>
      <c r="F360" s="523"/>
      <c r="G360" s="21">
        <v>1</v>
      </c>
      <c r="H360" s="72">
        <f>VLOOKUP(C360,Inventory!A:L,12,FALSE)</f>
        <v>3.01</v>
      </c>
      <c r="I360" s="72">
        <f>SUM(H360)*G360</f>
        <v>3.01</v>
      </c>
      <c r="J360" s="21"/>
      <c r="K360" s="21"/>
      <c r="L360" s="269"/>
      <c r="M360" s="67"/>
      <c r="N360" s="67"/>
      <c r="O360" s="369"/>
      <c r="P360" s="384"/>
      <c r="Q360" s="23"/>
      <c r="R360" s="23"/>
      <c r="S360" s="23"/>
      <c r="T360" s="23"/>
      <c r="U360" s="23"/>
      <c r="V360" s="287">
        <v>25.95</v>
      </c>
      <c r="X360" s="262" t="s">
        <v>851</v>
      </c>
    </row>
    <row r="361" spans="1:24">
      <c r="A361" s="19" t="s">
        <v>820</v>
      </c>
      <c r="B361" s="20"/>
      <c r="C361" s="19" t="s">
        <v>820</v>
      </c>
      <c r="D361" s="20" t="s">
        <v>822</v>
      </c>
      <c r="E361" s="279"/>
      <c r="F361" s="523"/>
      <c r="G361" s="21">
        <v>1</v>
      </c>
      <c r="H361" s="72">
        <f>VLOOKUP(C361,Inventory!A:L,12,FALSE)</f>
        <v>1.55</v>
      </c>
      <c r="I361" s="72">
        <f t="shared" ref="I361:I366" si="13">H361*G361</f>
        <v>1.55</v>
      </c>
      <c r="J361" s="21"/>
      <c r="K361" s="21"/>
      <c r="L361" s="256"/>
      <c r="M361" s="67"/>
      <c r="N361" s="67"/>
      <c r="O361" s="369"/>
      <c r="P361" s="384"/>
      <c r="Q361" s="23"/>
      <c r="R361" s="23"/>
      <c r="S361" s="23"/>
      <c r="T361" s="23"/>
      <c r="U361" s="23"/>
      <c r="X361" s="264"/>
    </row>
    <row r="362" spans="1:24">
      <c r="A362" s="19" t="s">
        <v>852</v>
      </c>
      <c r="B362" s="20"/>
      <c r="C362" s="19" t="s">
        <v>852</v>
      </c>
      <c r="D362" s="20" t="s">
        <v>853</v>
      </c>
      <c r="E362" s="279"/>
      <c r="F362" s="523"/>
      <c r="G362" s="21">
        <v>1</v>
      </c>
      <c r="H362" s="72">
        <f>VLOOKUP(C362,Inventory!A:L,12,FALSE)</f>
        <v>2.67</v>
      </c>
      <c r="I362" s="72">
        <f t="shared" si="13"/>
        <v>2.67</v>
      </c>
      <c r="J362" s="21"/>
      <c r="K362" s="21"/>
      <c r="L362" s="256"/>
      <c r="M362" s="67"/>
      <c r="N362" s="67"/>
      <c r="O362" s="369"/>
      <c r="P362" s="384"/>
      <c r="Q362" s="23"/>
      <c r="R362" s="23"/>
      <c r="S362" s="23"/>
      <c r="T362" s="23"/>
      <c r="U362" s="23"/>
      <c r="X362" s="264"/>
    </row>
    <row r="363" spans="1:24">
      <c r="A363" s="19" t="s">
        <v>854</v>
      </c>
      <c r="B363" s="20"/>
      <c r="C363" s="19" t="s">
        <v>854</v>
      </c>
      <c r="D363" s="20" t="s">
        <v>855</v>
      </c>
      <c r="E363" s="279"/>
      <c r="F363" s="523"/>
      <c r="G363" s="21">
        <v>1</v>
      </c>
      <c r="H363" s="72">
        <f>VLOOKUP(C363,Inventory!A:L,12,FALSE)</f>
        <v>1.31</v>
      </c>
      <c r="I363" s="72">
        <f t="shared" si="13"/>
        <v>1.31</v>
      </c>
      <c r="J363" s="21"/>
      <c r="K363" s="21"/>
      <c r="L363" s="256"/>
      <c r="M363" s="67"/>
      <c r="N363" s="67"/>
      <c r="O363" s="369"/>
      <c r="P363" s="384"/>
      <c r="Q363" s="23"/>
      <c r="R363" s="23"/>
      <c r="S363" s="23"/>
      <c r="T363" s="23"/>
      <c r="U363" s="23"/>
      <c r="X363" s="264"/>
    </row>
    <row r="364" spans="1:24">
      <c r="A364" s="19" t="s">
        <v>585</v>
      </c>
      <c r="B364" s="20"/>
      <c r="C364" s="19" t="s">
        <v>585</v>
      </c>
      <c r="D364" s="20" t="s">
        <v>827</v>
      </c>
      <c r="E364" s="279"/>
      <c r="F364" s="523"/>
      <c r="G364" s="21">
        <v>1</v>
      </c>
      <c r="H364" s="72">
        <f>VLOOKUP(C364,Inventory!A:L,12,FALSE)</f>
        <v>0.46</v>
      </c>
      <c r="I364" s="72">
        <f t="shared" si="13"/>
        <v>0.46</v>
      </c>
      <c r="J364" s="21"/>
      <c r="K364" s="21"/>
      <c r="L364" s="256"/>
      <c r="M364" s="67"/>
      <c r="N364" s="67"/>
      <c r="O364" s="369"/>
      <c r="P364" s="384"/>
      <c r="Q364" s="23"/>
      <c r="R364" s="23"/>
      <c r="S364" s="23"/>
      <c r="T364" s="23"/>
      <c r="U364" s="23"/>
      <c r="X364" s="264"/>
    </row>
    <row r="365" spans="1:24">
      <c r="A365" s="19" t="s">
        <v>789</v>
      </c>
      <c r="B365" s="20"/>
      <c r="C365" s="19" t="s">
        <v>789</v>
      </c>
      <c r="D365" s="573" t="s">
        <v>790</v>
      </c>
      <c r="E365" s="279"/>
      <c r="F365" s="523"/>
      <c r="G365" s="21">
        <v>1</v>
      </c>
      <c r="H365" s="72">
        <f>VLOOKUP(C365,Inventory!A:L,12,FALSE)</f>
        <v>0.09</v>
      </c>
      <c r="I365" s="72">
        <f t="shared" si="13"/>
        <v>0.09</v>
      </c>
      <c r="J365" s="21"/>
      <c r="K365" s="21"/>
      <c r="L365" s="256"/>
      <c r="M365" s="67"/>
      <c r="N365" s="67"/>
      <c r="O365" s="369"/>
      <c r="P365" s="384"/>
      <c r="Q365" s="23"/>
      <c r="R365" s="23"/>
      <c r="S365" s="23"/>
      <c r="T365" s="23"/>
      <c r="U365" s="23"/>
      <c r="X365" s="264"/>
    </row>
    <row r="366" spans="1:24">
      <c r="A366" s="19" t="s">
        <v>741</v>
      </c>
      <c r="B366" s="20"/>
      <c r="C366" s="19" t="s">
        <v>741</v>
      </c>
      <c r="D366" s="573" t="s">
        <v>791</v>
      </c>
      <c r="E366" s="279"/>
      <c r="F366" s="523"/>
      <c r="G366" s="21">
        <v>1</v>
      </c>
      <c r="H366" s="72">
        <f>VLOOKUP(C366,Inventory!A:L,12,FALSE)</f>
        <v>0.15</v>
      </c>
      <c r="I366" s="72">
        <f t="shared" si="13"/>
        <v>0.15</v>
      </c>
      <c r="J366" s="21"/>
      <c r="K366" s="21"/>
      <c r="L366" s="256"/>
      <c r="M366" s="67"/>
      <c r="N366" s="67"/>
      <c r="O366" s="369"/>
      <c r="P366" s="384"/>
      <c r="Q366" s="23"/>
      <c r="R366" s="23"/>
      <c r="S366" s="23"/>
      <c r="T366" s="23"/>
      <c r="U366" s="23"/>
      <c r="X366" s="264"/>
    </row>
    <row r="367" spans="1:24">
      <c r="A367" s="540"/>
      <c r="B367" s="541"/>
      <c r="C367" s="343" t="s">
        <v>627</v>
      </c>
      <c r="D367" s="544" t="s">
        <v>561</v>
      </c>
      <c r="E367" s="281"/>
      <c r="F367" s="524"/>
      <c r="G367" s="21">
        <v>1</v>
      </c>
      <c r="H367" s="72">
        <f>VLOOKUP(C367,Inventory!A:L,12,FALSE)</f>
        <v>0.72</v>
      </c>
      <c r="I367" s="72">
        <f>H367*G367</f>
        <v>0.72</v>
      </c>
      <c r="J367" s="21"/>
      <c r="K367" s="21"/>
      <c r="L367" s="256"/>
      <c r="M367" s="67"/>
      <c r="N367" s="67"/>
      <c r="O367" s="369"/>
      <c r="P367" s="384"/>
      <c r="Q367" s="23"/>
      <c r="R367" s="23"/>
      <c r="S367" s="23"/>
      <c r="T367" s="23"/>
      <c r="U367" s="23"/>
      <c r="X367" s="264"/>
    </row>
    <row r="368" spans="1:24">
      <c r="A368" s="540"/>
      <c r="B368" s="541"/>
      <c r="C368" s="568" t="s">
        <v>629</v>
      </c>
      <c r="D368" s="544" t="s">
        <v>856</v>
      </c>
      <c r="E368" s="660" t="s">
        <v>857</v>
      </c>
      <c r="F368" s="524"/>
      <c r="G368" s="21">
        <v>1</v>
      </c>
      <c r="H368" s="72">
        <f>VLOOKUP(C368,Inventory!A:L,12,FALSE)</f>
        <v>0.35</v>
      </c>
      <c r="I368" s="72">
        <f>H368*G368</f>
        <v>0.35</v>
      </c>
      <c r="J368" s="21"/>
      <c r="K368" s="21"/>
      <c r="L368" s="256"/>
      <c r="M368" s="67"/>
      <c r="N368" s="67"/>
      <c r="O368" s="369"/>
      <c r="P368" s="384"/>
      <c r="Q368" s="23"/>
      <c r="R368" s="23"/>
      <c r="S368" s="23"/>
      <c r="T368" s="23"/>
      <c r="U368" s="23"/>
      <c r="X368" s="264"/>
    </row>
    <row r="369" spans="1:24">
      <c r="A369" s="545" t="s">
        <v>761</v>
      </c>
      <c r="B369" s="541"/>
      <c r="C369" s="343" t="s">
        <v>564</v>
      </c>
      <c r="D369" s="544" t="s">
        <v>540</v>
      </c>
      <c r="E369" s="281"/>
      <c r="F369" s="524"/>
      <c r="G369" s="21">
        <v>1</v>
      </c>
      <c r="H369" s="72">
        <f>VLOOKUP(C369,Inventory!A:L,12,FALSE)</f>
        <v>0.75</v>
      </c>
      <c r="I369" s="72">
        <f>H369*G369</f>
        <v>0.75</v>
      </c>
      <c r="J369" s="21"/>
      <c r="K369" s="21"/>
      <c r="L369" s="256"/>
      <c r="M369" s="67"/>
      <c r="N369" s="67"/>
      <c r="O369" s="369"/>
      <c r="P369" s="384"/>
      <c r="Q369" s="23"/>
      <c r="R369" s="23"/>
      <c r="S369" s="23"/>
      <c r="T369" s="23"/>
      <c r="U369" s="23"/>
      <c r="X369" s="264"/>
    </row>
    <row r="370" spans="1:24">
      <c r="A370" s="540"/>
      <c r="B370" s="541"/>
      <c r="C370" s="541"/>
      <c r="D370" s="541"/>
      <c r="E370" s="281"/>
      <c r="F370" s="524"/>
      <c r="G370" s="259">
        <v>0.25</v>
      </c>
      <c r="H370" s="72">
        <v>0.9</v>
      </c>
      <c r="I370" s="72">
        <f>H370*G370</f>
        <v>0.22500000000000001</v>
      </c>
      <c r="J370" s="21"/>
      <c r="K370" s="21"/>
      <c r="L370" s="256"/>
      <c r="M370" s="67"/>
      <c r="N370" s="67"/>
      <c r="O370" s="369"/>
      <c r="P370" s="384"/>
      <c r="Q370" s="23"/>
      <c r="R370" s="23"/>
      <c r="S370" s="23"/>
      <c r="T370" s="23"/>
      <c r="U370" s="23"/>
      <c r="X370" s="264"/>
    </row>
    <row r="371" spans="1:24">
      <c r="A371" s="540"/>
      <c r="B371" s="541"/>
      <c r="C371" s="541"/>
      <c r="D371" s="541"/>
      <c r="E371" s="281"/>
      <c r="F371" s="524"/>
      <c r="G371" s="86"/>
      <c r="H371" s="87"/>
      <c r="I371" s="87"/>
      <c r="J371" s="86"/>
      <c r="K371" s="86"/>
      <c r="L371" s="249"/>
      <c r="M371" s="67"/>
      <c r="N371" s="67"/>
      <c r="O371" s="369"/>
      <c r="P371" s="384"/>
      <c r="Q371" s="23"/>
      <c r="R371" s="23"/>
      <c r="S371" s="23"/>
      <c r="T371" s="23"/>
      <c r="U371" s="23"/>
      <c r="X371" s="264"/>
    </row>
    <row r="372" spans="1:24" s="2" customFormat="1" ht="31.5">
      <c r="A372" s="539" t="s">
        <v>492</v>
      </c>
      <c r="B372" s="542"/>
      <c r="C372" s="542"/>
      <c r="D372" s="542"/>
      <c r="E372" s="278" t="s">
        <v>493</v>
      </c>
      <c r="F372" s="521">
        <v>810797031718</v>
      </c>
      <c r="G372" s="17">
        <v>1</v>
      </c>
      <c r="H372" s="74"/>
      <c r="I372" s="74"/>
      <c r="J372" s="17"/>
      <c r="K372" s="17"/>
      <c r="M372" s="255">
        <v>27.654</v>
      </c>
      <c r="N372" s="255">
        <v>43.99</v>
      </c>
      <c r="O372" s="370"/>
      <c r="P372" s="385"/>
      <c r="Q372" s="23"/>
      <c r="R372" s="66" t="e">
        <f>L373*2</f>
        <v>#N/A</v>
      </c>
      <c r="S372" s="260" t="e">
        <f>SUM(R372-L373)/R372</f>
        <v>#N/A</v>
      </c>
      <c r="T372" s="66">
        <v>11.99</v>
      </c>
      <c r="U372" s="260" t="e">
        <f>SUM(T372-R372)/T372</f>
        <v>#N/A</v>
      </c>
      <c r="V372" s="287"/>
      <c r="W372" s="261" t="e">
        <f>SUM(V372-L373)/V372</f>
        <v>#N/A</v>
      </c>
      <c r="X372" s="264"/>
    </row>
    <row r="373" spans="1:24">
      <c r="A373" s="19" t="s">
        <v>816</v>
      </c>
      <c r="B373" s="20"/>
      <c r="C373" s="20"/>
      <c r="D373" s="20" t="s">
        <v>818</v>
      </c>
      <c r="E373" s="279"/>
      <c r="F373" s="523"/>
      <c r="G373" s="21">
        <v>1</v>
      </c>
      <c r="H373" s="72" t="e">
        <f>VLOOKUP(C373,Inventory!A:L,12,FALSE)</f>
        <v>#N/A</v>
      </c>
      <c r="I373" s="72" t="e">
        <f t="shared" ref="I373" si="14">SUM(H373*1.42)*G373</f>
        <v>#N/A</v>
      </c>
      <c r="J373" s="21"/>
      <c r="K373" s="21"/>
      <c r="L373" s="255" t="e">
        <f>SUM(I373:I383)</f>
        <v>#N/A</v>
      </c>
      <c r="M373" s="67"/>
      <c r="N373" s="67"/>
      <c r="O373" s="369"/>
      <c r="P373" s="384"/>
      <c r="Q373" s="23"/>
      <c r="R373" s="23"/>
      <c r="S373" s="23"/>
      <c r="T373" s="23"/>
      <c r="U373" s="23"/>
      <c r="V373" s="287"/>
      <c r="X373" s="264"/>
    </row>
    <row r="374" spans="1:24">
      <c r="A374" s="19" t="s">
        <v>820</v>
      </c>
      <c r="B374" s="20"/>
      <c r="C374" s="20"/>
      <c r="D374" s="20" t="s">
        <v>822</v>
      </c>
      <c r="E374" s="279"/>
      <c r="F374" s="523"/>
      <c r="G374" s="21">
        <v>1</v>
      </c>
      <c r="H374" s="72" t="e">
        <f>VLOOKUP(C374,Inventory!A:L,12,FALSE)</f>
        <v>#N/A</v>
      </c>
      <c r="I374" s="72" t="e">
        <f t="shared" ref="I374:I379" si="15">H374*G374</f>
        <v>#N/A</v>
      </c>
      <c r="J374" s="21"/>
      <c r="K374" s="21"/>
      <c r="L374" s="256"/>
      <c r="M374" s="67"/>
      <c r="N374" s="67"/>
      <c r="O374" s="369"/>
      <c r="P374" s="384"/>
      <c r="Q374" s="23"/>
      <c r="R374" s="23"/>
      <c r="S374" s="23"/>
      <c r="T374" s="23"/>
      <c r="U374" s="23"/>
      <c r="X374" s="264"/>
    </row>
    <row r="375" spans="1:24">
      <c r="A375" s="19" t="s">
        <v>852</v>
      </c>
      <c r="B375" s="20"/>
      <c r="C375" s="20"/>
      <c r="D375" s="20" t="s">
        <v>853</v>
      </c>
      <c r="E375" s="279"/>
      <c r="F375" s="523"/>
      <c r="G375" s="21">
        <v>1</v>
      </c>
      <c r="H375" s="72" t="e">
        <f>VLOOKUP(C375,Inventory!A:L,12,FALSE)</f>
        <v>#N/A</v>
      </c>
      <c r="I375" s="72" t="e">
        <f t="shared" si="15"/>
        <v>#N/A</v>
      </c>
      <c r="J375" s="21"/>
      <c r="K375" s="21"/>
      <c r="L375" s="256"/>
      <c r="M375" s="67"/>
      <c r="N375" s="67"/>
      <c r="O375" s="369"/>
      <c r="P375" s="384"/>
      <c r="Q375" s="23"/>
      <c r="T375" s="23"/>
      <c r="U375" s="23"/>
      <c r="X375" s="264"/>
    </row>
    <row r="376" spans="1:24">
      <c r="A376" s="19" t="s">
        <v>854</v>
      </c>
      <c r="B376" s="20"/>
      <c r="C376" s="20"/>
      <c r="D376" s="20" t="s">
        <v>855</v>
      </c>
      <c r="E376" s="279"/>
      <c r="F376" s="523"/>
      <c r="G376" s="21">
        <v>1</v>
      </c>
      <c r="H376" s="72" t="e">
        <f>VLOOKUP(C376,Inventory!A:L,12,FALSE)</f>
        <v>#N/A</v>
      </c>
      <c r="I376" s="72" t="e">
        <f t="shared" si="15"/>
        <v>#N/A</v>
      </c>
      <c r="J376" s="21"/>
      <c r="K376" s="21"/>
      <c r="L376" s="256"/>
      <c r="M376" s="67"/>
      <c r="N376" s="67"/>
      <c r="O376" s="369"/>
      <c r="P376" s="384"/>
      <c r="Q376" s="270" t="s">
        <v>858</v>
      </c>
      <c r="S376" s="9"/>
      <c r="T376" s="23"/>
      <c r="U376" s="23"/>
      <c r="X376" s="264"/>
    </row>
    <row r="377" spans="1:24">
      <c r="A377" s="19" t="s">
        <v>604</v>
      </c>
      <c r="B377" s="20"/>
      <c r="C377" s="20"/>
      <c r="D377" s="20" t="s">
        <v>859</v>
      </c>
      <c r="E377" s="279"/>
      <c r="F377" s="523"/>
      <c r="G377" s="21">
        <v>1</v>
      </c>
      <c r="H377" s="72" t="e">
        <f>VLOOKUP(C377,Inventory!A:L,12,FALSE)</f>
        <v>#N/A</v>
      </c>
      <c r="I377" s="72" t="e">
        <f t="shared" si="15"/>
        <v>#N/A</v>
      </c>
      <c r="J377" s="21"/>
      <c r="K377" s="21"/>
      <c r="L377" s="256"/>
      <c r="M377" s="67"/>
      <c r="N377" s="67"/>
      <c r="O377" s="369"/>
      <c r="P377" s="384"/>
      <c r="Q377" s="23"/>
      <c r="T377" s="23"/>
      <c r="U377" s="23"/>
      <c r="X377" s="264"/>
    </row>
    <row r="378" spans="1:24">
      <c r="A378" s="19" t="s">
        <v>789</v>
      </c>
      <c r="B378" s="20"/>
      <c r="C378" s="20"/>
      <c r="D378" s="573" t="s">
        <v>790</v>
      </c>
      <c r="E378" s="279"/>
      <c r="F378" s="523"/>
      <c r="G378" s="21">
        <v>1</v>
      </c>
      <c r="H378" s="72" t="e">
        <f>VLOOKUP(C378,Inventory!A:L,12,FALSE)</f>
        <v>#N/A</v>
      </c>
      <c r="I378" s="72" t="e">
        <f t="shared" si="15"/>
        <v>#N/A</v>
      </c>
      <c r="J378" s="21"/>
      <c r="K378" s="21"/>
      <c r="L378" s="256"/>
      <c r="M378" s="67"/>
      <c r="N378" s="67"/>
      <c r="O378" s="369"/>
      <c r="P378" s="384"/>
      <c r="Q378" s="23"/>
      <c r="R378" s="23"/>
      <c r="S378" s="23"/>
      <c r="T378" s="23"/>
      <c r="U378" s="23"/>
      <c r="X378" s="264"/>
    </row>
    <row r="379" spans="1:24">
      <c r="A379" s="19" t="s">
        <v>741</v>
      </c>
      <c r="B379" s="20"/>
      <c r="C379" s="20"/>
      <c r="D379" s="573" t="s">
        <v>791</v>
      </c>
      <c r="E379" s="279"/>
      <c r="F379" s="523"/>
      <c r="G379" s="21">
        <v>1</v>
      </c>
      <c r="H379" s="72" t="e">
        <f>VLOOKUP(C379,Inventory!A:L,12,FALSE)</f>
        <v>#N/A</v>
      </c>
      <c r="I379" s="72" t="e">
        <f t="shared" si="15"/>
        <v>#N/A</v>
      </c>
      <c r="J379" s="21"/>
      <c r="K379" s="21"/>
      <c r="L379" s="256"/>
      <c r="M379" s="67"/>
      <c r="N379" s="67"/>
      <c r="O379" s="369"/>
      <c r="P379" s="384"/>
      <c r="Q379" s="23"/>
      <c r="R379" s="23"/>
      <c r="S379" s="23"/>
      <c r="T379" s="23"/>
      <c r="U379" s="23"/>
      <c r="X379" s="264"/>
    </row>
    <row r="380" spans="1:24">
      <c r="A380" s="540"/>
      <c r="B380" s="541"/>
      <c r="C380" s="343" t="s">
        <v>627</v>
      </c>
      <c r="D380" s="544" t="s">
        <v>561</v>
      </c>
      <c r="E380" s="281"/>
      <c r="F380" s="524"/>
      <c r="G380" s="21">
        <v>1</v>
      </c>
      <c r="H380" s="72">
        <f>VLOOKUP(C380,Inventory!A:L,12,FALSE)</f>
        <v>0.72</v>
      </c>
      <c r="I380" s="72">
        <f>H380*G380</f>
        <v>0.72</v>
      </c>
      <c r="J380" s="21"/>
      <c r="K380" s="21"/>
      <c r="L380" s="256"/>
      <c r="M380" s="67"/>
      <c r="N380" s="67"/>
      <c r="O380" s="369"/>
      <c r="P380" s="384"/>
      <c r="Q380" s="23"/>
      <c r="R380" s="23"/>
      <c r="S380" s="23"/>
      <c r="T380" s="23"/>
      <c r="U380" s="23"/>
      <c r="X380" s="264"/>
    </row>
    <row r="381" spans="1:24">
      <c r="A381" s="540"/>
      <c r="B381" s="541"/>
      <c r="C381" s="568" t="s">
        <v>629</v>
      </c>
      <c r="D381" s="544" t="s">
        <v>856</v>
      </c>
      <c r="E381" s="660" t="s">
        <v>857</v>
      </c>
      <c r="F381" s="524"/>
      <c r="G381" s="21">
        <v>1</v>
      </c>
      <c r="H381" s="72">
        <f>VLOOKUP(C381,Inventory!A:L,12,FALSE)</f>
        <v>0.35</v>
      </c>
      <c r="I381" s="72">
        <f>H381*G381</f>
        <v>0.35</v>
      </c>
      <c r="J381" s="21"/>
      <c r="K381" s="21"/>
      <c r="L381" s="256"/>
      <c r="M381" s="67"/>
      <c r="N381" s="67"/>
      <c r="O381" s="369"/>
      <c r="P381" s="384"/>
      <c r="Q381" s="23"/>
      <c r="R381" s="23"/>
      <c r="S381" s="23"/>
      <c r="T381" s="23"/>
      <c r="U381" s="23"/>
      <c r="X381" s="264"/>
    </row>
    <row r="382" spans="1:24">
      <c r="A382" s="545" t="s">
        <v>761</v>
      </c>
      <c r="B382" s="541"/>
      <c r="C382" s="343" t="s">
        <v>564</v>
      </c>
      <c r="D382" s="544" t="s">
        <v>540</v>
      </c>
      <c r="E382" s="281"/>
      <c r="F382" s="524"/>
      <c r="G382" s="21">
        <v>1</v>
      </c>
      <c r="H382" s="72">
        <f>VLOOKUP(C382,Inventory!A:L,12,FALSE)</f>
        <v>0.75</v>
      </c>
      <c r="I382" s="72">
        <f>H382*G382</f>
        <v>0.75</v>
      </c>
      <c r="J382" s="21"/>
      <c r="K382" s="21"/>
      <c r="L382" s="256"/>
      <c r="M382" s="67"/>
      <c r="N382" s="67"/>
      <c r="O382" s="369"/>
      <c r="P382" s="384"/>
      <c r="Q382" s="23"/>
      <c r="R382" s="23"/>
      <c r="S382" s="23"/>
      <c r="T382" s="23"/>
      <c r="U382" s="23"/>
      <c r="X382" s="264"/>
    </row>
    <row r="383" spans="1:24">
      <c r="A383" s="540"/>
      <c r="B383" s="541"/>
      <c r="C383" s="541"/>
      <c r="D383" s="541"/>
      <c r="E383" s="281"/>
      <c r="F383" s="524"/>
      <c r="G383" s="259">
        <v>0.25</v>
      </c>
      <c r="H383" s="72">
        <v>0.9</v>
      </c>
      <c r="I383" s="72">
        <f>H383*G383</f>
        <v>0.22500000000000001</v>
      </c>
      <c r="J383" s="21"/>
      <c r="K383" s="21"/>
      <c r="L383" s="256"/>
      <c r="M383" s="67"/>
      <c r="N383" s="67"/>
      <c r="O383" s="369"/>
      <c r="P383" s="384"/>
      <c r="Q383" s="23"/>
      <c r="R383" s="23"/>
      <c r="S383" s="23"/>
      <c r="T383" s="23"/>
      <c r="U383" s="23"/>
      <c r="X383" s="264"/>
    </row>
    <row r="384" spans="1:24">
      <c r="A384" s="540"/>
      <c r="B384" s="541"/>
      <c r="C384" s="541"/>
      <c r="D384" s="541"/>
      <c r="E384" s="281"/>
      <c r="F384" s="524"/>
      <c r="G384" s="86"/>
      <c r="H384" s="87"/>
      <c r="I384" s="87"/>
      <c r="J384" s="86"/>
      <c r="K384" s="86"/>
      <c r="L384" s="249"/>
      <c r="M384" s="67"/>
      <c r="N384" s="67"/>
      <c r="O384" s="369"/>
      <c r="P384" s="384"/>
      <c r="Q384" s="23"/>
      <c r="R384" s="23"/>
      <c r="S384" s="23"/>
      <c r="T384" s="23"/>
      <c r="U384" s="23"/>
      <c r="X384" s="264"/>
    </row>
    <row r="385" spans="1:24" s="2" customFormat="1" ht="31.5">
      <c r="A385" s="539" t="s">
        <v>494</v>
      </c>
      <c r="B385" s="542"/>
      <c r="C385" s="542"/>
      <c r="D385" s="542"/>
      <c r="E385" s="278" t="s">
        <v>495</v>
      </c>
      <c r="F385" s="521">
        <v>810797031725</v>
      </c>
      <c r="G385" s="17">
        <v>1</v>
      </c>
      <c r="H385" s="74"/>
      <c r="I385" s="74"/>
      <c r="J385" s="17"/>
      <c r="K385" s="17"/>
      <c r="L385" s="255" t="e">
        <f>SUM(I386:I395)</f>
        <v>#N/A</v>
      </c>
      <c r="M385" s="255">
        <v>31.812000000000001</v>
      </c>
      <c r="N385" s="255">
        <v>49.99</v>
      </c>
      <c r="O385" s="370"/>
      <c r="P385" s="385"/>
      <c r="Q385" s="23"/>
      <c r="R385" s="66" t="e">
        <f>L385*2</f>
        <v>#N/A</v>
      </c>
      <c r="S385" s="260" t="e">
        <f>SUM(R385-L385)/R385</f>
        <v>#N/A</v>
      </c>
      <c r="T385" s="66">
        <v>44.95</v>
      </c>
      <c r="U385" s="260" t="e">
        <f>SUM(T385-R385)/T385</f>
        <v>#N/A</v>
      </c>
      <c r="V385" s="287"/>
      <c r="W385" s="261" t="e">
        <f>SUM(V385-L385)/V385</f>
        <v>#N/A</v>
      </c>
      <c r="X385" s="264"/>
    </row>
    <row r="386" spans="1:24">
      <c r="A386" s="19" t="s">
        <v>860</v>
      </c>
      <c r="B386" s="20" t="s">
        <v>861</v>
      </c>
      <c r="C386" s="20"/>
      <c r="D386" s="20" t="s">
        <v>862</v>
      </c>
      <c r="E386" s="279"/>
      <c r="F386" s="523"/>
      <c r="G386" s="21">
        <v>1</v>
      </c>
      <c r="H386" s="72" t="e">
        <f>VLOOKUP(C386,Inventory!A:L,12,FALSE)</f>
        <v>#N/A</v>
      </c>
      <c r="I386" s="72" t="e">
        <f t="shared" ref="I386" si="16">SUM(H386*1.42)*G386</f>
        <v>#N/A</v>
      </c>
      <c r="J386" s="21"/>
      <c r="K386" s="21"/>
      <c r="L386" s="269"/>
      <c r="M386" s="67"/>
      <c r="N386" s="67"/>
      <c r="O386" s="369"/>
      <c r="P386" s="384"/>
      <c r="Q386" s="23"/>
      <c r="R386" s="23"/>
      <c r="S386" s="23"/>
      <c r="T386" s="23"/>
      <c r="U386" s="23"/>
      <c r="V386" s="287">
        <v>44.95</v>
      </c>
      <c r="X386" s="262" t="s">
        <v>863</v>
      </c>
    </row>
    <row r="387" spans="1:24">
      <c r="A387" s="19" t="s">
        <v>864</v>
      </c>
      <c r="B387" s="20"/>
      <c r="C387" s="20"/>
      <c r="D387" s="20" t="s">
        <v>865</v>
      </c>
      <c r="E387" s="279"/>
      <c r="F387" s="523"/>
      <c r="G387" s="21">
        <v>1</v>
      </c>
      <c r="H387" s="72" t="e">
        <f>VLOOKUP(C387,Inventory!A:L,12,FALSE)</f>
        <v>#N/A</v>
      </c>
      <c r="I387" s="72" t="e">
        <f t="shared" ref="I387:I391" si="17">H387*G387</f>
        <v>#N/A</v>
      </c>
      <c r="J387" s="21"/>
      <c r="K387" s="21"/>
      <c r="L387" s="256"/>
      <c r="M387" s="67"/>
      <c r="N387" s="67"/>
      <c r="O387" s="369"/>
      <c r="P387" s="384"/>
      <c r="Q387" s="23"/>
      <c r="R387" s="23"/>
      <c r="S387" s="23"/>
      <c r="T387" s="23"/>
      <c r="U387" s="23"/>
      <c r="X387" s="264"/>
    </row>
    <row r="388" spans="1:24">
      <c r="A388" s="19" t="s">
        <v>816</v>
      </c>
      <c r="B388" s="20"/>
      <c r="C388" s="20"/>
      <c r="D388" s="20" t="s">
        <v>866</v>
      </c>
      <c r="E388" s="279"/>
      <c r="F388" s="523"/>
      <c r="G388" s="21">
        <v>1</v>
      </c>
      <c r="H388" s="72" t="e">
        <f>VLOOKUP(C388,Inventory!A:L,12,FALSE)</f>
        <v>#N/A</v>
      </c>
      <c r="I388" s="72" t="e">
        <f t="shared" si="17"/>
        <v>#N/A</v>
      </c>
      <c r="J388" s="21"/>
      <c r="K388" s="21"/>
      <c r="L388" s="256"/>
      <c r="M388" s="67"/>
      <c r="N388" s="67"/>
      <c r="O388" s="369"/>
      <c r="P388" s="384"/>
      <c r="Q388" s="23"/>
      <c r="R388" s="23"/>
      <c r="S388" s="23"/>
      <c r="T388" s="23"/>
      <c r="U388" s="23"/>
      <c r="X388" s="264"/>
    </row>
    <row r="389" spans="1:24">
      <c r="A389" s="19" t="s">
        <v>820</v>
      </c>
      <c r="B389" s="20"/>
      <c r="C389" s="20"/>
      <c r="D389" s="20" t="s">
        <v>867</v>
      </c>
      <c r="E389" s="279"/>
      <c r="F389" s="523"/>
      <c r="G389" s="21">
        <v>1</v>
      </c>
      <c r="H389" s="72" t="e">
        <f>VLOOKUP(C389,Inventory!A:L,12,FALSE)</f>
        <v>#N/A</v>
      </c>
      <c r="I389" s="72" t="e">
        <f t="shared" si="17"/>
        <v>#N/A</v>
      </c>
      <c r="J389" s="21"/>
      <c r="K389" s="21"/>
      <c r="L389" s="256"/>
      <c r="M389" s="67"/>
      <c r="N389" s="67"/>
      <c r="O389" s="369"/>
      <c r="P389" s="384"/>
      <c r="Q389" s="23"/>
      <c r="R389" s="23"/>
      <c r="S389" s="23"/>
      <c r="T389" s="23"/>
      <c r="U389" s="23"/>
      <c r="X389" s="264"/>
    </row>
    <row r="390" spans="1:24">
      <c r="A390" s="19" t="s">
        <v>610</v>
      </c>
      <c r="B390" s="20"/>
      <c r="C390" s="20"/>
      <c r="D390" s="20" t="s">
        <v>868</v>
      </c>
      <c r="E390" s="279"/>
      <c r="F390" s="523"/>
      <c r="G390" s="21">
        <v>1</v>
      </c>
      <c r="H390" s="72" t="e">
        <f>VLOOKUP(C390,Inventory!A:L,12,FALSE)</f>
        <v>#N/A</v>
      </c>
      <c r="I390" s="72" t="e">
        <f t="shared" si="17"/>
        <v>#N/A</v>
      </c>
      <c r="J390" s="21"/>
      <c r="K390" s="21"/>
      <c r="L390" s="256"/>
      <c r="M390" s="67"/>
      <c r="N390" s="67"/>
      <c r="O390" s="369"/>
      <c r="P390" s="384"/>
      <c r="Q390" s="23"/>
      <c r="R390" s="23"/>
      <c r="S390" s="23"/>
      <c r="T390" s="23"/>
      <c r="U390" s="23"/>
      <c r="X390" s="264"/>
    </row>
    <row r="391" spans="1:24">
      <c r="A391" s="19"/>
      <c r="B391" s="20"/>
      <c r="C391" s="20"/>
      <c r="D391" s="573" t="s">
        <v>770</v>
      </c>
      <c r="E391" s="279"/>
      <c r="F391" s="523"/>
      <c r="G391" s="21">
        <v>0</v>
      </c>
      <c r="H391" s="72" t="e">
        <f>VLOOKUP(C391,Inventory!A:L,12,FALSE)</f>
        <v>#N/A</v>
      </c>
      <c r="I391" s="72" t="e">
        <f t="shared" si="17"/>
        <v>#N/A</v>
      </c>
      <c r="J391" s="21"/>
      <c r="K391" s="21"/>
      <c r="L391" s="256"/>
      <c r="M391" s="67"/>
      <c r="N391" s="67"/>
      <c r="O391" s="369"/>
      <c r="P391" s="384"/>
      <c r="Q391" s="23"/>
      <c r="R391" s="23"/>
      <c r="S391" s="23"/>
      <c r="T391" s="23"/>
      <c r="U391" s="23"/>
      <c r="X391" s="264"/>
    </row>
    <row r="392" spans="1:24">
      <c r="A392" s="540"/>
      <c r="B392" s="541"/>
      <c r="C392" s="343" t="s">
        <v>869</v>
      </c>
      <c r="D392" s="544" t="s">
        <v>870</v>
      </c>
      <c r="E392" s="281"/>
      <c r="F392" s="524"/>
      <c r="G392" s="21">
        <v>1</v>
      </c>
      <c r="H392" s="72">
        <v>0.43</v>
      </c>
      <c r="I392" s="72">
        <f>H392*G392</f>
        <v>0.43</v>
      </c>
      <c r="J392" s="21"/>
      <c r="K392" s="21"/>
      <c r="L392" s="256"/>
      <c r="M392" s="67"/>
      <c r="N392" s="67"/>
      <c r="O392" s="369"/>
      <c r="P392" s="384"/>
      <c r="Q392" s="23"/>
      <c r="R392" s="23"/>
      <c r="S392" s="23"/>
      <c r="T392" s="23"/>
      <c r="U392" s="23"/>
      <c r="X392" s="264"/>
    </row>
    <row r="393" spans="1:24">
      <c r="A393" s="540"/>
      <c r="B393" s="541"/>
      <c r="C393" s="659" t="s">
        <v>871</v>
      </c>
      <c r="D393" s="612" t="s">
        <v>563</v>
      </c>
      <c r="E393" s="660"/>
      <c r="F393" s="524"/>
      <c r="G393" s="21">
        <v>1</v>
      </c>
      <c r="H393" s="72" t="e">
        <f>VLOOKUP(C393,Inventory!A:L,12,FALSE)</f>
        <v>#N/A</v>
      </c>
      <c r="I393" s="72" t="e">
        <f>H393*G393</f>
        <v>#N/A</v>
      </c>
      <c r="J393" s="21"/>
      <c r="K393" s="21"/>
      <c r="L393" s="256"/>
      <c r="M393" s="67"/>
      <c r="N393" s="67"/>
      <c r="O393" s="369"/>
      <c r="P393" s="384"/>
      <c r="Q393" s="23"/>
      <c r="R393" s="23"/>
      <c r="S393" s="23"/>
      <c r="T393" s="23"/>
      <c r="U393" s="23"/>
      <c r="X393" s="264"/>
    </row>
    <row r="394" spans="1:24">
      <c r="A394" s="545" t="s">
        <v>761</v>
      </c>
      <c r="B394" s="541"/>
      <c r="C394" s="343" t="s">
        <v>564</v>
      </c>
      <c r="D394" s="544" t="s">
        <v>540</v>
      </c>
      <c r="E394" s="281"/>
      <c r="F394" s="524"/>
      <c r="G394" s="21">
        <v>1</v>
      </c>
      <c r="H394" s="72">
        <f>VLOOKUP(C394,Inventory!A:L,12,FALSE)</f>
        <v>0.75</v>
      </c>
      <c r="I394" s="72">
        <f>H394*G394</f>
        <v>0.75</v>
      </c>
      <c r="J394" s="21"/>
      <c r="K394" s="21"/>
      <c r="L394" s="256"/>
      <c r="M394" s="67"/>
      <c r="N394" s="67"/>
      <c r="O394" s="369"/>
      <c r="P394" s="384"/>
      <c r="Q394" s="23"/>
      <c r="R394" s="23"/>
      <c r="S394" s="23"/>
      <c r="T394" s="23"/>
      <c r="U394" s="23"/>
      <c r="X394" s="264"/>
    </row>
    <row r="395" spans="1:24">
      <c r="A395" s="540"/>
      <c r="B395" s="541"/>
      <c r="C395" s="541"/>
      <c r="D395" s="541"/>
      <c r="E395" s="281"/>
      <c r="F395" s="524"/>
      <c r="G395" s="259">
        <v>0.25</v>
      </c>
      <c r="H395" s="72" t="e">
        <f>VLOOKUP(C395,Inventory!A:L,12,FALSE)</f>
        <v>#N/A</v>
      </c>
      <c r="I395" s="72" t="e">
        <f>H395*G395</f>
        <v>#N/A</v>
      </c>
      <c r="J395" s="21"/>
      <c r="K395" s="21"/>
      <c r="L395" s="256"/>
      <c r="M395" s="67"/>
      <c r="N395" s="67"/>
      <c r="O395" s="369"/>
      <c r="P395" s="384"/>
      <c r="Q395" s="23"/>
      <c r="R395" s="23"/>
      <c r="S395" s="23"/>
      <c r="T395" s="23"/>
      <c r="U395" s="23"/>
      <c r="X395" s="264"/>
    </row>
    <row r="396" spans="1:24">
      <c r="A396" s="540"/>
      <c r="B396" s="541"/>
      <c r="C396" s="541"/>
      <c r="D396" s="541"/>
      <c r="E396" s="281"/>
      <c r="F396" s="524"/>
      <c r="G396" s="86"/>
      <c r="H396" s="87"/>
      <c r="I396" s="87"/>
      <c r="J396" s="86"/>
      <c r="K396" s="86"/>
      <c r="L396" s="249"/>
      <c r="M396" s="67"/>
      <c r="N396" s="67"/>
      <c r="O396" s="369"/>
      <c r="P396" s="384"/>
      <c r="Q396" s="23"/>
      <c r="R396" s="23"/>
      <c r="S396" s="23"/>
      <c r="T396" s="23"/>
      <c r="U396" s="23"/>
      <c r="X396" s="264"/>
    </row>
    <row r="397" spans="1:24" s="2" customFormat="1" ht="31.5">
      <c r="A397" s="539" t="s">
        <v>496</v>
      </c>
      <c r="B397" s="542"/>
      <c r="C397" s="542"/>
      <c r="D397" s="542"/>
      <c r="E397" s="278" t="s">
        <v>497</v>
      </c>
      <c r="F397" s="521">
        <v>810797031732</v>
      </c>
      <c r="G397" s="17">
        <v>1</v>
      </c>
      <c r="H397" s="74"/>
      <c r="I397" s="74"/>
      <c r="J397" s="17"/>
      <c r="K397" s="17"/>
      <c r="L397" s="255" t="e">
        <f>SUM(I398:I407)</f>
        <v>#N/A</v>
      </c>
      <c r="M397" s="255">
        <v>33.99</v>
      </c>
      <c r="N397" s="255">
        <v>53.99</v>
      </c>
      <c r="O397" s="370"/>
      <c r="P397" s="385"/>
      <c r="Q397" s="23"/>
      <c r="R397" s="66" t="e">
        <f>L397*2</f>
        <v>#N/A</v>
      </c>
      <c r="S397" s="260" t="e">
        <f>SUM(R397-L397)/R397</f>
        <v>#N/A</v>
      </c>
      <c r="T397" s="66">
        <v>69.95</v>
      </c>
      <c r="U397" s="260" t="e">
        <f>SUM(T397-R397)/T397</f>
        <v>#N/A</v>
      </c>
      <c r="V397" s="287"/>
      <c r="W397" s="261" t="e">
        <f>SUM(V397-L397)/V397</f>
        <v>#N/A</v>
      </c>
    </row>
    <row r="398" spans="1:24">
      <c r="A398" s="19" t="s">
        <v>872</v>
      </c>
      <c r="B398" s="20" t="s">
        <v>873</v>
      </c>
      <c r="C398" s="20"/>
      <c r="D398" s="20" t="s">
        <v>874</v>
      </c>
      <c r="E398" s="279"/>
      <c r="F398" s="523"/>
      <c r="G398" s="21">
        <v>1</v>
      </c>
      <c r="H398" s="72" t="e">
        <f>VLOOKUP(C398,Inventory!A:L,12,FALSE)</f>
        <v>#N/A</v>
      </c>
      <c r="I398" s="72" t="e">
        <f t="shared" ref="I398" si="18">SUM(H398*1.42)*G398</f>
        <v>#N/A</v>
      </c>
      <c r="J398" s="21"/>
      <c r="K398" s="21"/>
      <c r="L398" s="269"/>
      <c r="M398" s="67"/>
      <c r="N398" s="67"/>
      <c r="O398" s="369"/>
      <c r="P398" s="384"/>
      <c r="Q398" s="23"/>
      <c r="R398" s="23"/>
      <c r="S398" s="23"/>
      <c r="T398" s="23"/>
      <c r="U398" s="23"/>
      <c r="V398" s="287">
        <v>69.95</v>
      </c>
      <c r="X398" s="262" t="s">
        <v>875</v>
      </c>
    </row>
    <row r="399" spans="1:24">
      <c r="A399" s="19" t="s">
        <v>876</v>
      </c>
      <c r="B399" s="20"/>
      <c r="C399" s="20"/>
      <c r="D399" s="20" t="s">
        <v>877</v>
      </c>
      <c r="E399" s="279"/>
      <c r="F399" s="523"/>
      <c r="G399" s="21">
        <v>1</v>
      </c>
      <c r="H399" s="72" t="e">
        <f>VLOOKUP(C399,Inventory!A:L,12,FALSE)</f>
        <v>#N/A</v>
      </c>
      <c r="I399" s="72" t="e">
        <f t="shared" ref="I399:I403" si="19">H399*G399</f>
        <v>#N/A</v>
      </c>
      <c r="J399" s="21"/>
      <c r="K399" s="21"/>
      <c r="L399" s="256"/>
      <c r="M399" s="67"/>
      <c r="N399" s="67"/>
      <c r="O399" s="369"/>
      <c r="P399" s="384"/>
      <c r="Q399" s="23"/>
      <c r="R399" s="23"/>
      <c r="S399" s="23"/>
      <c r="T399" s="23"/>
      <c r="U399" s="23"/>
      <c r="X399" s="264"/>
    </row>
    <row r="400" spans="1:24">
      <c r="A400" s="19" t="s">
        <v>878</v>
      </c>
      <c r="B400" s="20"/>
      <c r="C400" s="20"/>
      <c r="D400" s="20" t="s">
        <v>879</v>
      </c>
      <c r="E400" s="279"/>
      <c r="F400" s="523"/>
      <c r="G400" s="21">
        <v>1</v>
      </c>
      <c r="H400" s="72" t="e">
        <f>VLOOKUP(C400,Inventory!A:L,12,FALSE)</f>
        <v>#N/A</v>
      </c>
      <c r="I400" s="72" t="e">
        <f t="shared" si="19"/>
        <v>#N/A</v>
      </c>
      <c r="J400" s="21"/>
      <c r="K400" s="21"/>
      <c r="L400" s="256"/>
      <c r="M400" s="67"/>
      <c r="N400" s="67"/>
      <c r="O400" s="369"/>
      <c r="P400" s="384"/>
      <c r="Q400" s="23"/>
      <c r="R400" s="23"/>
      <c r="S400" s="23"/>
      <c r="T400" s="23"/>
      <c r="U400" s="23"/>
      <c r="X400" s="264"/>
    </row>
    <row r="401" spans="1:24">
      <c r="A401" s="19" t="s">
        <v>880</v>
      </c>
      <c r="B401" s="20"/>
      <c r="C401" s="20"/>
      <c r="D401" s="20" t="s">
        <v>881</v>
      </c>
      <c r="E401" s="279"/>
      <c r="F401" s="523"/>
      <c r="G401" s="21">
        <v>1</v>
      </c>
      <c r="H401" s="72" t="e">
        <f>VLOOKUP(C401,Inventory!A:L,12,FALSE)</f>
        <v>#N/A</v>
      </c>
      <c r="I401" s="72" t="e">
        <f t="shared" si="19"/>
        <v>#N/A</v>
      </c>
      <c r="J401" s="21"/>
      <c r="K401" s="21"/>
      <c r="L401" s="256"/>
      <c r="M401" s="67"/>
      <c r="N401" s="67"/>
      <c r="O401" s="369"/>
      <c r="P401" s="384"/>
      <c r="Q401" s="23"/>
      <c r="R401" s="23"/>
      <c r="S401" s="23"/>
      <c r="T401" s="23"/>
      <c r="U401" s="23"/>
      <c r="X401" s="264"/>
    </row>
    <row r="402" spans="1:24">
      <c r="A402" s="19" t="s">
        <v>623</v>
      </c>
      <c r="B402" s="20"/>
      <c r="C402" s="20"/>
      <c r="D402" s="20" t="s">
        <v>882</v>
      </c>
      <c r="E402" s="279"/>
      <c r="F402" s="523"/>
      <c r="G402" s="21">
        <v>1</v>
      </c>
      <c r="H402" s="72" t="e">
        <f>VLOOKUP(C402,Inventory!A:L,12,FALSE)</f>
        <v>#N/A</v>
      </c>
      <c r="I402" s="72" t="e">
        <f t="shared" si="19"/>
        <v>#N/A</v>
      </c>
      <c r="J402" s="21"/>
      <c r="K402" s="21"/>
      <c r="L402" s="256"/>
      <c r="M402" s="67"/>
      <c r="N402" s="67"/>
      <c r="O402" s="369"/>
      <c r="P402" s="384"/>
      <c r="Q402" s="23"/>
      <c r="R402" s="23"/>
      <c r="S402" s="23"/>
      <c r="T402" s="23"/>
      <c r="U402" s="23"/>
      <c r="X402" s="264"/>
    </row>
    <row r="403" spans="1:24">
      <c r="A403" s="19"/>
      <c r="B403" s="20"/>
      <c r="C403" s="20"/>
      <c r="D403" s="573" t="s">
        <v>770</v>
      </c>
      <c r="E403" s="279"/>
      <c r="F403" s="523"/>
      <c r="G403" s="21">
        <v>0</v>
      </c>
      <c r="H403" s="72" t="e">
        <f>VLOOKUP(C403,Inventory!A:L,12,FALSE)</f>
        <v>#N/A</v>
      </c>
      <c r="I403" s="72" t="e">
        <f t="shared" si="19"/>
        <v>#N/A</v>
      </c>
      <c r="J403" s="21"/>
      <c r="K403" s="21"/>
      <c r="L403" s="256"/>
      <c r="M403" s="67"/>
      <c r="N403" s="67"/>
      <c r="O403" s="369"/>
      <c r="P403" s="384"/>
      <c r="Q403" s="23"/>
      <c r="R403" s="23"/>
      <c r="S403" s="23"/>
      <c r="T403" s="23"/>
      <c r="U403" s="23"/>
      <c r="X403" s="264"/>
    </row>
    <row r="404" spans="1:24">
      <c r="A404" s="540"/>
      <c r="B404" s="541"/>
      <c r="C404" s="343" t="s">
        <v>869</v>
      </c>
      <c r="D404" s="544" t="s">
        <v>870</v>
      </c>
      <c r="E404" s="281"/>
      <c r="F404" s="524"/>
      <c r="G404" s="21">
        <v>1</v>
      </c>
      <c r="H404" s="72">
        <v>0.43</v>
      </c>
      <c r="I404" s="72">
        <f>H404*G404</f>
        <v>0.43</v>
      </c>
      <c r="J404" s="21"/>
      <c r="K404" s="21"/>
      <c r="L404" s="256"/>
      <c r="M404" s="67"/>
      <c r="N404" s="67"/>
      <c r="O404" s="369"/>
      <c r="P404" s="384"/>
      <c r="Q404" s="23"/>
      <c r="R404" s="23"/>
      <c r="S404" s="23"/>
      <c r="T404" s="23"/>
      <c r="U404" s="23"/>
      <c r="X404" s="264"/>
    </row>
    <row r="405" spans="1:24">
      <c r="A405" s="540"/>
      <c r="B405" s="541"/>
      <c r="C405" s="659" t="s">
        <v>871</v>
      </c>
      <c r="D405" s="612" t="s">
        <v>563</v>
      </c>
      <c r="E405" s="660"/>
      <c r="F405" s="524"/>
      <c r="G405" s="21">
        <v>1</v>
      </c>
      <c r="H405" s="72" t="e">
        <f>VLOOKUP(C405,Inventory!A:L,12,FALSE)</f>
        <v>#N/A</v>
      </c>
      <c r="I405" s="72" t="e">
        <f>H405*G405</f>
        <v>#N/A</v>
      </c>
      <c r="J405" s="21"/>
      <c r="K405" s="21"/>
      <c r="L405" s="256"/>
      <c r="M405" s="67"/>
      <c r="N405" s="67"/>
      <c r="O405" s="369"/>
      <c r="P405" s="384"/>
      <c r="Q405" s="23"/>
      <c r="R405" s="23"/>
      <c r="S405" s="23"/>
      <c r="T405" s="23"/>
      <c r="U405" s="23"/>
      <c r="X405" s="264"/>
    </row>
    <row r="406" spans="1:24">
      <c r="A406" s="545" t="s">
        <v>761</v>
      </c>
      <c r="B406" s="541"/>
      <c r="C406" s="343" t="s">
        <v>564</v>
      </c>
      <c r="D406" s="544" t="s">
        <v>540</v>
      </c>
      <c r="E406" s="281"/>
      <c r="F406" s="524"/>
      <c r="G406" s="21">
        <v>1</v>
      </c>
      <c r="H406" s="72">
        <f>VLOOKUP(C406,Inventory!A:L,12,FALSE)</f>
        <v>0.75</v>
      </c>
      <c r="I406" s="72">
        <f>H406*G406</f>
        <v>0.75</v>
      </c>
      <c r="J406" s="21"/>
      <c r="K406" s="21"/>
      <c r="L406" s="256"/>
      <c r="M406" s="67"/>
      <c r="N406" s="67"/>
      <c r="O406" s="369"/>
      <c r="P406" s="384"/>
      <c r="Q406" s="23"/>
      <c r="R406" s="23"/>
      <c r="S406" s="23"/>
      <c r="T406" s="23"/>
      <c r="U406" s="23"/>
      <c r="X406" s="264"/>
    </row>
    <row r="407" spans="1:24">
      <c r="A407" s="540"/>
      <c r="B407" s="541"/>
      <c r="C407" s="541"/>
      <c r="D407" s="541"/>
      <c r="E407" s="281"/>
      <c r="F407" s="524"/>
      <c r="G407" s="259">
        <v>0.25</v>
      </c>
      <c r="H407" s="72">
        <v>0.9</v>
      </c>
      <c r="I407" s="72">
        <f>H407*G407</f>
        <v>0.22500000000000001</v>
      </c>
      <c r="J407" s="21"/>
      <c r="K407" s="21"/>
      <c r="L407" s="256"/>
      <c r="M407" s="67"/>
      <c r="N407" s="67"/>
      <c r="O407" s="369"/>
      <c r="P407" s="384"/>
      <c r="Q407" s="23"/>
      <c r="R407" s="23"/>
      <c r="S407" s="23"/>
      <c r="T407" s="23"/>
      <c r="U407" s="23"/>
      <c r="X407" s="264"/>
    </row>
    <row r="408" spans="1:24">
      <c r="A408" s="540"/>
      <c r="B408" s="541"/>
      <c r="C408" s="541"/>
      <c r="D408" s="541"/>
      <c r="E408" s="281"/>
      <c r="F408" s="524"/>
      <c r="G408" s="86"/>
      <c r="H408" s="87"/>
      <c r="I408" s="87"/>
      <c r="J408" s="86"/>
      <c r="K408" s="86"/>
      <c r="L408" s="249"/>
      <c r="M408" s="67"/>
      <c r="N408" s="67"/>
      <c r="O408" s="369"/>
      <c r="P408" s="384"/>
      <c r="Q408" s="23"/>
      <c r="R408" s="23"/>
      <c r="S408" s="23"/>
      <c r="T408" s="23"/>
      <c r="U408" s="23"/>
      <c r="X408" s="264"/>
    </row>
    <row r="409" spans="1:24" s="2" customFormat="1">
      <c r="A409" s="539" t="s">
        <v>498</v>
      </c>
      <c r="B409" s="542" t="s">
        <v>883</v>
      </c>
      <c r="C409" s="542"/>
      <c r="D409" s="542"/>
      <c r="E409" s="278" t="s">
        <v>884</v>
      </c>
      <c r="F409" s="537">
        <v>810797031749</v>
      </c>
      <c r="G409" s="17">
        <v>1</v>
      </c>
      <c r="H409" s="74"/>
      <c r="I409" s="74"/>
      <c r="J409" s="17"/>
      <c r="K409" s="17"/>
      <c r="L409" s="255">
        <f>SUM(I410:I414)</f>
        <v>2.6350000000000002</v>
      </c>
      <c r="M409" s="255">
        <v>4.5539999999999994</v>
      </c>
      <c r="N409" s="538">
        <v>8.99</v>
      </c>
      <c r="O409" s="370">
        <v>17531899</v>
      </c>
      <c r="P409" s="385">
        <v>14.99</v>
      </c>
      <c r="Q409" s="23"/>
      <c r="R409" s="66">
        <f>L409*2</f>
        <v>5.2700000000000005</v>
      </c>
      <c r="S409" s="260">
        <f>SUM(R409-L409)/R409</f>
        <v>0.5</v>
      </c>
      <c r="T409" s="66">
        <v>7.99</v>
      </c>
      <c r="U409" s="260">
        <f>SUM(T409-R409)/T409</f>
        <v>0.34042553191489355</v>
      </c>
      <c r="V409" s="287">
        <v>10.95</v>
      </c>
      <c r="W409" s="261">
        <f>SUM(V409-L409)/V409</f>
        <v>0.75936073059360731</v>
      </c>
      <c r="X409" s="264"/>
    </row>
    <row r="410" spans="1:24">
      <c r="A410" s="19" t="s">
        <v>885</v>
      </c>
      <c r="B410" s="20" t="s">
        <v>886</v>
      </c>
      <c r="C410" s="19" t="s">
        <v>885</v>
      </c>
      <c r="D410" s="20" t="s">
        <v>887</v>
      </c>
      <c r="E410" s="279"/>
      <c r="F410" s="523"/>
      <c r="G410" s="574">
        <v>5</v>
      </c>
      <c r="H410" s="72">
        <f>VLOOKUP(C410,Inventory!A:L,12,FALSE)</f>
        <v>0.15</v>
      </c>
      <c r="I410" s="72">
        <f>H410*G410</f>
        <v>0.75</v>
      </c>
      <c r="J410" s="21"/>
      <c r="K410" s="21"/>
      <c r="L410" s="269"/>
      <c r="M410" s="67"/>
      <c r="N410" s="67"/>
      <c r="O410" s="369"/>
      <c r="P410" s="384"/>
      <c r="Q410" s="23"/>
      <c r="R410" s="23"/>
      <c r="S410" s="23"/>
      <c r="T410" s="23"/>
      <c r="U410" s="23"/>
      <c r="V410" s="287">
        <v>10.95</v>
      </c>
      <c r="X410" s="262" t="s">
        <v>888</v>
      </c>
    </row>
    <row r="411" spans="1:24">
      <c r="A411" s="540"/>
      <c r="B411" s="541" t="s">
        <v>889</v>
      </c>
      <c r="C411" s="343" t="s">
        <v>560</v>
      </c>
      <c r="D411" s="544" t="s">
        <v>561</v>
      </c>
      <c r="E411" s="281"/>
      <c r="F411" s="524"/>
      <c r="G411" s="21">
        <v>1</v>
      </c>
      <c r="H411" s="72">
        <f>VLOOKUP(C411,Inventory!A:L,12,FALSE)</f>
        <v>0.6</v>
      </c>
      <c r="I411" s="72">
        <f t="shared" ref="I411:I413" si="20">H411*G411</f>
        <v>0.6</v>
      </c>
      <c r="J411" s="21"/>
      <c r="K411" s="21"/>
      <c r="L411" s="256"/>
      <c r="M411" s="67"/>
      <c r="N411" s="67"/>
      <c r="O411" s="369"/>
      <c r="P411" s="384"/>
      <c r="Q411" s="23"/>
      <c r="R411" s="23"/>
      <c r="S411" s="23"/>
      <c r="T411" s="23"/>
      <c r="U411" s="23"/>
      <c r="X411" s="264"/>
    </row>
    <row r="412" spans="1:24">
      <c r="A412" s="540"/>
      <c r="B412" s="541"/>
      <c r="C412" s="343" t="s">
        <v>562</v>
      </c>
      <c r="D412" s="544" t="s">
        <v>563</v>
      </c>
      <c r="E412" s="281"/>
      <c r="F412" s="524"/>
      <c r="G412" s="21">
        <v>1</v>
      </c>
      <c r="H412" s="72">
        <f>VLOOKUP(C412,Inventory!A:L,12,FALSE)</f>
        <v>0.31</v>
      </c>
      <c r="I412" s="72">
        <f t="shared" si="20"/>
        <v>0.31</v>
      </c>
      <c r="J412" s="21"/>
      <c r="K412" s="21"/>
      <c r="L412" s="256"/>
      <c r="M412" s="67"/>
      <c r="N412" s="67"/>
      <c r="O412" s="369"/>
      <c r="P412" s="384"/>
      <c r="Q412" s="23"/>
      <c r="R412" s="23"/>
      <c r="S412" s="23"/>
      <c r="T412" s="23"/>
      <c r="U412" s="23"/>
      <c r="X412" s="264"/>
    </row>
    <row r="413" spans="1:24">
      <c r="A413" s="540"/>
      <c r="B413" s="541" t="s">
        <v>560</v>
      </c>
      <c r="C413" s="343" t="s">
        <v>564</v>
      </c>
      <c r="D413" s="544" t="s">
        <v>540</v>
      </c>
      <c r="E413" s="281"/>
      <c r="F413" s="524"/>
      <c r="G413" s="21">
        <v>1</v>
      </c>
      <c r="H413" s="72">
        <f>VLOOKUP(C413,Inventory!A:L,12,FALSE)</f>
        <v>0.75</v>
      </c>
      <c r="I413" s="72">
        <f t="shared" si="20"/>
        <v>0.75</v>
      </c>
      <c r="J413" s="21"/>
      <c r="K413" s="21"/>
      <c r="L413" s="256"/>
      <c r="M413" s="67"/>
      <c r="N413" s="67"/>
      <c r="O413" s="369"/>
      <c r="P413" s="384"/>
      <c r="Q413" s="23"/>
      <c r="R413" s="23"/>
      <c r="S413" s="23"/>
      <c r="T413" s="23"/>
      <c r="U413" s="23"/>
      <c r="X413" s="264"/>
    </row>
    <row r="414" spans="1:24">
      <c r="A414" s="540"/>
      <c r="B414" s="541"/>
      <c r="C414" s="541"/>
      <c r="D414" s="541" t="s">
        <v>565</v>
      </c>
      <c r="E414" s="281"/>
      <c r="F414" s="524"/>
      <c r="G414" s="259">
        <v>0.25</v>
      </c>
      <c r="H414" s="72">
        <v>0.9</v>
      </c>
      <c r="I414" s="72">
        <f>H414*G414</f>
        <v>0.22500000000000001</v>
      </c>
      <c r="J414" s="21"/>
      <c r="K414" s="21"/>
      <c r="L414" s="256"/>
      <c r="M414" s="67"/>
      <c r="N414" s="67"/>
      <c r="O414" s="369"/>
      <c r="P414" s="384"/>
      <c r="Q414" s="23"/>
      <c r="R414" s="23"/>
      <c r="S414" s="23"/>
      <c r="T414" s="23"/>
      <c r="U414" s="23"/>
      <c r="X414" s="264"/>
    </row>
    <row r="415" spans="1:24">
      <c r="A415" s="540"/>
      <c r="B415" s="541"/>
      <c r="C415" s="541"/>
      <c r="D415" s="541"/>
      <c r="E415" s="281"/>
      <c r="F415" s="524"/>
      <c r="G415" s="86"/>
      <c r="H415" s="87"/>
      <c r="I415" s="87"/>
      <c r="J415" s="86"/>
      <c r="K415" s="86"/>
      <c r="L415" s="249"/>
      <c r="M415" s="67"/>
      <c r="N415" s="67"/>
      <c r="O415" s="369"/>
      <c r="P415" s="384"/>
      <c r="Q415" s="23"/>
      <c r="R415" s="23"/>
      <c r="S415" s="23"/>
      <c r="T415" s="23"/>
      <c r="U415" s="23"/>
      <c r="X415" s="264"/>
    </row>
    <row r="416" spans="1:24" s="2" customFormat="1">
      <c r="A416" s="539" t="s">
        <v>501</v>
      </c>
      <c r="B416" s="542" t="s">
        <v>890</v>
      </c>
      <c r="C416" s="542"/>
      <c r="D416" s="542"/>
      <c r="E416" s="278" t="s">
        <v>891</v>
      </c>
      <c r="F416" s="537">
        <v>810797031756</v>
      </c>
      <c r="G416" s="17">
        <v>1</v>
      </c>
      <c r="H416" s="74"/>
      <c r="I416" s="74"/>
      <c r="J416" s="17"/>
      <c r="K416" s="17"/>
      <c r="L416" s="255">
        <f>SUM(I417:I421)</f>
        <v>3.645</v>
      </c>
      <c r="M416" s="255">
        <v>6.2534999999999998</v>
      </c>
      <c r="N416" s="538">
        <v>10.99</v>
      </c>
      <c r="O416" s="370"/>
      <c r="P416" s="385"/>
      <c r="Q416" s="23"/>
      <c r="R416" s="66">
        <f>L416*2</f>
        <v>7.29</v>
      </c>
      <c r="S416" s="260">
        <f>SUM(R416-L416)/R416</f>
        <v>0.5</v>
      </c>
      <c r="T416" s="66">
        <v>8.99</v>
      </c>
      <c r="U416" s="260">
        <f>SUM(T416-R416)/T416</f>
        <v>0.18909899888765297</v>
      </c>
      <c r="V416" s="287">
        <v>14.95</v>
      </c>
      <c r="W416" s="261">
        <f>SUM(V416-L416)/V416</f>
        <v>0.75618729096989967</v>
      </c>
      <c r="X416" s="264"/>
    </row>
    <row r="417" spans="1:24">
      <c r="A417" s="19" t="s">
        <v>892</v>
      </c>
      <c r="B417" s="20" t="s">
        <v>893</v>
      </c>
      <c r="C417" s="19" t="s">
        <v>892</v>
      </c>
      <c r="D417" s="20" t="s">
        <v>894</v>
      </c>
      <c r="E417" s="279"/>
      <c r="F417" s="523"/>
      <c r="G417" s="574">
        <v>8</v>
      </c>
      <c r="H417" s="72">
        <f>VLOOKUP(C417,Inventory!A:L,12,FALSE)</f>
        <v>0.22</v>
      </c>
      <c r="I417" s="72">
        <f>H417*G417</f>
        <v>1.76</v>
      </c>
      <c r="J417" s="21"/>
      <c r="K417" s="21"/>
      <c r="L417" s="269"/>
      <c r="M417" s="67"/>
      <c r="N417" s="67"/>
      <c r="O417" s="369"/>
      <c r="P417" s="384"/>
      <c r="Q417" s="23"/>
      <c r="R417" s="23"/>
      <c r="S417" s="23"/>
      <c r="T417" s="23"/>
      <c r="U417" s="23"/>
      <c r="V417" s="287">
        <v>14.95</v>
      </c>
      <c r="X417" s="262" t="s">
        <v>895</v>
      </c>
    </row>
    <row r="418" spans="1:24">
      <c r="A418" s="540"/>
      <c r="B418" s="541" t="s">
        <v>896</v>
      </c>
      <c r="C418" s="343" t="s">
        <v>560</v>
      </c>
      <c r="D418" s="544" t="s">
        <v>561</v>
      </c>
      <c r="E418" s="281"/>
      <c r="F418" s="524"/>
      <c r="G418" s="21">
        <v>1</v>
      </c>
      <c r="H418" s="72">
        <f>VLOOKUP(C418,Inventory!A:L,12,FALSE)</f>
        <v>0.6</v>
      </c>
      <c r="I418" s="72">
        <f t="shared" ref="I418:I420" si="21">H418*G418</f>
        <v>0.6</v>
      </c>
      <c r="J418" s="21"/>
      <c r="K418" s="21"/>
      <c r="L418" s="256"/>
      <c r="M418" s="67"/>
      <c r="N418" s="67"/>
      <c r="O418" s="369"/>
      <c r="P418" s="384"/>
      <c r="Q418" s="23"/>
      <c r="R418" s="23"/>
      <c r="S418" s="23"/>
      <c r="T418" s="23"/>
      <c r="U418" s="23"/>
      <c r="X418" s="264"/>
    </row>
    <row r="419" spans="1:24">
      <c r="A419" s="540"/>
      <c r="B419" s="541"/>
      <c r="C419" s="343" t="s">
        <v>562</v>
      </c>
      <c r="D419" s="544" t="s">
        <v>563</v>
      </c>
      <c r="E419" s="281"/>
      <c r="F419" s="524"/>
      <c r="G419" s="21">
        <v>1</v>
      </c>
      <c r="H419" s="72">
        <f>VLOOKUP(C419,Inventory!A:L,12,FALSE)</f>
        <v>0.31</v>
      </c>
      <c r="I419" s="72">
        <f t="shared" si="21"/>
        <v>0.31</v>
      </c>
      <c r="J419" s="21"/>
      <c r="K419" s="21"/>
      <c r="L419" s="256"/>
      <c r="M419" s="67"/>
      <c r="N419" s="67"/>
      <c r="O419" s="369"/>
      <c r="P419" s="384"/>
      <c r="Q419" s="23"/>
      <c r="R419" s="23"/>
      <c r="S419" s="23"/>
      <c r="T419" s="23"/>
      <c r="U419" s="23"/>
      <c r="X419" s="264"/>
    </row>
    <row r="420" spans="1:24">
      <c r="A420" s="540"/>
      <c r="B420" s="541" t="s">
        <v>560</v>
      </c>
      <c r="C420" s="343" t="s">
        <v>564</v>
      </c>
      <c r="D420" s="544" t="s">
        <v>540</v>
      </c>
      <c r="E420" s="281"/>
      <c r="F420" s="524"/>
      <c r="G420" s="21">
        <v>1</v>
      </c>
      <c r="H420" s="72">
        <f>VLOOKUP(C420,Inventory!A:L,12,FALSE)</f>
        <v>0.75</v>
      </c>
      <c r="I420" s="72">
        <f t="shared" si="21"/>
        <v>0.75</v>
      </c>
      <c r="J420" s="21"/>
      <c r="K420" s="21"/>
      <c r="L420" s="256"/>
      <c r="M420" s="67"/>
      <c r="N420" s="67"/>
      <c r="O420" s="369"/>
      <c r="P420" s="384"/>
      <c r="Q420" s="23"/>
      <c r="R420" s="23"/>
      <c r="S420" s="23"/>
      <c r="T420" s="23"/>
      <c r="U420" s="23"/>
      <c r="X420" s="264"/>
    </row>
    <row r="421" spans="1:24">
      <c r="A421" s="540"/>
      <c r="B421" s="541"/>
      <c r="C421" s="541"/>
      <c r="D421" s="541" t="s">
        <v>565</v>
      </c>
      <c r="E421" s="281"/>
      <c r="F421" s="524"/>
      <c r="G421" s="259">
        <v>0.25</v>
      </c>
      <c r="H421" s="72">
        <v>0.9</v>
      </c>
      <c r="I421" s="72">
        <f>H421*G421</f>
        <v>0.22500000000000001</v>
      </c>
      <c r="J421" s="21"/>
      <c r="K421" s="21"/>
      <c r="L421" s="256"/>
      <c r="M421" s="67"/>
      <c r="N421" s="67"/>
      <c r="O421" s="369"/>
      <c r="P421" s="384"/>
      <c r="Q421" s="23"/>
      <c r="R421" s="23"/>
      <c r="S421" s="23"/>
      <c r="T421" s="23"/>
      <c r="U421" s="23"/>
      <c r="X421" s="264"/>
    </row>
    <row r="423" spans="1:24" s="2" customFormat="1">
      <c r="A423" s="539" t="s">
        <v>505</v>
      </c>
      <c r="B423" s="542" t="s">
        <v>897</v>
      </c>
      <c r="C423" s="542"/>
      <c r="D423" s="542"/>
      <c r="E423" s="282" t="s">
        <v>898</v>
      </c>
      <c r="F423" s="537">
        <v>810797031770</v>
      </c>
      <c r="G423" s="88">
        <v>1</v>
      </c>
      <c r="H423" s="272"/>
      <c r="I423" s="89"/>
      <c r="J423" s="88"/>
      <c r="K423" s="273"/>
      <c r="L423" s="274"/>
      <c r="M423" s="532"/>
      <c r="N423" s="532"/>
      <c r="O423" s="370"/>
      <c r="P423" s="385"/>
      <c r="Q423" s="23"/>
      <c r="R423" s="23"/>
      <c r="S423" s="23"/>
      <c r="T423" s="23"/>
      <c r="U423" s="23"/>
      <c r="X423" s="264"/>
    </row>
    <row r="424" spans="1:24">
      <c r="A424" s="19" t="s">
        <v>899</v>
      </c>
      <c r="B424" s="20"/>
      <c r="C424" s="19" t="s">
        <v>899</v>
      </c>
      <c r="D424" s="20" t="s">
        <v>900</v>
      </c>
      <c r="E424" s="279"/>
      <c r="F424" s="523"/>
      <c r="G424" s="574">
        <v>8</v>
      </c>
      <c r="H424" s="72">
        <f>VLOOKUP(C424,Inventory!A:L,12,FALSE)</f>
        <v>0.33</v>
      </c>
      <c r="I424" s="72">
        <f>H424*G424</f>
        <v>2.64</v>
      </c>
      <c r="J424" s="21"/>
      <c r="K424" s="21"/>
      <c r="L424" s="255">
        <f>SUM(I424:I428)</f>
        <v>4.5250000000000004</v>
      </c>
      <c r="M424" s="255" t="e">
        <v>#N/A</v>
      </c>
      <c r="N424" s="538">
        <v>12.99</v>
      </c>
      <c r="O424" s="370"/>
      <c r="P424" s="385"/>
      <c r="Q424" s="23"/>
      <c r="R424" s="66">
        <f>L424*2</f>
        <v>9.0500000000000007</v>
      </c>
      <c r="S424" s="260">
        <f>SUM(R424-L424)/R424</f>
        <v>0.5</v>
      </c>
      <c r="T424" s="66">
        <v>9.99</v>
      </c>
      <c r="U424" s="260">
        <f>SUM(T424-R424)/T424</f>
        <v>9.4094094094094041E-2</v>
      </c>
      <c r="V424" s="287"/>
      <c r="W424" s="261" t="e">
        <f>SUM(V424-L424)/V424</f>
        <v>#DIV/0!</v>
      </c>
      <c r="X424" s="264"/>
    </row>
    <row r="425" spans="1:24">
      <c r="A425" s="540"/>
      <c r="B425" s="541"/>
      <c r="C425" s="343" t="s">
        <v>560</v>
      </c>
      <c r="D425" s="544" t="s">
        <v>561</v>
      </c>
      <c r="E425" s="281"/>
      <c r="F425" s="524"/>
      <c r="G425" s="21">
        <v>1</v>
      </c>
      <c r="H425" s="72">
        <f>VLOOKUP(C425,Inventory!A:L,12,FALSE)</f>
        <v>0.6</v>
      </c>
      <c r="I425" s="72">
        <f t="shared" ref="I425:I427" si="22">H425*G425</f>
        <v>0.6</v>
      </c>
      <c r="J425" s="21"/>
      <c r="K425" s="21"/>
      <c r="L425" s="269"/>
      <c r="M425" s="67"/>
      <c r="N425" s="67"/>
      <c r="O425" s="369"/>
      <c r="P425" s="384"/>
      <c r="Q425" s="23"/>
      <c r="R425" s="23"/>
      <c r="S425" s="23"/>
      <c r="T425" s="23"/>
      <c r="U425" s="23"/>
      <c r="V425" s="287"/>
      <c r="X425" s="264"/>
    </row>
    <row r="426" spans="1:24">
      <c r="A426" s="540"/>
      <c r="B426" s="541"/>
      <c r="C426" s="343" t="s">
        <v>562</v>
      </c>
      <c r="D426" s="544" t="s">
        <v>563</v>
      </c>
      <c r="E426" s="281"/>
      <c r="F426" s="524"/>
      <c r="G426" s="21">
        <v>1</v>
      </c>
      <c r="H426" s="72">
        <f>VLOOKUP(C426,Inventory!A:L,12,FALSE)</f>
        <v>0.31</v>
      </c>
      <c r="I426" s="72">
        <f t="shared" si="22"/>
        <v>0.31</v>
      </c>
      <c r="J426" s="21"/>
      <c r="K426" s="21"/>
      <c r="L426" s="256"/>
      <c r="M426" s="67"/>
      <c r="N426" s="67"/>
      <c r="O426" s="369"/>
      <c r="P426" s="384"/>
      <c r="Q426" s="23"/>
      <c r="R426" s="23"/>
      <c r="S426" s="23"/>
      <c r="T426" s="23"/>
      <c r="U426" s="23"/>
      <c r="X426" s="264"/>
    </row>
    <row r="427" spans="1:24">
      <c r="A427" s="540"/>
      <c r="B427" s="541" t="s">
        <v>560</v>
      </c>
      <c r="C427" s="343" t="s">
        <v>564</v>
      </c>
      <c r="D427" s="544" t="s">
        <v>540</v>
      </c>
      <c r="E427" s="281"/>
      <c r="F427" s="524"/>
      <c r="G427" s="21">
        <v>1</v>
      </c>
      <c r="H427" s="72">
        <f>VLOOKUP(C427,Inventory!A:L,12,FALSE)</f>
        <v>0.75</v>
      </c>
      <c r="I427" s="72">
        <f t="shared" si="22"/>
        <v>0.75</v>
      </c>
      <c r="J427" s="21"/>
      <c r="K427" s="21"/>
      <c r="L427" s="256"/>
      <c r="M427" s="67"/>
      <c r="N427" s="67"/>
      <c r="O427" s="369"/>
      <c r="P427" s="384"/>
      <c r="Q427" s="23"/>
      <c r="R427" s="23"/>
      <c r="S427" s="23"/>
      <c r="T427" s="23"/>
      <c r="U427" s="23"/>
      <c r="X427" s="264"/>
    </row>
    <row r="428" spans="1:24">
      <c r="A428" s="540"/>
      <c r="B428" s="541"/>
      <c r="C428" s="541"/>
      <c r="D428" s="541" t="s">
        <v>565</v>
      </c>
      <c r="E428" s="281"/>
      <c r="F428" s="524"/>
      <c r="G428" s="259">
        <v>0.25</v>
      </c>
      <c r="H428" s="72">
        <v>0.9</v>
      </c>
      <c r="I428" s="72">
        <f>H428*G428</f>
        <v>0.22500000000000001</v>
      </c>
      <c r="J428" s="21"/>
      <c r="K428" s="21"/>
      <c r="L428" s="256"/>
      <c r="M428" s="67"/>
      <c r="N428" s="67"/>
      <c r="O428" s="369"/>
      <c r="P428" s="384"/>
      <c r="Q428" s="23"/>
      <c r="R428" s="23"/>
      <c r="S428" s="23"/>
      <c r="T428" s="23"/>
      <c r="U428" s="23"/>
      <c r="X428" s="264"/>
    </row>
    <row r="429" spans="1:24">
      <c r="A429" s="540"/>
      <c r="B429" s="541"/>
      <c r="C429" s="541"/>
      <c r="D429" s="541"/>
      <c r="E429" s="281"/>
      <c r="F429" s="524"/>
      <c r="G429" s="86"/>
      <c r="H429" s="87"/>
      <c r="I429" s="87"/>
      <c r="J429" s="86"/>
      <c r="K429" s="86"/>
      <c r="L429" s="249"/>
      <c r="M429" s="67"/>
      <c r="N429" s="67"/>
      <c r="O429" s="369"/>
      <c r="P429" s="384"/>
      <c r="Q429" s="23"/>
      <c r="R429" s="23"/>
      <c r="S429" s="23"/>
      <c r="T429" s="23"/>
      <c r="U429" s="23"/>
      <c r="X429" s="264"/>
    </row>
    <row r="430" spans="1:24" s="2" customFormat="1">
      <c r="A430" s="539" t="s">
        <v>503</v>
      </c>
      <c r="B430" s="542"/>
      <c r="C430" s="542"/>
      <c r="D430" s="542"/>
      <c r="E430" s="278" t="s">
        <v>901</v>
      </c>
      <c r="F430" s="537">
        <v>810797031763</v>
      </c>
      <c r="G430" s="17">
        <v>1</v>
      </c>
      <c r="H430" s="74"/>
      <c r="I430" s="74"/>
      <c r="J430" s="17"/>
      <c r="K430" s="17"/>
      <c r="L430" s="255">
        <f>SUM(I431:I435)</f>
        <v>4.7649999999999997</v>
      </c>
      <c r="M430" s="255">
        <v>16.747499999999999</v>
      </c>
      <c r="N430" s="538">
        <v>18.989999999999998</v>
      </c>
      <c r="O430" s="370"/>
      <c r="P430" s="385"/>
      <c r="Q430" s="23"/>
      <c r="R430" s="66">
        <f>L430*2</f>
        <v>9.5299999999999994</v>
      </c>
      <c r="S430" s="260">
        <f>SUM(R430-L430)/R430</f>
        <v>0.5</v>
      </c>
      <c r="T430" s="66"/>
      <c r="U430" s="260" t="e">
        <f>SUM(T430-R430)/T430</f>
        <v>#DIV/0!</v>
      </c>
      <c r="V430" s="287"/>
      <c r="W430" s="261" t="e">
        <f>SUM(V430-L430)/V430</f>
        <v>#DIV/0!</v>
      </c>
      <c r="X430" s="264"/>
    </row>
    <row r="431" spans="1:24">
      <c r="A431" s="19" t="s">
        <v>902</v>
      </c>
      <c r="B431" s="20"/>
      <c r="C431" s="19" t="s">
        <v>902</v>
      </c>
      <c r="D431" s="108" t="s">
        <v>903</v>
      </c>
      <c r="E431" s="279"/>
      <c r="F431" s="523"/>
      <c r="G431" s="575">
        <v>4</v>
      </c>
      <c r="H431" s="72">
        <v>0.72</v>
      </c>
      <c r="I431" s="72">
        <f>H431*G431</f>
        <v>2.88</v>
      </c>
      <c r="J431" s="21"/>
      <c r="K431" s="21"/>
      <c r="L431" s="269"/>
      <c r="M431" s="67"/>
      <c r="N431" s="67"/>
      <c r="O431" s="369"/>
      <c r="P431" s="384"/>
      <c r="Q431" s="23"/>
      <c r="R431" s="23"/>
      <c r="S431" s="23"/>
      <c r="T431" s="23"/>
      <c r="U431" s="23"/>
      <c r="V431" s="287"/>
      <c r="X431" s="264"/>
    </row>
    <row r="432" spans="1:24">
      <c r="A432" s="540"/>
      <c r="B432" s="541"/>
      <c r="C432" s="343" t="s">
        <v>560</v>
      </c>
      <c r="D432" s="544" t="s">
        <v>561</v>
      </c>
      <c r="E432" s="281"/>
      <c r="F432" s="524"/>
      <c r="G432" s="21">
        <v>1</v>
      </c>
      <c r="H432" s="72">
        <f>VLOOKUP(C432,Inventory!A:L,12,FALSE)</f>
        <v>0.6</v>
      </c>
      <c r="I432" s="72">
        <f t="shared" ref="I432:I434" si="23">H432*G432</f>
        <v>0.6</v>
      </c>
      <c r="J432" s="21"/>
      <c r="K432" s="21"/>
      <c r="L432" s="256"/>
      <c r="M432" s="67"/>
      <c r="N432" s="67"/>
      <c r="O432" s="369"/>
      <c r="P432" s="384"/>
      <c r="Q432" s="23"/>
      <c r="R432" s="23"/>
      <c r="S432" s="23"/>
      <c r="T432" s="23"/>
      <c r="U432" s="23"/>
      <c r="X432" s="264"/>
    </row>
    <row r="433" spans="1:24">
      <c r="A433" s="540"/>
      <c r="B433" s="541"/>
      <c r="C433" s="343" t="s">
        <v>562</v>
      </c>
      <c r="D433" s="544" t="s">
        <v>563</v>
      </c>
      <c r="E433" s="660" t="s">
        <v>904</v>
      </c>
      <c r="F433" s="524"/>
      <c r="G433" s="21">
        <v>1</v>
      </c>
      <c r="H433" s="72">
        <f>VLOOKUP(C433,Inventory!A:L,12,FALSE)</f>
        <v>0.31</v>
      </c>
      <c r="I433" s="72">
        <f t="shared" si="23"/>
        <v>0.31</v>
      </c>
      <c r="J433" s="21"/>
      <c r="K433" s="21"/>
      <c r="L433" s="256"/>
      <c r="M433" s="67"/>
      <c r="N433" s="67"/>
      <c r="O433" s="369"/>
      <c r="P433" s="384"/>
      <c r="Q433" s="23"/>
      <c r="R433" s="23"/>
      <c r="S433" s="23"/>
      <c r="T433" s="23"/>
      <c r="U433" s="23"/>
      <c r="X433" s="264"/>
    </row>
    <row r="434" spans="1:24">
      <c r="A434" s="540"/>
      <c r="B434" s="541" t="s">
        <v>560</v>
      </c>
      <c r="C434" s="343" t="s">
        <v>564</v>
      </c>
      <c r="D434" s="544" t="s">
        <v>540</v>
      </c>
      <c r="E434" s="281"/>
      <c r="F434" s="524"/>
      <c r="G434" s="21">
        <v>1</v>
      </c>
      <c r="H434" s="72">
        <f>VLOOKUP(C434,Inventory!A:L,12,FALSE)</f>
        <v>0.75</v>
      </c>
      <c r="I434" s="72">
        <f t="shared" si="23"/>
        <v>0.75</v>
      </c>
      <c r="J434" s="21"/>
      <c r="K434" s="21"/>
      <c r="L434" s="256"/>
      <c r="M434" s="67"/>
      <c r="N434" s="67"/>
      <c r="O434" s="369"/>
      <c r="P434" s="384"/>
      <c r="Q434" s="23"/>
      <c r="R434" s="23"/>
      <c r="S434" s="23"/>
      <c r="T434" s="23"/>
      <c r="U434" s="23"/>
      <c r="X434" s="264"/>
    </row>
    <row r="435" spans="1:24">
      <c r="A435" s="540"/>
      <c r="B435" s="541"/>
      <c r="C435" s="541"/>
      <c r="D435" s="541" t="s">
        <v>565</v>
      </c>
      <c r="E435" s="281"/>
      <c r="F435" s="524"/>
      <c r="G435" s="259">
        <v>0.25</v>
      </c>
      <c r="H435" s="72">
        <v>0.9</v>
      </c>
      <c r="I435" s="72">
        <f>H435*G435</f>
        <v>0.22500000000000001</v>
      </c>
      <c r="J435" s="21"/>
      <c r="K435" s="21"/>
      <c r="L435" s="256"/>
      <c r="M435" s="67"/>
      <c r="N435" s="67"/>
      <c r="O435" s="369"/>
      <c r="P435" s="384"/>
      <c r="Q435" s="23"/>
      <c r="R435" s="23"/>
      <c r="S435" s="23"/>
      <c r="T435" s="23"/>
      <c r="U435" s="23"/>
      <c r="X435" s="264"/>
    </row>
    <row r="436" spans="1:24">
      <c r="A436" s="540"/>
      <c r="B436" s="541"/>
      <c r="C436" s="541"/>
      <c r="D436" s="541"/>
      <c r="E436" s="281"/>
      <c r="F436" s="524"/>
      <c r="G436" s="86"/>
      <c r="H436" s="87"/>
      <c r="I436" s="87"/>
      <c r="J436" s="86"/>
      <c r="K436" s="86"/>
      <c r="L436" s="249"/>
      <c r="M436" s="67"/>
      <c r="N436" s="67"/>
      <c r="O436" s="369"/>
      <c r="P436" s="384"/>
      <c r="Q436" s="23"/>
      <c r="R436" s="23"/>
      <c r="S436" s="23"/>
      <c r="T436" s="23"/>
      <c r="U436" s="23"/>
      <c r="X436" s="264"/>
    </row>
    <row r="437" spans="1:24" s="2" customFormat="1">
      <c r="A437" s="539" t="s">
        <v>509</v>
      </c>
      <c r="B437" s="542"/>
      <c r="C437" s="542"/>
      <c r="D437" s="542"/>
      <c r="E437" s="278" t="s">
        <v>905</v>
      </c>
      <c r="F437" s="537">
        <v>810797031794</v>
      </c>
      <c r="G437" s="17">
        <v>1</v>
      </c>
      <c r="H437" s="74"/>
      <c r="I437" s="74"/>
      <c r="J437" s="17"/>
      <c r="K437" s="17"/>
      <c r="L437" s="255">
        <f>SUM(I438:I442)</f>
        <v>4.8849999999999998</v>
      </c>
      <c r="M437" s="255">
        <v>17.687999999999999</v>
      </c>
      <c r="N437" s="538">
        <v>20.99</v>
      </c>
      <c r="O437" s="370"/>
      <c r="P437" s="385"/>
      <c r="Q437" s="23"/>
      <c r="R437" s="66">
        <f>L437*2</f>
        <v>9.77</v>
      </c>
      <c r="S437" s="260">
        <f>SUM(R437-L437)/R437</f>
        <v>0.5</v>
      </c>
      <c r="T437" s="66">
        <v>19.989999999999998</v>
      </c>
      <c r="U437" s="260">
        <f>SUM(T437-R437)/T437</f>
        <v>0.51125562781390699</v>
      </c>
      <c r="V437" s="287">
        <v>32.950000000000003</v>
      </c>
      <c r="W437" s="261">
        <f>SUM(V437-L437)/V437</f>
        <v>0.85174506828528085</v>
      </c>
      <c r="X437" s="264"/>
    </row>
    <row r="438" spans="1:24">
      <c r="A438" s="19" t="s">
        <v>906</v>
      </c>
      <c r="B438" s="20" t="s">
        <v>907</v>
      </c>
      <c r="C438" s="19" t="s">
        <v>906</v>
      </c>
      <c r="D438" s="20" t="s">
        <v>908</v>
      </c>
      <c r="E438" s="279"/>
      <c r="F438" s="523"/>
      <c r="G438" s="575">
        <v>4</v>
      </c>
      <c r="H438" s="72">
        <v>0.75</v>
      </c>
      <c r="I438" s="72">
        <f>H438*G438</f>
        <v>3</v>
      </c>
      <c r="J438" s="21"/>
      <c r="K438" s="21"/>
      <c r="L438" s="269"/>
      <c r="M438" s="67"/>
      <c r="N438" s="67"/>
      <c r="O438" s="369"/>
      <c r="P438" s="384"/>
      <c r="Q438" s="23"/>
      <c r="R438" s="23"/>
      <c r="S438" s="23"/>
      <c r="T438" s="23"/>
      <c r="U438" s="23"/>
      <c r="V438" s="287">
        <v>32.950000000000003</v>
      </c>
      <c r="X438" s="262" t="s">
        <v>909</v>
      </c>
    </row>
    <row r="439" spans="1:24">
      <c r="A439" s="540"/>
      <c r="B439" s="541"/>
      <c r="C439" s="343" t="s">
        <v>560</v>
      </c>
      <c r="D439" s="544" t="s">
        <v>561</v>
      </c>
      <c r="E439" s="281"/>
      <c r="F439" s="524"/>
      <c r="G439" s="21">
        <v>1</v>
      </c>
      <c r="H439" s="72">
        <f>VLOOKUP(C439,Inventory!A:L,12,FALSE)</f>
        <v>0.6</v>
      </c>
      <c r="I439" s="72">
        <f t="shared" ref="I439:I441" si="24">H439*G439</f>
        <v>0.6</v>
      </c>
      <c r="J439" s="21"/>
      <c r="K439" s="21"/>
      <c r="L439" s="256"/>
      <c r="M439" s="67"/>
      <c r="N439" s="67"/>
      <c r="O439" s="369"/>
      <c r="P439" s="384"/>
      <c r="Q439" s="23"/>
      <c r="R439" s="23"/>
      <c r="S439" s="23"/>
      <c r="T439" s="23"/>
      <c r="U439" s="23"/>
    </row>
    <row r="440" spans="1:24">
      <c r="A440" s="540"/>
      <c r="B440" s="541"/>
      <c r="C440" s="343" t="s">
        <v>562</v>
      </c>
      <c r="D440" s="544" t="s">
        <v>563</v>
      </c>
      <c r="E440" s="660" t="s">
        <v>910</v>
      </c>
      <c r="F440" s="524"/>
      <c r="G440" s="21">
        <v>1</v>
      </c>
      <c r="H440" s="72">
        <f>VLOOKUP(C440,Inventory!A:L,12,FALSE)</f>
        <v>0.31</v>
      </c>
      <c r="I440" s="72">
        <f t="shared" si="24"/>
        <v>0.31</v>
      </c>
      <c r="J440" s="21"/>
      <c r="K440" s="21"/>
      <c r="L440" s="256"/>
      <c r="M440" s="67"/>
      <c r="N440" s="67"/>
      <c r="O440" s="369"/>
      <c r="P440" s="384"/>
      <c r="Q440" s="23"/>
      <c r="R440" s="23"/>
      <c r="S440" s="23"/>
      <c r="T440" s="23"/>
      <c r="U440" s="23"/>
    </row>
    <row r="441" spans="1:24">
      <c r="A441" s="540"/>
      <c r="B441" s="541" t="s">
        <v>560</v>
      </c>
      <c r="C441" s="343" t="s">
        <v>564</v>
      </c>
      <c r="D441" s="544" t="s">
        <v>540</v>
      </c>
      <c r="E441" s="281"/>
      <c r="F441" s="524"/>
      <c r="G441" s="21">
        <v>1</v>
      </c>
      <c r="H441" s="72">
        <f>VLOOKUP(C441,Inventory!A:L,12,FALSE)</f>
        <v>0.75</v>
      </c>
      <c r="I441" s="72">
        <f t="shared" si="24"/>
        <v>0.75</v>
      </c>
      <c r="J441" s="21"/>
      <c r="K441" s="21"/>
      <c r="L441" s="256"/>
      <c r="M441" s="67"/>
      <c r="N441" s="67"/>
      <c r="O441" s="369"/>
      <c r="P441" s="384"/>
      <c r="Q441" s="23"/>
      <c r="R441" s="23"/>
      <c r="S441" s="23"/>
      <c r="T441" s="23"/>
      <c r="U441" s="23"/>
    </row>
    <row r="442" spans="1:24">
      <c r="A442" s="540"/>
      <c r="B442" s="541"/>
      <c r="C442" s="541"/>
      <c r="D442" s="541" t="s">
        <v>565</v>
      </c>
      <c r="E442" s="281"/>
      <c r="F442" s="524"/>
      <c r="G442" s="259">
        <v>0.25</v>
      </c>
      <c r="H442" s="72">
        <v>0.9</v>
      </c>
      <c r="I442" s="72">
        <f>H442*G442</f>
        <v>0.22500000000000001</v>
      </c>
      <c r="J442" s="21"/>
      <c r="K442" s="21"/>
      <c r="L442" s="256"/>
      <c r="M442" s="67"/>
      <c r="N442" s="67"/>
      <c r="O442" s="369"/>
      <c r="P442" s="384"/>
      <c r="Q442" s="23"/>
      <c r="R442" s="23"/>
      <c r="S442" s="23"/>
      <c r="T442" s="23"/>
      <c r="U442" s="23"/>
    </row>
    <row r="443" spans="1:24">
      <c r="A443" s="540"/>
      <c r="B443" s="541"/>
      <c r="C443" s="541"/>
      <c r="D443" s="541"/>
      <c r="E443" s="281"/>
      <c r="F443" s="524"/>
      <c r="G443" s="86"/>
      <c r="H443" s="87"/>
      <c r="I443" s="87"/>
      <c r="J443" s="86"/>
      <c r="K443" s="86"/>
      <c r="L443" s="249"/>
      <c r="M443" s="67"/>
      <c r="N443" s="67"/>
      <c r="O443" s="369"/>
      <c r="P443" s="384"/>
      <c r="Q443" s="23"/>
      <c r="R443" s="23"/>
      <c r="S443" s="23"/>
      <c r="T443" s="23"/>
      <c r="U443" s="23"/>
    </row>
    <row r="444" spans="1:24" s="2" customFormat="1">
      <c r="A444" s="539" t="s">
        <v>511</v>
      </c>
      <c r="B444" s="542"/>
      <c r="C444" s="542"/>
      <c r="D444" s="542"/>
      <c r="E444" s="278" t="s">
        <v>911</v>
      </c>
      <c r="F444" s="537">
        <v>810797031800</v>
      </c>
      <c r="G444" s="17">
        <v>1</v>
      </c>
      <c r="H444" s="74"/>
      <c r="I444" s="74"/>
      <c r="J444" s="17"/>
      <c r="K444" s="17"/>
      <c r="L444" s="255">
        <f>SUM(I445:I449)</f>
        <v>2.9250000000000003</v>
      </c>
      <c r="M444" s="255" t="e">
        <v>#N/A</v>
      </c>
      <c r="N444" s="538">
        <v>12.99</v>
      </c>
      <c r="O444" s="371"/>
      <c r="P444" s="385"/>
      <c r="Q444" s="23"/>
      <c r="R444" s="66">
        <f>L444*2</f>
        <v>5.8500000000000005</v>
      </c>
      <c r="S444" s="260">
        <f>SUM(R444-L444)/R444</f>
        <v>0.5</v>
      </c>
      <c r="T444" s="66"/>
      <c r="U444" s="260" t="e">
        <f>SUM(T444-R444)/T444</f>
        <v>#DIV/0!</v>
      </c>
      <c r="V444" s="287"/>
      <c r="W444" s="261" t="e">
        <f>SUM(V444-L444)/V444</f>
        <v>#DIV/0!</v>
      </c>
    </row>
    <row r="445" spans="1:24">
      <c r="A445" s="19"/>
      <c r="B445" s="19" t="s">
        <v>912</v>
      </c>
      <c r="C445" s="19" t="s">
        <v>913</v>
      </c>
      <c r="D445" s="20" t="s">
        <v>914</v>
      </c>
      <c r="E445" s="279"/>
      <c r="F445" s="523"/>
      <c r="G445" s="21">
        <v>4</v>
      </c>
      <c r="H445" s="72">
        <f>VLOOKUP(C445,Inventory!A:L,12,FALSE)</f>
        <v>0.26</v>
      </c>
      <c r="I445" s="72">
        <f t="shared" ref="I445:I448" si="25">H445*G445</f>
        <v>1.04</v>
      </c>
      <c r="J445" s="21"/>
      <c r="K445" s="21"/>
      <c r="L445" s="269"/>
      <c r="M445" s="67"/>
      <c r="N445" s="67"/>
      <c r="O445" s="369"/>
      <c r="P445" s="384"/>
      <c r="Q445" s="23"/>
      <c r="R445" s="23"/>
      <c r="S445" s="23"/>
      <c r="T445" s="23"/>
      <c r="U445" s="23"/>
      <c r="V445" s="287"/>
    </row>
    <row r="446" spans="1:24">
      <c r="A446" s="540"/>
      <c r="B446" s="541"/>
      <c r="C446" s="343" t="s">
        <v>560</v>
      </c>
      <c r="D446" s="544" t="s">
        <v>561</v>
      </c>
      <c r="E446" s="281"/>
      <c r="F446" s="524"/>
      <c r="G446" s="21">
        <v>1</v>
      </c>
      <c r="H446" s="72">
        <f>VLOOKUP(C446,Inventory!A:L,12,FALSE)</f>
        <v>0.6</v>
      </c>
      <c r="I446" s="72">
        <f t="shared" si="25"/>
        <v>0.6</v>
      </c>
      <c r="J446" s="21"/>
      <c r="K446" s="21"/>
      <c r="L446" s="256"/>
      <c r="M446" s="67"/>
      <c r="N446" s="67"/>
      <c r="O446" s="369"/>
      <c r="P446" s="384"/>
      <c r="Q446" s="23"/>
      <c r="R446" s="23"/>
      <c r="S446" s="23"/>
      <c r="T446" s="23"/>
      <c r="U446" s="23"/>
    </row>
    <row r="447" spans="1:24">
      <c r="A447" s="540"/>
      <c r="B447" s="541"/>
      <c r="C447" s="343" t="s">
        <v>562</v>
      </c>
      <c r="D447" s="544" t="s">
        <v>563</v>
      </c>
      <c r="E447" s="281"/>
      <c r="F447" s="524"/>
      <c r="G447" s="21">
        <v>1</v>
      </c>
      <c r="H447" s="72">
        <f>VLOOKUP(C447,Inventory!A:L,12,FALSE)</f>
        <v>0.31</v>
      </c>
      <c r="I447" s="72">
        <f t="shared" si="25"/>
        <v>0.31</v>
      </c>
      <c r="J447" s="21"/>
      <c r="K447" s="21"/>
      <c r="L447" s="256"/>
      <c r="M447" s="67"/>
      <c r="N447" s="67"/>
      <c r="O447" s="369"/>
      <c r="P447" s="384"/>
      <c r="Q447" s="23"/>
      <c r="R447" s="23"/>
      <c r="S447" s="23"/>
      <c r="T447" s="23"/>
      <c r="U447" s="23"/>
    </row>
    <row r="448" spans="1:24">
      <c r="A448" s="540"/>
      <c r="B448" s="541" t="s">
        <v>560</v>
      </c>
      <c r="C448" s="343" t="s">
        <v>564</v>
      </c>
      <c r="D448" s="544" t="s">
        <v>540</v>
      </c>
      <c r="E448" s="281"/>
      <c r="F448" s="524"/>
      <c r="G448" s="21">
        <v>1</v>
      </c>
      <c r="H448" s="72">
        <f>VLOOKUP(C448,Inventory!A:L,12,FALSE)</f>
        <v>0.75</v>
      </c>
      <c r="I448" s="72">
        <f t="shared" si="25"/>
        <v>0.75</v>
      </c>
      <c r="J448" s="21"/>
      <c r="K448" s="21"/>
      <c r="L448" s="256"/>
      <c r="M448" s="67"/>
      <c r="N448" s="67"/>
      <c r="O448" s="369"/>
      <c r="P448" s="384"/>
      <c r="Q448" s="23"/>
      <c r="R448" s="23"/>
      <c r="S448" s="23"/>
      <c r="T448" s="23"/>
      <c r="U448" s="23"/>
    </row>
    <row r="449" spans="1:23">
      <c r="A449" s="540"/>
      <c r="B449" s="541"/>
      <c r="C449" s="541"/>
      <c r="D449" s="541" t="s">
        <v>565</v>
      </c>
      <c r="E449" s="281"/>
      <c r="F449" s="524"/>
      <c r="G449" s="259">
        <v>0.25</v>
      </c>
      <c r="H449" s="72">
        <v>0.9</v>
      </c>
      <c r="I449" s="72">
        <f>H449*G449</f>
        <v>0.22500000000000001</v>
      </c>
      <c r="J449" s="21"/>
      <c r="K449" s="21"/>
      <c r="L449" s="256"/>
      <c r="M449" s="67"/>
      <c r="N449" s="67"/>
      <c r="O449" s="369"/>
      <c r="P449" s="384"/>
      <c r="Q449" s="23"/>
      <c r="R449" s="23"/>
      <c r="S449" s="23"/>
      <c r="T449" s="23"/>
      <c r="U449" s="23"/>
    </row>
    <row r="450" spans="1:23">
      <c r="A450" s="540"/>
      <c r="B450" s="541"/>
      <c r="C450" s="541"/>
      <c r="D450" s="541"/>
      <c r="E450" s="281"/>
      <c r="F450" s="524"/>
      <c r="G450" s="86"/>
      <c r="H450" s="87"/>
      <c r="I450" s="87"/>
      <c r="J450" s="86"/>
      <c r="K450" s="86"/>
      <c r="L450" s="249"/>
      <c r="M450" s="67"/>
      <c r="N450" s="67"/>
      <c r="O450" s="369"/>
      <c r="P450" s="384"/>
      <c r="Q450" s="23"/>
      <c r="R450" s="23"/>
      <c r="S450" s="23"/>
      <c r="T450" s="23"/>
      <c r="U450" s="23"/>
    </row>
    <row r="451" spans="1:23" s="2" customFormat="1">
      <c r="A451" s="539" t="s">
        <v>514</v>
      </c>
      <c r="B451" s="539"/>
      <c r="C451" s="539"/>
      <c r="D451" s="542"/>
      <c r="E451" s="278" t="s">
        <v>915</v>
      </c>
      <c r="F451" s="537">
        <v>810797031817</v>
      </c>
      <c r="G451" s="17">
        <v>1</v>
      </c>
      <c r="H451" s="74"/>
      <c r="I451" s="74"/>
      <c r="J451" s="17"/>
      <c r="K451" s="17"/>
      <c r="L451" s="255">
        <f>SUM(I452:I456)</f>
        <v>3.0050000000000003</v>
      </c>
      <c r="M451" s="255" t="e">
        <v>#N/A</v>
      </c>
      <c r="N451" s="538">
        <v>12.99</v>
      </c>
      <c r="O451" s="371"/>
      <c r="P451" s="385"/>
      <c r="Q451" s="23"/>
      <c r="R451" s="66">
        <f>L451*2</f>
        <v>6.0100000000000007</v>
      </c>
      <c r="S451" s="260">
        <f>SUM(R451-L451)/R451</f>
        <v>0.5</v>
      </c>
      <c r="T451" s="66"/>
      <c r="U451" s="260" t="e">
        <f>SUM(T451-R451)/T451</f>
        <v>#DIV/0!</v>
      </c>
      <c r="V451" s="287"/>
      <c r="W451" s="261" t="e">
        <f>SUM(V451-L451)/V451</f>
        <v>#DIV/0!</v>
      </c>
    </row>
    <row r="452" spans="1:23">
      <c r="A452" s="19"/>
      <c r="B452" s="19" t="s">
        <v>916</v>
      </c>
      <c r="C452" s="19" t="s">
        <v>917</v>
      </c>
      <c r="D452" s="20" t="s">
        <v>918</v>
      </c>
      <c r="E452" s="279"/>
      <c r="F452" s="523"/>
      <c r="G452" s="21">
        <v>4</v>
      </c>
      <c r="H452" s="72">
        <f>VLOOKUP(C452,Inventory!A:L,12,FALSE)</f>
        <v>0.28000000000000003</v>
      </c>
      <c r="I452" s="72">
        <f t="shared" ref="I452:I455" si="26">H452*G452</f>
        <v>1.1200000000000001</v>
      </c>
      <c r="J452" s="21"/>
      <c r="K452" s="21"/>
      <c r="L452" s="269"/>
      <c r="M452" s="67"/>
      <c r="N452" s="67"/>
      <c r="O452" s="369"/>
      <c r="P452" s="384"/>
      <c r="Q452" s="23"/>
      <c r="R452" s="23"/>
      <c r="S452" s="23"/>
      <c r="T452" s="23"/>
      <c r="U452" s="23"/>
      <c r="V452" s="287"/>
    </row>
    <row r="453" spans="1:23">
      <c r="A453" s="540"/>
      <c r="B453" s="541"/>
      <c r="C453" s="343" t="s">
        <v>560</v>
      </c>
      <c r="D453" s="544" t="s">
        <v>561</v>
      </c>
      <c r="E453" s="281"/>
      <c r="F453" s="524"/>
      <c r="G453" s="21">
        <v>1</v>
      </c>
      <c r="H453" s="72">
        <f>VLOOKUP(C453,Inventory!A:L,12,FALSE)</f>
        <v>0.6</v>
      </c>
      <c r="I453" s="72">
        <f t="shared" si="26"/>
        <v>0.6</v>
      </c>
      <c r="J453" s="21"/>
      <c r="K453" s="21"/>
      <c r="L453" s="256"/>
      <c r="M453" s="67"/>
      <c r="N453" s="67"/>
      <c r="O453" s="369"/>
      <c r="P453" s="384"/>
      <c r="Q453" s="23"/>
      <c r="R453" s="23"/>
      <c r="S453" s="23"/>
      <c r="T453" s="23"/>
      <c r="U453" s="23"/>
    </row>
    <row r="454" spans="1:23">
      <c r="A454" s="540"/>
      <c r="B454" s="541"/>
      <c r="C454" s="343" t="s">
        <v>562</v>
      </c>
      <c r="D454" s="544" t="s">
        <v>563</v>
      </c>
      <c r="E454" s="281"/>
      <c r="F454" s="524"/>
      <c r="G454" s="21">
        <v>1</v>
      </c>
      <c r="H454" s="72">
        <f>VLOOKUP(C454,Inventory!A:L,12,FALSE)</f>
        <v>0.31</v>
      </c>
      <c r="I454" s="72">
        <f t="shared" si="26"/>
        <v>0.31</v>
      </c>
      <c r="J454" s="21"/>
      <c r="K454" s="21"/>
      <c r="L454" s="256"/>
      <c r="M454" s="67"/>
      <c r="N454" s="67"/>
      <c r="O454" s="369"/>
      <c r="P454" s="384"/>
      <c r="Q454" s="23"/>
      <c r="R454" s="23"/>
      <c r="S454" s="23"/>
      <c r="T454" s="23"/>
      <c r="U454" s="23"/>
    </row>
    <row r="455" spans="1:23">
      <c r="A455" s="540"/>
      <c r="B455" s="541" t="s">
        <v>560</v>
      </c>
      <c r="C455" s="343" t="s">
        <v>564</v>
      </c>
      <c r="D455" s="544" t="s">
        <v>540</v>
      </c>
      <c r="E455" s="281"/>
      <c r="F455" s="524"/>
      <c r="G455" s="21">
        <v>1</v>
      </c>
      <c r="H455" s="72">
        <f>VLOOKUP(C455,Inventory!A:L,12,FALSE)</f>
        <v>0.75</v>
      </c>
      <c r="I455" s="72">
        <f t="shared" si="26"/>
        <v>0.75</v>
      </c>
      <c r="J455" s="21"/>
      <c r="K455" s="21"/>
      <c r="L455" s="256"/>
      <c r="M455" s="67"/>
      <c r="N455" s="67"/>
      <c r="O455" s="369"/>
      <c r="P455" s="384"/>
      <c r="Q455" s="23"/>
      <c r="R455" s="23"/>
      <c r="S455" s="23"/>
      <c r="T455" s="23"/>
      <c r="U455" s="23"/>
    </row>
    <row r="456" spans="1:23">
      <c r="A456" s="540"/>
      <c r="B456" s="541"/>
      <c r="C456" s="541"/>
      <c r="D456" s="541" t="s">
        <v>565</v>
      </c>
      <c r="E456" s="281"/>
      <c r="F456" s="524"/>
      <c r="G456" s="259">
        <v>0.25</v>
      </c>
      <c r="H456" s="72">
        <v>0.9</v>
      </c>
      <c r="I456" s="72">
        <f>H456*G456</f>
        <v>0.22500000000000001</v>
      </c>
      <c r="J456" s="21"/>
      <c r="K456" s="21"/>
      <c r="L456" s="256"/>
      <c r="M456" s="67"/>
      <c r="N456" s="67"/>
      <c r="O456" s="369"/>
      <c r="P456" s="384"/>
      <c r="Q456" s="23"/>
      <c r="R456" s="23"/>
      <c r="S456" s="23"/>
      <c r="T456" s="23"/>
      <c r="U456" s="23"/>
    </row>
    <row r="457" spans="1:23">
      <c r="A457" s="540"/>
      <c r="B457" s="540"/>
      <c r="C457" s="540"/>
      <c r="D457" s="541"/>
      <c r="E457" s="281"/>
      <c r="F457" s="524"/>
      <c r="G457" s="86"/>
      <c r="H457" s="87"/>
      <c r="I457" s="87"/>
      <c r="J457" s="86"/>
      <c r="K457" s="86"/>
      <c r="L457" s="249"/>
      <c r="M457" s="67"/>
      <c r="N457" s="67"/>
      <c r="O457" s="369"/>
      <c r="P457" s="384"/>
      <c r="Q457" s="23"/>
      <c r="R457" s="23"/>
      <c r="S457" s="23"/>
      <c r="T457" s="23"/>
      <c r="U457" s="23"/>
    </row>
    <row r="458" spans="1:23" s="2" customFormat="1">
      <c r="A458" s="539" t="s">
        <v>516</v>
      </c>
      <c r="B458" s="539"/>
      <c r="C458" s="539"/>
      <c r="D458" s="542"/>
      <c r="E458" s="278" t="s">
        <v>919</v>
      </c>
      <c r="F458" s="537">
        <v>810797031824</v>
      </c>
      <c r="G458" s="17">
        <v>1</v>
      </c>
      <c r="H458" s="74"/>
      <c r="I458" s="74"/>
      <c r="J458" s="17"/>
      <c r="K458" s="17"/>
      <c r="L458" s="255">
        <f>SUM(I459:I463)</f>
        <v>3.2850000000000001</v>
      </c>
      <c r="M458" s="255" t="e">
        <v>#N/A</v>
      </c>
      <c r="N458" s="538">
        <v>14.99</v>
      </c>
      <c r="O458" s="371"/>
      <c r="P458" s="385"/>
      <c r="Q458" s="23"/>
      <c r="R458" s="66">
        <f>L458*2</f>
        <v>6.57</v>
      </c>
      <c r="S458" s="260">
        <f>SUM(R458-L458)/R458</f>
        <v>0.5</v>
      </c>
      <c r="T458" s="66"/>
      <c r="U458" s="260" t="e">
        <f>SUM(T458-R458)/T458</f>
        <v>#DIV/0!</v>
      </c>
      <c r="V458" s="287"/>
      <c r="W458" s="261" t="e">
        <f>SUM(V458-L458)/V458</f>
        <v>#DIV/0!</v>
      </c>
    </row>
    <row r="459" spans="1:23">
      <c r="A459" s="19"/>
      <c r="B459" s="19" t="s">
        <v>920</v>
      </c>
      <c r="C459" s="19" t="s">
        <v>921</v>
      </c>
      <c r="D459" s="20" t="s">
        <v>922</v>
      </c>
      <c r="E459" s="279"/>
      <c r="F459" s="523"/>
      <c r="G459" s="21">
        <v>4</v>
      </c>
      <c r="H459" s="72">
        <f>VLOOKUP(C459,Inventory!A:L,12,FALSE)</f>
        <v>0.35</v>
      </c>
      <c r="I459" s="72">
        <f t="shared" ref="I459:I462" si="27">H459*G459</f>
        <v>1.4</v>
      </c>
      <c r="J459" s="21"/>
      <c r="K459" s="21"/>
      <c r="L459" s="269"/>
      <c r="M459" s="67"/>
      <c r="N459" s="67"/>
      <c r="O459" s="369"/>
      <c r="P459" s="384"/>
      <c r="Q459" s="23"/>
      <c r="R459" s="23"/>
      <c r="S459" s="23"/>
      <c r="T459" s="23"/>
      <c r="U459" s="23"/>
      <c r="V459" s="287"/>
    </row>
    <row r="460" spans="1:23">
      <c r="A460" s="540"/>
      <c r="B460" s="541"/>
      <c r="C460" s="568" t="s">
        <v>560</v>
      </c>
      <c r="D460" s="544" t="s">
        <v>561</v>
      </c>
      <c r="E460" s="281"/>
      <c r="F460" s="524"/>
      <c r="G460" s="21">
        <v>1</v>
      </c>
      <c r="H460" s="72">
        <f>VLOOKUP(C460,Inventory!A:L,12,FALSE)</f>
        <v>0.6</v>
      </c>
      <c r="I460" s="72">
        <f t="shared" si="27"/>
        <v>0.6</v>
      </c>
      <c r="J460" s="21"/>
      <c r="K460" s="21"/>
      <c r="L460" s="256"/>
      <c r="M460" s="67"/>
      <c r="N460" s="67"/>
      <c r="O460" s="369"/>
      <c r="P460" s="384"/>
      <c r="Q460" s="23"/>
      <c r="R460" s="23"/>
      <c r="S460" s="23"/>
      <c r="T460" s="23"/>
      <c r="U460" s="23"/>
    </row>
    <row r="461" spans="1:23">
      <c r="A461" s="540"/>
      <c r="B461" s="541"/>
      <c r="C461" s="568" t="s">
        <v>562</v>
      </c>
      <c r="D461" s="544" t="s">
        <v>563</v>
      </c>
      <c r="E461" s="281"/>
      <c r="F461" s="524"/>
      <c r="G461" s="21">
        <v>1</v>
      </c>
      <c r="H461" s="72">
        <f>VLOOKUP(C461,Inventory!A:L,12,FALSE)</f>
        <v>0.31</v>
      </c>
      <c r="I461" s="72">
        <f t="shared" si="27"/>
        <v>0.31</v>
      </c>
      <c r="J461" s="21"/>
      <c r="K461" s="21"/>
      <c r="L461" s="256"/>
      <c r="M461" s="67"/>
      <c r="N461" s="67"/>
      <c r="O461" s="369"/>
      <c r="P461" s="384"/>
      <c r="Q461" s="23"/>
      <c r="R461" s="23"/>
      <c r="S461" s="23"/>
      <c r="T461" s="23"/>
      <c r="U461" s="23"/>
    </row>
    <row r="462" spans="1:23">
      <c r="A462" s="540"/>
      <c r="B462" s="541" t="s">
        <v>627</v>
      </c>
      <c r="C462" s="568" t="s">
        <v>564</v>
      </c>
      <c r="D462" s="544" t="s">
        <v>540</v>
      </c>
      <c r="E462" s="281"/>
      <c r="F462" s="524"/>
      <c r="G462" s="21">
        <v>1</v>
      </c>
      <c r="H462" s="72">
        <f>VLOOKUP(C462,Inventory!A:L,12,FALSE)</f>
        <v>0.75</v>
      </c>
      <c r="I462" s="72">
        <f t="shared" si="27"/>
        <v>0.75</v>
      </c>
      <c r="J462" s="21"/>
      <c r="K462" s="21"/>
      <c r="L462" s="256"/>
      <c r="M462" s="67"/>
      <c r="N462" s="67"/>
      <c r="O462" s="369"/>
      <c r="P462" s="384"/>
      <c r="Q462" s="23"/>
      <c r="R462" s="23"/>
      <c r="S462" s="23"/>
      <c r="T462" s="23"/>
      <c r="U462" s="23"/>
    </row>
    <row r="463" spans="1:23">
      <c r="A463" s="540"/>
      <c r="B463" s="541" t="s">
        <v>923</v>
      </c>
      <c r="C463" s="541" t="s">
        <v>923</v>
      </c>
      <c r="D463" s="541" t="s">
        <v>565</v>
      </c>
      <c r="E463" s="281"/>
      <c r="F463" s="524"/>
      <c r="G463" s="259">
        <v>0.25</v>
      </c>
      <c r="H463" s="72">
        <v>0.9</v>
      </c>
      <c r="I463" s="72">
        <f>H463*G463</f>
        <v>0.22500000000000001</v>
      </c>
      <c r="J463" s="21"/>
      <c r="K463" s="21"/>
      <c r="L463" s="256"/>
      <c r="M463" s="67"/>
      <c r="N463" s="67"/>
      <c r="O463" s="369"/>
      <c r="P463" s="384"/>
      <c r="Q463" s="23"/>
      <c r="R463" s="23"/>
      <c r="S463" s="23"/>
      <c r="T463" s="23"/>
      <c r="U463" s="23"/>
    </row>
    <row r="464" spans="1:23">
      <c r="A464" s="540"/>
      <c r="B464" s="540"/>
      <c r="C464" s="540"/>
      <c r="D464" s="541"/>
      <c r="E464" s="281"/>
      <c r="F464" s="524"/>
      <c r="G464" s="86"/>
      <c r="H464" s="87"/>
      <c r="I464" s="87"/>
      <c r="J464" s="86"/>
      <c r="K464" s="86"/>
      <c r="L464" s="249"/>
      <c r="M464" s="67"/>
      <c r="N464" s="67"/>
      <c r="O464" s="369"/>
      <c r="P464" s="384"/>
      <c r="Q464" s="23"/>
      <c r="R464" s="23"/>
      <c r="S464" s="23"/>
      <c r="T464" s="23"/>
      <c r="U464" s="23"/>
    </row>
    <row r="465" spans="1:23" s="2" customFormat="1">
      <c r="A465" s="539" t="s">
        <v>522</v>
      </c>
      <c r="B465" s="539"/>
      <c r="C465" s="539"/>
      <c r="D465" s="542"/>
      <c r="E465" s="278" t="s">
        <v>924</v>
      </c>
      <c r="F465" s="537">
        <v>810797031855</v>
      </c>
      <c r="G465" s="17">
        <v>1</v>
      </c>
      <c r="H465" s="74"/>
      <c r="I465" s="74"/>
      <c r="J465" s="17"/>
      <c r="K465" s="17"/>
      <c r="L465" s="255">
        <f>SUM(I466:I470)</f>
        <v>4.3249999999999993</v>
      </c>
      <c r="M465" s="255">
        <v>7.3754999999999988</v>
      </c>
      <c r="N465" s="538">
        <v>18.989999999999998</v>
      </c>
      <c r="O465" s="371"/>
      <c r="P465" s="385"/>
      <c r="Q465" s="23"/>
      <c r="R465" s="66">
        <f>L465*2</f>
        <v>8.6499999999999986</v>
      </c>
      <c r="S465" s="260">
        <f>SUM(R465-L465)/R465</f>
        <v>0.5</v>
      </c>
      <c r="T465" s="66"/>
      <c r="U465" s="260" t="e">
        <f>SUM(T465-R465)/T465</f>
        <v>#DIV/0!</v>
      </c>
      <c r="V465" s="287"/>
      <c r="W465" s="261" t="e">
        <f>SUM(V465-L465)/V465</f>
        <v>#DIV/0!</v>
      </c>
    </row>
    <row r="466" spans="1:23">
      <c r="A466" s="19"/>
      <c r="B466" s="19" t="s">
        <v>925</v>
      </c>
      <c r="C466" s="19" t="s">
        <v>926</v>
      </c>
      <c r="D466" s="20" t="s">
        <v>927</v>
      </c>
      <c r="E466" s="279"/>
      <c r="F466" s="523"/>
      <c r="G466" s="21">
        <v>4</v>
      </c>
      <c r="H466" s="72">
        <f>VLOOKUP(C466,Inventory!A:L,12,FALSE)</f>
        <v>0.61</v>
      </c>
      <c r="I466" s="72">
        <f t="shared" ref="I466:I469" si="28">H466*G466</f>
        <v>2.44</v>
      </c>
      <c r="J466" s="21"/>
      <c r="K466" s="21"/>
      <c r="L466" s="269"/>
      <c r="M466" s="67"/>
      <c r="N466" s="67"/>
      <c r="O466" s="369"/>
      <c r="P466" s="384"/>
      <c r="Q466" s="23"/>
      <c r="R466" s="23"/>
      <c r="S466" s="23"/>
      <c r="T466" s="23"/>
      <c r="U466" s="23"/>
      <c r="V466" s="287"/>
    </row>
    <row r="467" spans="1:23">
      <c r="A467" s="540"/>
      <c r="B467" s="541"/>
      <c r="C467" s="568" t="s">
        <v>560</v>
      </c>
      <c r="D467" s="544" t="s">
        <v>561</v>
      </c>
      <c r="E467" s="281"/>
      <c r="F467" s="524"/>
      <c r="G467" s="21">
        <v>1</v>
      </c>
      <c r="H467" s="72">
        <f>VLOOKUP(C467,Inventory!A:L,12,FALSE)</f>
        <v>0.6</v>
      </c>
      <c r="I467" s="72">
        <f t="shared" si="28"/>
        <v>0.6</v>
      </c>
      <c r="J467" s="21"/>
      <c r="K467" s="21"/>
      <c r="L467" s="256"/>
      <c r="M467" s="67"/>
      <c r="N467" s="67"/>
      <c r="O467" s="369"/>
      <c r="P467" s="384"/>
      <c r="Q467" s="23"/>
      <c r="R467" s="23"/>
      <c r="S467" s="23"/>
      <c r="T467" s="23"/>
      <c r="U467" s="23"/>
    </row>
    <row r="468" spans="1:23">
      <c r="A468" s="540"/>
      <c r="B468" s="541"/>
      <c r="C468" s="568" t="s">
        <v>562</v>
      </c>
      <c r="D468" s="544" t="s">
        <v>563</v>
      </c>
      <c r="E468" s="281"/>
      <c r="F468" s="524"/>
      <c r="G468" s="21">
        <v>1</v>
      </c>
      <c r="H468" s="72">
        <f>VLOOKUP(C468,Inventory!A:L,12,FALSE)</f>
        <v>0.31</v>
      </c>
      <c r="I468" s="72">
        <f t="shared" si="28"/>
        <v>0.31</v>
      </c>
      <c r="J468" s="21"/>
      <c r="K468" s="21"/>
      <c r="L468" s="256"/>
      <c r="M468" s="67"/>
      <c r="N468" s="67"/>
      <c r="O468" s="369"/>
      <c r="P468" s="384"/>
      <c r="Q468" s="23"/>
      <c r="R468" s="23"/>
      <c r="S468" s="23"/>
      <c r="T468" s="23"/>
      <c r="U468" s="23"/>
    </row>
    <row r="469" spans="1:23">
      <c r="A469" s="540"/>
      <c r="B469" s="541" t="s">
        <v>627</v>
      </c>
      <c r="C469" s="568" t="s">
        <v>564</v>
      </c>
      <c r="D469" s="544" t="s">
        <v>540</v>
      </c>
      <c r="E469" s="281"/>
      <c r="F469" s="524"/>
      <c r="G469" s="21">
        <v>1</v>
      </c>
      <c r="H469" s="72">
        <f>VLOOKUP(C469,Inventory!A:L,12,FALSE)</f>
        <v>0.75</v>
      </c>
      <c r="I469" s="72">
        <f t="shared" si="28"/>
        <v>0.75</v>
      </c>
      <c r="J469" s="21"/>
      <c r="K469" s="21"/>
      <c r="L469" s="256"/>
      <c r="M469" s="67"/>
      <c r="N469" s="67"/>
      <c r="O469" s="369"/>
      <c r="P469" s="384"/>
      <c r="Q469" s="23"/>
      <c r="R469" s="23"/>
      <c r="S469" s="23"/>
      <c r="T469" s="23"/>
      <c r="U469" s="23"/>
    </row>
    <row r="470" spans="1:23">
      <c r="A470" s="540"/>
      <c r="B470" s="541"/>
      <c r="C470" s="541"/>
      <c r="D470" s="541" t="s">
        <v>565</v>
      </c>
      <c r="E470" s="281"/>
      <c r="F470" s="524"/>
      <c r="G470" s="259">
        <v>0.25</v>
      </c>
      <c r="H470" s="72">
        <v>0.9</v>
      </c>
      <c r="I470" s="72">
        <f>H470*G470</f>
        <v>0.22500000000000001</v>
      </c>
      <c r="J470" s="21"/>
      <c r="K470" s="21"/>
      <c r="L470" s="256"/>
      <c r="M470" s="67"/>
      <c r="N470" s="67"/>
      <c r="O470" s="369"/>
      <c r="P470" s="384"/>
      <c r="Q470" s="23"/>
      <c r="R470" s="23"/>
      <c r="S470" s="23"/>
      <c r="T470" s="23"/>
      <c r="U470" s="23"/>
    </row>
    <row r="472" spans="1:23" s="2" customFormat="1">
      <c r="A472" s="539" t="s">
        <v>518</v>
      </c>
      <c r="B472" s="539"/>
      <c r="C472" s="539"/>
      <c r="D472" s="542"/>
      <c r="E472" s="278" t="s">
        <v>928</v>
      </c>
      <c r="F472" s="537">
        <v>810797031831</v>
      </c>
      <c r="G472" s="17">
        <v>1</v>
      </c>
      <c r="H472" s="74"/>
      <c r="I472" s="74"/>
      <c r="J472" s="17"/>
      <c r="K472" s="17"/>
      <c r="L472" s="255">
        <f>SUM(I473:I477)</f>
        <v>4.7649999999999997</v>
      </c>
      <c r="M472" s="255" t="e">
        <v>#N/A</v>
      </c>
      <c r="N472" s="538">
        <v>19.989999999999998</v>
      </c>
      <c r="O472" s="371"/>
      <c r="P472" s="385"/>
      <c r="Q472" s="23"/>
      <c r="R472" s="66">
        <f>L472*2</f>
        <v>9.5299999999999994</v>
      </c>
      <c r="S472" s="260">
        <f>SUM(R472-L472)/R472</f>
        <v>0.5</v>
      </c>
      <c r="T472" s="66"/>
      <c r="U472" s="260" t="e">
        <f>SUM(T472-R472)/T472</f>
        <v>#DIV/0!</v>
      </c>
      <c r="V472" s="287"/>
      <c r="W472" s="261" t="e">
        <f>SUM(V472-L472)/V472</f>
        <v>#DIV/0!</v>
      </c>
    </row>
    <row r="473" spans="1:23">
      <c r="A473" s="19"/>
      <c r="B473" s="19" t="s">
        <v>929</v>
      </c>
      <c r="C473" s="19" t="s">
        <v>930</v>
      </c>
      <c r="D473" s="20" t="s">
        <v>931</v>
      </c>
      <c r="E473" s="279"/>
      <c r="F473" s="523"/>
      <c r="G473" s="21">
        <v>4</v>
      </c>
      <c r="H473" s="72">
        <f>VLOOKUP(C473,Inventory!A:L,12,FALSE)</f>
        <v>0.72</v>
      </c>
      <c r="I473" s="72">
        <f t="shared" ref="I473:I476" si="29">H473*G473</f>
        <v>2.88</v>
      </c>
      <c r="J473" s="21"/>
      <c r="K473" s="21"/>
      <c r="L473" s="269"/>
      <c r="M473" s="67"/>
      <c r="N473" s="67"/>
      <c r="O473" s="369"/>
      <c r="P473" s="384"/>
      <c r="Q473" s="23"/>
      <c r="R473" s="23"/>
      <c r="S473" s="23"/>
      <c r="T473" s="23"/>
      <c r="U473" s="23"/>
      <c r="V473" s="287"/>
    </row>
    <row r="474" spans="1:23">
      <c r="A474" s="540"/>
      <c r="B474" s="541"/>
      <c r="C474" s="568" t="s">
        <v>560</v>
      </c>
      <c r="D474" s="544" t="s">
        <v>561</v>
      </c>
      <c r="E474" s="281"/>
      <c r="F474" s="524"/>
      <c r="G474" s="21">
        <v>1</v>
      </c>
      <c r="H474" s="72">
        <f>VLOOKUP(C474,Inventory!A:L,12,FALSE)</f>
        <v>0.6</v>
      </c>
      <c r="I474" s="72">
        <f t="shared" si="29"/>
        <v>0.6</v>
      </c>
      <c r="J474" s="21"/>
      <c r="K474" s="21"/>
      <c r="L474" s="256"/>
      <c r="M474" s="67"/>
      <c r="N474" s="67"/>
      <c r="O474" s="369"/>
      <c r="P474" s="384"/>
      <c r="Q474" s="23"/>
      <c r="R474" s="23"/>
      <c r="S474" s="23"/>
      <c r="T474" s="23"/>
      <c r="U474" s="23"/>
    </row>
    <row r="475" spans="1:23">
      <c r="A475" s="540"/>
      <c r="B475" s="541"/>
      <c r="C475" s="568" t="s">
        <v>562</v>
      </c>
      <c r="D475" s="544" t="s">
        <v>563</v>
      </c>
      <c r="E475" s="281"/>
      <c r="F475" s="524"/>
      <c r="G475" s="21">
        <v>1</v>
      </c>
      <c r="H475" s="72">
        <f>VLOOKUP(C475,Inventory!A:L,12,FALSE)</f>
        <v>0.31</v>
      </c>
      <c r="I475" s="72">
        <f t="shared" si="29"/>
        <v>0.31</v>
      </c>
      <c r="J475" s="21"/>
      <c r="K475" s="21"/>
      <c r="L475" s="256"/>
      <c r="M475" s="67"/>
      <c r="N475" s="67"/>
      <c r="O475" s="369"/>
      <c r="P475" s="384"/>
      <c r="Q475" s="23"/>
      <c r="R475" s="23"/>
      <c r="S475" s="23"/>
      <c r="T475" s="23"/>
      <c r="U475" s="23"/>
    </row>
    <row r="476" spans="1:23">
      <c r="A476" s="540"/>
      <c r="B476" s="541" t="s">
        <v>627</v>
      </c>
      <c r="C476" s="568" t="s">
        <v>564</v>
      </c>
      <c r="D476" s="544" t="s">
        <v>540</v>
      </c>
      <c r="E476" s="281"/>
      <c r="F476" s="524"/>
      <c r="G476" s="21">
        <v>1</v>
      </c>
      <c r="H476" s="72">
        <f>VLOOKUP(C476,Inventory!A:L,12,FALSE)</f>
        <v>0.75</v>
      </c>
      <c r="I476" s="72">
        <f t="shared" si="29"/>
        <v>0.75</v>
      </c>
      <c r="J476" s="21"/>
      <c r="K476" s="21"/>
      <c r="L476" s="256"/>
      <c r="M476" s="67"/>
      <c r="N476" s="67"/>
      <c r="O476" s="369"/>
      <c r="P476" s="384"/>
      <c r="Q476" s="23"/>
      <c r="R476" s="23"/>
      <c r="S476" s="23"/>
      <c r="T476" s="23"/>
      <c r="U476" s="23"/>
    </row>
    <row r="477" spans="1:23">
      <c r="A477" s="540"/>
      <c r="B477" s="541"/>
      <c r="C477" s="541"/>
      <c r="D477" s="541" t="s">
        <v>565</v>
      </c>
      <c r="E477" s="281"/>
      <c r="F477" s="524"/>
      <c r="G477" s="259">
        <v>0.25</v>
      </c>
      <c r="H477" s="72">
        <v>0.9</v>
      </c>
      <c r="I477" s="72">
        <f>H477*G477</f>
        <v>0.22500000000000001</v>
      </c>
      <c r="J477" s="21"/>
      <c r="K477" s="21"/>
      <c r="L477" s="256"/>
      <c r="M477" s="67"/>
      <c r="N477" s="67"/>
      <c r="O477" s="369"/>
      <c r="P477" s="384"/>
      <c r="Q477" s="23"/>
      <c r="R477" s="23"/>
      <c r="S477" s="23"/>
      <c r="T477" s="23"/>
      <c r="U477" s="23"/>
    </row>
    <row r="478" spans="1:23">
      <c r="A478" s="540"/>
      <c r="B478" s="540"/>
      <c r="C478" s="540"/>
      <c r="D478" s="541"/>
      <c r="E478" s="281"/>
      <c r="F478" s="524"/>
      <c r="G478" s="86"/>
      <c r="H478" s="87"/>
      <c r="I478" s="87"/>
      <c r="J478" s="86"/>
      <c r="K478" s="86"/>
      <c r="L478" s="249"/>
      <c r="M478" s="67"/>
      <c r="N478" s="67"/>
      <c r="O478" s="369"/>
      <c r="P478" s="384"/>
      <c r="Q478" s="23"/>
      <c r="R478" s="23"/>
      <c r="S478" s="23"/>
      <c r="T478" s="23"/>
      <c r="U478" s="23"/>
    </row>
    <row r="479" spans="1:23" s="2" customFormat="1" ht="31.5">
      <c r="A479" s="539" t="s">
        <v>524</v>
      </c>
      <c r="B479" s="539" t="s">
        <v>932</v>
      </c>
      <c r="C479" s="539"/>
      <c r="D479" s="542"/>
      <c r="E479" s="278" t="s">
        <v>933</v>
      </c>
      <c r="F479" s="537">
        <v>810797031862</v>
      </c>
      <c r="G479" s="17">
        <v>1</v>
      </c>
      <c r="H479" s="74"/>
      <c r="I479" s="74"/>
      <c r="J479" s="17"/>
      <c r="K479" s="17"/>
      <c r="L479" s="255">
        <f>SUM(I480:I484)</f>
        <v>2.4862000000000002</v>
      </c>
      <c r="M479" s="255">
        <v>4.1085000000000003</v>
      </c>
      <c r="N479" s="538">
        <v>9.99</v>
      </c>
      <c r="O479" s="370"/>
      <c r="P479" s="385"/>
      <c r="Q479" s="23"/>
      <c r="R479" s="66">
        <f>L479*2.3</f>
        <v>5.7182599999999999</v>
      </c>
      <c r="S479" s="260">
        <f>SUM(R479-L479)/R479</f>
        <v>0.56521739130434778</v>
      </c>
      <c r="T479" s="66">
        <v>9.9499999999999993</v>
      </c>
      <c r="U479" s="260">
        <f>SUM(T479-R479)/T479</f>
        <v>0.42530050251256279</v>
      </c>
      <c r="V479" s="287"/>
      <c r="W479" s="261" t="e">
        <f>SUM(V479-L479)/V479</f>
        <v>#DIV/0!</v>
      </c>
    </row>
    <row r="480" spans="1:23">
      <c r="A480" s="19" t="s">
        <v>934</v>
      </c>
      <c r="B480" s="19"/>
      <c r="C480" s="19"/>
      <c r="D480" s="20" t="s">
        <v>935</v>
      </c>
      <c r="E480" s="279"/>
      <c r="F480" s="523"/>
      <c r="G480" s="21">
        <v>4</v>
      </c>
      <c r="H480" s="275">
        <v>0.09</v>
      </c>
      <c r="I480" s="72">
        <f t="shared" ref="I480" si="30">SUM(H480*1.42)*G480</f>
        <v>0.51119999999999999</v>
      </c>
      <c r="J480" s="21"/>
      <c r="K480" s="21"/>
      <c r="L480" s="269"/>
      <c r="M480" s="67"/>
      <c r="N480" s="67"/>
      <c r="O480" s="369"/>
      <c r="P480" s="384"/>
      <c r="Q480" s="23"/>
      <c r="R480" s="23"/>
      <c r="S480" s="23"/>
      <c r="T480" s="23"/>
      <c r="U480" s="23"/>
      <c r="V480" s="287"/>
    </row>
    <row r="481" spans="1:23">
      <c r="A481" s="540"/>
      <c r="B481" s="541"/>
      <c r="C481" s="541" t="s">
        <v>560</v>
      </c>
      <c r="D481" s="544" t="s">
        <v>561</v>
      </c>
      <c r="E481" s="660" t="s">
        <v>904</v>
      </c>
      <c r="F481" s="524"/>
      <c r="G481" s="21">
        <v>1</v>
      </c>
      <c r="H481" s="72">
        <v>0.25</v>
      </c>
      <c r="I481" s="72">
        <f>H481*G481</f>
        <v>0.25</v>
      </c>
      <c r="J481" s="21"/>
      <c r="K481" s="21"/>
      <c r="L481" s="256"/>
      <c r="M481" s="67"/>
      <c r="N481" s="67"/>
      <c r="O481" s="369"/>
      <c r="P481" s="384"/>
      <c r="Q481" s="23"/>
      <c r="R481" s="23"/>
      <c r="S481" s="23"/>
      <c r="T481" s="23"/>
      <c r="U481" s="23"/>
    </row>
    <row r="482" spans="1:23">
      <c r="A482" s="540"/>
      <c r="B482" s="541"/>
      <c r="C482" s="541" t="s">
        <v>562</v>
      </c>
      <c r="D482" s="544" t="s">
        <v>563</v>
      </c>
      <c r="E482" s="281"/>
      <c r="F482" s="524"/>
      <c r="G482" s="21">
        <v>1</v>
      </c>
      <c r="H482" s="72">
        <f>$H$1</f>
        <v>0.75</v>
      </c>
      <c r="I482" s="72">
        <f>H482*G482</f>
        <v>0.75</v>
      </c>
      <c r="J482" s="21"/>
      <c r="K482" s="21"/>
      <c r="L482" s="256"/>
      <c r="M482" s="67"/>
      <c r="N482" s="67"/>
      <c r="O482" s="369"/>
      <c r="P482" s="384"/>
      <c r="Q482" s="23"/>
      <c r="R482" s="23"/>
      <c r="S482" s="23"/>
      <c r="T482" s="23"/>
      <c r="U482" s="23"/>
    </row>
    <row r="483" spans="1:23">
      <c r="A483" s="540"/>
      <c r="B483" s="541" t="s">
        <v>560</v>
      </c>
      <c r="C483" s="541" t="s">
        <v>564</v>
      </c>
      <c r="D483" s="544" t="s">
        <v>540</v>
      </c>
      <c r="E483" s="281"/>
      <c r="F483" s="524"/>
      <c r="G483" s="21">
        <v>1</v>
      </c>
      <c r="H483" s="72">
        <v>0.75</v>
      </c>
      <c r="I483" s="72">
        <f>H483*G483</f>
        <v>0.75</v>
      </c>
      <c r="J483" s="21"/>
      <c r="K483" s="21"/>
      <c r="L483" s="256"/>
      <c r="M483" s="67"/>
      <c r="N483" s="67"/>
      <c r="O483" s="369"/>
      <c r="P483" s="384"/>
      <c r="Q483" s="23"/>
      <c r="R483" s="23"/>
      <c r="S483" s="23"/>
      <c r="T483" s="23"/>
      <c r="U483" s="23"/>
    </row>
    <row r="484" spans="1:23">
      <c r="A484" s="540"/>
      <c r="B484" s="541"/>
      <c r="C484" s="541"/>
      <c r="D484" s="541" t="s">
        <v>565</v>
      </c>
      <c r="E484" s="281"/>
      <c r="F484" s="524"/>
      <c r="G484" s="259">
        <v>0.25</v>
      </c>
      <c r="H484" s="72">
        <v>0.9</v>
      </c>
      <c r="I484" s="72">
        <f>H484*G484</f>
        <v>0.22500000000000001</v>
      </c>
      <c r="J484" s="21"/>
      <c r="K484" s="21"/>
      <c r="L484" s="256"/>
      <c r="M484" s="67"/>
      <c r="N484" s="67"/>
      <c r="O484" s="369"/>
      <c r="P484" s="384"/>
      <c r="Q484" s="23"/>
      <c r="R484" s="23"/>
      <c r="S484" s="23"/>
      <c r="T484" s="23"/>
      <c r="U484" s="23"/>
    </row>
    <row r="485" spans="1:23">
      <c r="A485" s="540"/>
      <c r="B485" s="541"/>
      <c r="C485" s="541"/>
      <c r="D485" s="541"/>
      <c r="E485" s="281"/>
      <c r="F485" s="524"/>
      <c r="G485" s="86"/>
      <c r="H485" s="87"/>
      <c r="I485" s="87"/>
      <c r="J485" s="86"/>
      <c r="K485" s="86"/>
      <c r="L485" s="249"/>
      <c r="M485" s="67"/>
      <c r="N485" s="67"/>
      <c r="O485" s="369"/>
      <c r="P485" s="384"/>
      <c r="Q485" s="23"/>
      <c r="R485" s="23"/>
      <c r="S485" s="23"/>
      <c r="T485" s="23"/>
      <c r="U485" s="23"/>
    </row>
    <row r="486" spans="1:23" s="2" customFormat="1">
      <c r="A486" s="539" t="s">
        <v>526</v>
      </c>
      <c r="B486" s="539" t="s">
        <v>936</v>
      </c>
      <c r="C486" s="539"/>
      <c r="D486" s="542"/>
      <c r="E486" s="278" t="s">
        <v>937</v>
      </c>
      <c r="F486" s="537">
        <v>810797031879</v>
      </c>
      <c r="G486" s="17">
        <v>1</v>
      </c>
      <c r="H486" s="74"/>
      <c r="I486" s="74"/>
      <c r="J486" s="17"/>
      <c r="K486" s="17"/>
      <c r="L486" s="255">
        <f>SUM(I487:I491)</f>
        <v>2.4862000000000002</v>
      </c>
      <c r="M486" s="255">
        <v>4.1085000000000003</v>
      </c>
      <c r="N486" s="538">
        <v>9.99</v>
      </c>
      <c r="O486" s="370">
        <v>107557999</v>
      </c>
      <c r="P486" s="385">
        <v>19.989999999999998</v>
      </c>
      <c r="Q486" s="23"/>
      <c r="R486" s="66">
        <f>L486*2.3</f>
        <v>5.7182599999999999</v>
      </c>
      <c r="S486" s="260">
        <f>SUM(R486-L486)/R486</f>
        <v>0.56521739130434778</v>
      </c>
      <c r="T486" s="66">
        <v>9.9499999999999993</v>
      </c>
      <c r="U486" s="260">
        <f>SUM(T486-R486)/T486</f>
        <v>0.42530050251256279</v>
      </c>
      <c r="V486" s="287"/>
      <c r="W486" s="261" t="e">
        <f>SUM(V486-L486)/V486</f>
        <v>#DIV/0!</v>
      </c>
    </row>
    <row r="487" spans="1:23">
      <c r="A487" s="19" t="s">
        <v>938</v>
      </c>
      <c r="B487" s="19"/>
      <c r="C487" s="19"/>
      <c r="D487" s="20" t="s">
        <v>939</v>
      </c>
      <c r="E487" s="279"/>
      <c r="F487" s="523"/>
      <c r="G487" s="21">
        <v>4</v>
      </c>
      <c r="H487" s="275">
        <v>0.09</v>
      </c>
      <c r="I487" s="72">
        <f t="shared" ref="I487" si="31">SUM(H487*1.42)*G487</f>
        <v>0.51119999999999999</v>
      </c>
      <c r="J487" s="21"/>
      <c r="K487" s="21"/>
      <c r="L487" s="269"/>
      <c r="M487" s="67"/>
      <c r="N487" s="67"/>
      <c r="O487" s="369"/>
      <c r="P487" s="384"/>
      <c r="Q487" s="23"/>
      <c r="R487" s="23"/>
      <c r="S487" s="23"/>
      <c r="T487" s="23"/>
      <c r="U487" s="23"/>
      <c r="V487" s="287"/>
    </row>
    <row r="488" spans="1:23">
      <c r="A488" s="540"/>
      <c r="B488" s="541"/>
      <c r="C488" s="541" t="s">
        <v>560</v>
      </c>
      <c r="D488" s="544" t="s">
        <v>561</v>
      </c>
      <c r="E488" s="660" t="s">
        <v>904</v>
      </c>
      <c r="F488" s="524"/>
      <c r="G488" s="21">
        <v>1</v>
      </c>
      <c r="H488" s="72">
        <v>0.25</v>
      </c>
      <c r="I488" s="72">
        <f>H488*G488</f>
        <v>0.25</v>
      </c>
      <c r="J488" s="21"/>
      <c r="K488" s="21"/>
      <c r="L488" s="256"/>
      <c r="M488" s="67"/>
      <c r="N488" s="67"/>
      <c r="O488" s="369"/>
      <c r="P488" s="384"/>
      <c r="Q488" s="23"/>
      <c r="R488" s="23"/>
      <c r="S488" s="23"/>
      <c r="T488" s="23"/>
      <c r="U488" s="23"/>
    </row>
    <row r="489" spans="1:23">
      <c r="A489" s="540"/>
      <c r="B489" s="541"/>
      <c r="C489" s="541" t="s">
        <v>562</v>
      </c>
      <c r="D489" s="544" t="s">
        <v>563</v>
      </c>
      <c r="E489" s="281"/>
      <c r="F489" s="524"/>
      <c r="G489" s="21">
        <v>1</v>
      </c>
      <c r="H489" s="72">
        <f>$H$1</f>
        <v>0.75</v>
      </c>
      <c r="I489" s="72">
        <f>H489*G489</f>
        <v>0.75</v>
      </c>
      <c r="J489" s="21"/>
      <c r="K489" s="21"/>
      <c r="L489" s="256"/>
      <c r="M489" s="67"/>
      <c r="N489" s="67"/>
      <c r="O489" s="369"/>
      <c r="P489" s="384"/>
      <c r="Q489" s="23"/>
      <c r="R489" s="23"/>
      <c r="S489" s="23"/>
      <c r="T489" s="23"/>
      <c r="U489" s="23"/>
    </row>
    <row r="490" spans="1:23">
      <c r="A490" s="540"/>
      <c r="B490" s="541" t="s">
        <v>560</v>
      </c>
      <c r="C490" s="541" t="s">
        <v>564</v>
      </c>
      <c r="D490" s="544" t="s">
        <v>540</v>
      </c>
      <c r="E490" s="281"/>
      <c r="F490" s="524"/>
      <c r="G490" s="21">
        <v>1</v>
      </c>
      <c r="H490" s="72">
        <v>0.75</v>
      </c>
      <c r="I490" s="72">
        <f>H490*G490</f>
        <v>0.75</v>
      </c>
      <c r="J490" s="21"/>
      <c r="K490" s="21"/>
      <c r="L490" s="256"/>
      <c r="M490" s="67"/>
      <c r="N490" s="67"/>
      <c r="O490" s="369"/>
      <c r="P490" s="384"/>
      <c r="Q490" s="23"/>
      <c r="R490" s="23"/>
      <c r="S490" s="23"/>
      <c r="T490" s="23"/>
      <c r="U490" s="23"/>
    </row>
    <row r="491" spans="1:23">
      <c r="A491" s="540"/>
      <c r="B491" s="541"/>
      <c r="C491" s="541"/>
      <c r="D491" s="541" t="s">
        <v>565</v>
      </c>
      <c r="E491" s="281"/>
      <c r="F491" s="524"/>
      <c r="G491" s="259">
        <v>0.25</v>
      </c>
      <c r="H491" s="72">
        <v>0.9</v>
      </c>
      <c r="I491" s="72">
        <f>H491*G491</f>
        <v>0.22500000000000001</v>
      </c>
      <c r="J491" s="21"/>
      <c r="K491" s="21"/>
      <c r="L491" s="256"/>
      <c r="M491" s="67"/>
      <c r="N491" s="67"/>
      <c r="O491" s="369"/>
      <c r="P491" s="384"/>
      <c r="Q491" s="23"/>
      <c r="R491" s="23"/>
      <c r="S491" s="23"/>
      <c r="T491" s="23"/>
      <c r="U491" s="23"/>
    </row>
    <row r="492" spans="1:23">
      <c r="A492" s="540"/>
      <c r="B492" s="541"/>
      <c r="C492" s="541"/>
      <c r="D492" s="541"/>
      <c r="E492" s="281"/>
      <c r="F492" s="524"/>
      <c r="G492" s="86"/>
      <c r="H492" s="87"/>
      <c r="I492" s="87"/>
      <c r="J492" s="86"/>
      <c r="K492" s="86"/>
      <c r="L492" s="249"/>
      <c r="M492" s="67"/>
      <c r="N492" s="67"/>
      <c r="O492" s="369"/>
      <c r="P492" s="384"/>
      <c r="Q492" s="23"/>
      <c r="R492" s="23"/>
      <c r="S492" s="23"/>
      <c r="T492" s="23"/>
      <c r="U492" s="23"/>
    </row>
    <row r="493" spans="1:23" s="2" customFormat="1">
      <c r="A493" s="539" t="s">
        <v>940</v>
      </c>
      <c r="B493" s="539" t="s">
        <v>941</v>
      </c>
      <c r="C493" s="539"/>
      <c r="D493" s="542"/>
      <c r="E493" s="278" t="s">
        <v>535</v>
      </c>
      <c r="F493" s="521" t="e">
        <v>#N/A</v>
      </c>
      <c r="G493" s="17">
        <v>1</v>
      </c>
      <c r="H493" s="74"/>
      <c r="I493" s="74"/>
      <c r="J493" s="17"/>
      <c r="K493" s="17"/>
      <c r="L493" s="255">
        <f>SUM(I494:I498)</f>
        <v>2.7650000000000001</v>
      </c>
      <c r="M493" s="255" t="e">
        <v>#N/A</v>
      </c>
      <c r="N493" s="255">
        <v>9.99</v>
      </c>
      <c r="O493" s="370"/>
      <c r="P493" s="385"/>
      <c r="Q493" s="23"/>
      <c r="R493" s="66">
        <f>L493*2.3</f>
        <v>6.3594999999999997</v>
      </c>
      <c r="S493" s="260">
        <f>SUM(R493-L493)/R493</f>
        <v>0.56521739130434778</v>
      </c>
      <c r="T493" s="66">
        <v>10.95</v>
      </c>
      <c r="U493" s="260">
        <f>SUM(T493-R493)/T493</f>
        <v>0.41922374429223741</v>
      </c>
      <c r="V493" s="287"/>
      <c r="W493" s="261" t="e">
        <f>SUM(V493-L493)/V493</f>
        <v>#DIV/0!</v>
      </c>
    </row>
    <row r="494" spans="1:23">
      <c r="A494" s="19" t="s">
        <v>942</v>
      </c>
      <c r="B494" s="19"/>
      <c r="C494" s="19" t="s">
        <v>942</v>
      </c>
      <c r="D494" s="20" t="s">
        <v>943</v>
      </c>
      <c r="E494" s="279"/>
      <c r="F494" s="523"/>
      <c r="G494" s="21">
        <v>4</v>
      </c>
      <c r="H494" s="72">
        <v>0.22</v>
      </c>
      <c r="I494" s="72">
        <f t="shared" ref="I494" si="32">H494*G494</f>
        <v>0.88</v>
      </c>
      <c r="J494" s="21"/>
      <c r="K494" s="21"/>
      <c r="L494" s="269"/>
      <c r="M494" s="67"/>
      <c r="N494" s="67"/>
      <c r="O494" s="369"/>
      <c r="P494" s="384"/>
      <c r="Q494" s="23"/>
      <c r="R494" s="23"/>
      <c r="S494" s="23"/>
      <c r="T494" s="23"/>
      <c r="U494" s="23"/>
      <c r="V494" s="287"/>
    </row>
    <row r="495" spans="1:23">
      <c r="A495" s="540"/>
      <c r="B495" s="541"/>
      <c r="C495" s="541" t="s">
        <v>560</v>
      </c>
      <c r="D495" s="544" t="s">
        <v>561</v>
      </c>
      <c r="E495" s="281"/>
      <c r="F495" s="524"/>
      <c r="G495" s="21">
        <v>1</v>
      </c>
      <c r="H495" s="72">
        <f>VLOOKUP(C495,Inventory!A:L,12,FALSE)</f>
        <v>0.6</v>
      </c>
      <c r="I495" s="72">
        <f t="shared" ref="I495:I497" si="33">H495*G495</f>
        <v>0.6</v>
      </c>
      <c r="J495" s="21"/>
      <c r="K495" s="21"/>
      <c r="L495" s="256"/>
      <c r="M495" s="67"/>
      <c r="N495" s="67"/>
      <c r="O495" s="369"/>
      <c r="P495" s="384"/>
      <c r="Q495" s="23"/>
      <c r="R495" s="23"/>
      <c r="S495" s="23"/>
      <c r="T495" s="23"/>
      <c r="U495" s="23"/>
    </row>
    <row r="496" spans="1:23">
      <c r="A496" s="540"/>
      <c r="B496" s="541"/>
      <c r="C496" s="541" t="s">
        <v>562</v>
      </c>
      <c r="D496" s="544" t="s">
        <v>563</v>
      </c>
      <c r="E496" s="281"/>
      <c r="F496" s="524"/>
      <c r="G496" s="21">
        <v>1</v>
      </c>
      <c r="H496" s="72">
        <f>VLOOKUP(C496,Inventory!A:L,12,FALSE)</f>
        <v>0.31</v>
      </c>
      <c r="I496" s="72">
        <f t="shared" si="33"/>
        <v>0.31</v>
      </c>
      <c r="J496" s="21"/>
      <c r="K496" s="21"/>
      <c r="L496" s="256"/>
      <c r="M496" s="67"/>
      <c r="N496" s="67"/>
      <c r="O496" s="369"/>
      <c r="P496" s="384"/>
      <c r="Q496" s="23"/>
      <c r="R496" s="23"/>
      <c r="S496" s="23"/>
      <c r="T496" s="23"/>
      <c r="U496" s="23"/>
    </row>
    <row r="497" spans="1:23">
      <c r="A497" s="540"/>
      <c r="B497" s="541" t="s">
        <v>560</v>
      </c>
      <c r="C497" s="541" t="s">
        <v>564</v>
      </c>
      <c r="D497" s="544" t="s">
        <v>540</v>
      </c>
      <c r="E497" s="281"/>
      <c r="F497" s="524"/>
      <c r="G497" s="21">
        <v>1</v>
      </c>
      <c r="H497" s="72">
        <f>VLOOKUP(C497,Inventory!A:L,12,FALSE)</f>
        <v>0.75</v>
      </c>
      <c r="I497" s="72">
        <f t="shared" si="33"/>
        <v>0.75</v>
      </c>
      <c r="J497" s="21"/>
      <c r="K497" s="21"/>
      <c r="L497" s="256"/>
      <c r="M497" s="67"/>
      <c r="N497" s="67"/>
      <c r="O497" s="369"/>
      <c r="P497" s="384"/>
      <c r="Q497" s="23"/>
      <c r="R497" s="23"/>
      <c r="S497" s="23"/>
      <c r="T497" s="23"/>
      <c r="U497" s="23"/>
    </row>
    <row r="498" spans="1:23">
      <c r="A498" s="540"/>
      <c r="B498" s="541"/>
      <c r="C498" s="541"/>
      <c r="D498" s="541" t="s">
        <v>565</v>
      </c>
      <c r="E498" s="281"/>
      <c r="F498" s="524"/>
      <c r="G498" s="259">
        <v>0.25</v>
      </c>
      <c r="H498" s="72">
        <v>0.9</v>
      </c>
      <c r="I498" s="72">
        <f>H498*G498</f>
        <v>0.22500000000000001</v>
      </c>
      <c r="J498" s="21"/>
      <c r="K498" s="21"/>
      <c r="L498" s="256"/>
      <c r="M498" s="67"/>
      <c r="N498" s="67"/>
      <c r="O498" s="369"/>
      <c r="P498" s="384"/>
      <c r="Q498" s="23"/>
      <c r="R498" s="23"/>
      <c r="S498" s="23"/>
      <c r="T498" s="23"/>
      <c r="U498" s="23"/>
    </row>
    <row r="499" spans="1:23">
      <c r="A499" s="540"/>
      <c r="B499" s="541"/>
      <c r="C499" s="541"/>
      <c r="D499" s="541"/>
      <c r="E499" s="281"/>
      <c r="F499" s="524"/>
      <c r="G499" s="86"/>
      <c r="H499" s="87"/>
      <c r="I499" s="87"/>
      <c r="J499" s="86"/>
      <c r="K499" s="86"/>
      <c r="L499" s="249"/>
      <c r="M499" s="67"/>
      <c r="N499" s="67"/>
      <c r="O499" s="369"/>
      <c r="P499" s="384"/>
      <c r="Q499" s="23"/>
      <c r="R499" s="23"/>
      <c r="S499" s="23"/>
      <c r="T499" s="23"/>
      <c r="U499" s="23"/>
    </row>
    <row r="500" spans="1:23" s="2" customFormat="1">
      <c r="A500" s="539" t="s">
        <v>944</v>
      </c>
      <c r="B500" s="539" t="s">
        <v>945</v>
      </c>
      <c r="C500" s="539"/>
      <c r="D500" s="542"/>
      <c r="E500" s="278" t="s">
        <v>537</v>
      </c>
      <c r="F500" s="521" t="e">
        <v>#N/A</v>
      </c>
      <c r="G500" s="17">
        <v>1</v>
      </c>
      <c r="H500" s="74"/>
      <c r="I500" s="74"/>
      <c r="J500" s="17"/>
      <c r="K500" s="17"/>
      <c r="L500" s="255">
        <f>SUM(I501:I505)</f>
        <v>2.8450000000000002</v>
      </c>
      <c r="M500" s="255" t="e">
        <v>#N/A</v>
      </c>
      <c r="N500" s="255">
        <v>10.99</v>
      </c>
      <c r="O500" s="370"/>
      <c r="P500" s="385"/>
      <c r="Q500" s="23"/>
      <c r="R500" s="66">
        <f>L500*2.3</f>
        <v>6.5434999999999999</v>
      </c>
      <c r="S500" s="260">
        <f>SUM(R500-L500)/R500</f>
        <v>0.56521739130434778</v>
      </c>
      <c r="T500" s="66">
        <v>11.95</v>
      </c>
      <c r="U500" s="260">
        <f>SUM(T500-R500)/T500</f>
        <v>0.4524267782426778</v>
      </c>
      <c r="V500" s="287"/>
      <c r="W500" s="261" t="e">
        <f>SUM(V500-L500)/V500</f>
        <v>#DIV/0!</v>
      </c>
    </row>
    <row r="501" spans="1:23">
      <c r="A501" s="19" t="s">
        <v>946</v>
      </c>
      <c r="B501" s="19"/>
      <c r="C501" s="19" t="s">
        <v>946</v>
      </c>
      <c r="D501" s="20" t="s">
        <v>947</v>
      </c>
      <c r="E501" s="279"/>
      <c r="F501" s="523"/>
      <c r="G501" s="21">
        <v>4</v>
      </c>
      <c r="H501" s="72">
        <f>VLOOKUP(C501,Inventory!A:L,12,FALSE)</f>
        <v>0.24</v>
      </c>
      <c r="I501" s="72">
        <f t="shared" ref="I501" si="34">H501*G501</f>
        <v>0.96</v>
      </c>
      <c r="J501" s="21"/>
      <c r="K501" s="21"/>
      <c r="L501" s="269"/>
      <c r="M501" s="67"/>
      <c r="N501" s="67"/>
      <c r="O501" s="369"/>
      <c r="P501" s="384"/>
      <c r="Q501" s="23"/>
      <c r="R501" s="23"/>
      <c r="S501" s="23"/>
      <c r="T501" s="23"/>
      <c r="U501" s="23"/>
      <c r="V501" s="287"/>
    </row>
    <row r="502" spans="1:23">
      <c r="A502" s="540"/>
      <c r="B502" s="541"/>
      <c r="C502" s="541" t="s">
        <v>560</v>
      </c>
      <c r="D502" s="544" t="s">
        <v>561</v>
      </c>
      <c r="E502" s="281"/>
      <c r="F502" s="524"/>
      <c r="G502" s="21">
        <v>1</v>
      </c>
      <c r="H502" s="72">
        <f>VLOOKUP(C502,Inventory!A:L,12,FALSE)</f>
        <v>0.6</v>
      </c>
      <c r="I502" s="72">
        <f t="shared" ref="I502:I504" si="35">H502*G502</f>
        <v>0.6</v>
      </c>
      <c r="J502" s="21"/>
      <c r="K502" s="21"/>
      <c r="L502" s="256"/>
      <c r="M502" s="67"/>
      <c r="N502" s="67"/>
      <c r="O502" s="369"/>
      <c r="P502" s="384"/>
      <c r="Q502" s="23"/>
      <c r="R502" s="23"/>
      <c r="S502" s="23"/>
      <c r="T502" s="23"/>
      <c r="U502" s="23"/>
    </row>
    <row r="503" spans="1:23">
      <c r="A503" s="540"/>
      <c r="B503" s="541"/>
      <c r="C503" s="541" t="s">
        <v>562</v>
      </c>
      <c r="D503" s="544" t="s">
        <v>563</v>
      </c>
      <c r="E503" s="281"/>
      <c r="F503" s="524"/>
      <c r="G503" s="21">
        <v>1</v>
      </c>
      <c r="H503" s="72">
        <f>VLOOKUP(C503,Inventory!A:L,12,FALSE)</f>
        <v>0.31</v>
      </c>
      <c r="I503" s="72">
        <f t="shared" si="35"/>
        <v>0.31</v>
      </c>
      <c r="J503" s="21"/>
      <c r="K503" s="21"/>
      <c r="L503" s="256"/>
      <c r="M503" s="67"/>
      <c r="N503" s="67"/>
      <c r="O503" s="369"/>
      <c r="P503" s="384"/>
      <c r="Q503" s="23"/>
      <c r="R503" s="23"/>
      <c r="S503" s="23"/>
      <c r="T503" s="23"/>
      <c r="U503" s="23"/>
    </row>
    <row r="504" spans="1:23">
      <c r="A504" s="540"/>
      <c r="B504" s="541" t="s">
        <v>560</v>
      </c>
      <c r="C504" s="541" t="s">
        <v>564</v>
      </c>
      <c r="D504" s="544" t="s">
        <v>540</v>
      </c>
      <c r="E504" s="281"/>
      <c r="F504" s="524"/>
      <c r="G504" s="21">
        <v>1</v>
      </c>
      <c r="H504" s="72">
        <f>VLOOKUP(C504,Inventory!A:L,12,FALSE)</f>
        <v>0.75</v>
      </c>
      <c r="I504" s="72">
        <f t="shared" si="35"/>
        <v>0.75</v>
      </c>
      <c r="J504" s="21"/>
      <c r="K504" s="21"/>
      <c r="L504" s="256"/>
      <c r="M504" s="67"/>
      <c r="N504" s="67"/>
      <c r="O504" s="369"/>
      <c r="P504" s="384"/>
      <c r="Q504" s="23"/>
      <c r="R504" s="23"/>
      <c r="S504" s="23"/>
      <c r="T504" s="23"/>
      <c r="U504" s="23"/>
    </row>
    <row r="505" spans="1:23">
      <c r="A505" s="540"/>
      <c r="B505" s="541"/>
      <c r="C505" s="541"/>
      <c r="D505" s="541" t="s">
        <v>565</v>
      </c>
      <c r="E505" s="281"/>
      <c r="F505" s="524"/>
      <c r="G505" s="259">
        <v>0.25</v>
      </c>
      <c r="H505" s="72">
        <v>0.9</v>
      </c>
      <c r="I505" s="72">
        <f>H505*G505</f>
        <v>0.22500000000000001</v>
      </c>
      <c r="J505" s="21"/>
      <c r="K505" s="21"/>
      <c r="L505" s="256"/>
      <c r="M505" s="67"/>
      <c r="N505" s="67"/>
      <c r="O505" s="369"/>
      <c r="P505" s="384"/>
      <c r="Q505" s="23"/>
      <c r="R505" s="23"/>
      <c r="S505" s="23"/>
      <c r="T505" s="23"/>
      <c r="U505" s="23"/>
    </row>
    <row r="506" spans="1:23">
      <c r="A506" s="540"/>
      <c r="B506" s="541"/>
      <c r="C506" s="541"/>
      <c r="D506" s="541"/>
      <c r="E506" s="281"/>
      <c r="F506" s="524"/>
      <c r="G506" s="86"/>
      <c r="H506" s="87"/>
      <c r="I506" s="87"/>
      <c r="J506" s="86"/>
      <c r="K506" s="86"/>
      <c r="L506" s="249"/>
      <c r="M506" s="67"/>
      <c r="N506" s="67"/>
      <c r="O506" s="369"/>
      <c r="P506" s="384"/>
      <c r="Q506" s="23"/>
      <c r="R506" s="23"/>
      <c r="S506" s="23"/>
      <c r="T506" s="23"/>
      <c r="U506" s="23"/>
    </row>
    <row r="507" spans="1:23" s="2" customFormat="1">
      <c r="A507" s="539" t="s">
        <v>948</v>
      </c>
      <c r="B507" s="539" t="s">
        <v>949</v>
      </c>
      <c r="C507" s="539"/>
      <c r="D507" s="542"/>
      <c r="E507" s="278" t="s">
        <v>539</v>
      </c>
      <c r="F507" s="521" t="e">
        <v>#N/A</v>
      </c>
      <c r="G507" s="17">
        <v>1</v>
      </c>
      <c r="H507" s="74"/>
      <c r="I507" s="74"/>
      <c r="J507" s="17"/>
      <c r="K507" s="17"/>
      <c r="L507" s="255">
        <f>SUM(I508:I512)</f>
        <v>3.3618000000000001</v>
      </c>
      <c r="M507" s="255" t="e">
        <v>#N/A</v>
      </c>
      <c r="N507" s="255">
        <v>11.99</v>
      </c>
      <c r="O507" s="370"/>
      <c r="P507" s="385"/>
      <c r="Q507" s="23"/>
      <c r="R507" s="66">
        <f>L507*2.3</f>
        <v>7.7321399999999993</v>
      </c>
      <c r="S507" s="260">
        <f>SUM(R507-L507)/R507</f>
        <v>0.56521739130434767</v>
      </c>
      <c r="T507" s="66">
        <v>12.95</v>
      </c>
      <c r="U507" s="260">
        <f>SUM(T507-R507)/T507</f>
        <v>0.40292355212355213</v>
      </c>
      <c r="V507" s="287"/>
      <c r="W507" s="261" t="e">
        <f>SUM(V507-L507)/V507</f>
        <v>#DIV/0!</v>
      </c>
    </row>
    <row r="508" spans="1:23">
      <c r="A508" s="19" t="s">
        <v>950</v>
      </c>
      <c r="B508" s="19"/>
      <c r="C508" s="19" t="s">
        <v>950</v>
      </c>
      <c r="D508" s="20" t="s">
        <v>951</v>
      </c>
      <c r="E508" s="279"/>
      <c r="F508" s="523"/>
      <c r="G508" s="21">
        <v>4</v>
      </c>
      <c r="H508" s="72">
        <f>VLOOKUP(C508,Inventory!A:L,12,FALSE)</f>
        <v>0.26</v>
      </c>
      <c r="I508" s="72">
        <f t="shared" ref="I508" si="36">SUM(H508*1.42)*G508</f>
        <v>1.4767999999999999</v>
      </c>
      <c r="J508" s="21"/>
      <c r="K508" s="21"/>
      <c r="L508" s="269"/>
      <c r="M508" s="67"/>
      <c r="N508" s="67"/>
      <c r="O508" s="369"/>
      <c r="P508" s="384"/>
      <c r="Q508" s="23"/>
      <c r="R508" s="23"/>
      <c r="S508" s="23"/>
      <c r="T508" s="23"/>
      <c r="U508" s="23"/>
      <c r="V508" s="287"/>
    </row>
    <row r="509" spans="1:23">
      <c r="A509" s="540"/>
      <c r="B509" s="541"/>
      <c r="C509" s="541" t="s">
        <v>560</v>
      </c>
      <c r="D509" s="544" t="s">
        <v>561</v>
      </c>
      <c r="E509" s="281"/>
      <c r="F509" s="524"/>
      <c r="G509" s="21">
        <v>1</v>
      </c>
      <c r="H509" s="72">
        <f>VLOOKUP(C509,Inventory!A:L,12,FALSE)</f>
        <v>0.6</v>
      </c>
      <c r="I509" s="72">
        <f t="shared" ref="I509:I511" si="37">H509*G509</f>
        <v>0.6</v>
      </c>
      <c r="J509" s="21"/>
      <c r="K509" s="21"/>
      <c r="L509" s="256"/>
      <c r="M509" s="67"/>
      <c r="N509" s="67"/>
      <c r="O509" s="369"/>
      <c r="P509" s="384"/>
      <c r="Q509" s="23"/>
      <c r="R509" s="23"/>
      <c r="S509" s="23"/>
      <c r="T509" s="23"/>
      <c r="U509" s="23"/>
    </row>
    <row r="510" spans="1:23">
      <c r="A510" s="540"/>
      <c r="B510" s="541"/>
      <c r="C510" s="541" t="s">
        <v>562</v>
      </c>
      <c r="D510" s="544" t="s">
        <v>563</v>
      </c>
      <c r="E510" s="281"/>
      <c r="F510" s="524"/>
      <c r="G510" s="21">
        <v>1</v>
      </c>
      <c r="H510" s="72">
        <f>VLOOKUP(C510,Inventory!A:L,12,FALSE)</f>
        <v>0.31</v>
      </c>
      <c r="I510" s="72">
        <f t="shared" si="37"/>
        <v>0.31</v>
      </c>
      <c r="J510" s="21"/>
      <c r="K510" s="21"/>
      <c r="L510" s="256"/>
      <c r="M510" s="67"/>
      <c r="N510" s="67"/>
      <c r="O510" s="369"/>
      <c r="P510" s="384"/>
      <c r="Q510" s="23"/>
      <c r="R510" s="23"/>
      <c r="S510" s="23"/>
      <c r="T510" s="23"/>
      <c r="U510" s="23"/>
    </row>
    <row r="511" spans="1:23">
      <c r="A511" s="540"/>
      <c r="B511" s="541" t="s">
        <v>560</v>
      </c>
      <c r="C511" s="541" t="s">
        <v>564</v>
      </c>
      <c r="D511" s="544" t="s">
        <v>540</v>
      </c>
      <c r="E511" s="281"/>
      <c r="F511" s="524"/>
      <c r="G511" s="21">
        <v>1</v>
      </c>
      <c r="H511" s="72">
        <f>VLOOKUP(C511,Inventory!A:L,12,FALSE)</f>
        <v>0.75</v>
      </c>
      <c r="I511" s="72">
        <f t="shared" si="37"/>
        <v>0.75</v>
      </c>
      <c r="J511" s="21"/>
      <c r="K511" s="21"/>
      <c r="L511" s="256"/>
      <c r="M511" s="67"/>
      <c r="N511" s="67"/>
      <c r="O511" s="369"/>
      <c r="P511" s="384"/>
      <c r="Q511" s="23"/>
      <c r="R511" s="23"/>
      <c r="S511" s="23"/>
      <c r="T511" s="23"/>
      <c r="U511" s="23"/>
    </row>
    <row r="512" spans="1:23">
      <c r="A512" s="540"/>
      <c r="B512" s="541"/>
      <c r="C512" s="541"/>
      <c r="D512" s="541" t="s">
        <v>565</v>
      </c>
      <c r="E512" s="281"/>
      <c r="F512" s="524"/>
      <c r="G512" s="259">
        <v>0.25</v>
      </c>
      <c r="H512" s="72">
        <v>0.9</v>
      </c>
      <c r="I512" s="72">
        <f>H512*G512</f>
        <v>0.22500000000000001</v>
      </c>
      <c r="J512" s="21"/>
      <c r="K512" s="21"/>
      <c r="L512" s="256"/>
      <c r="M512" s="67"/>
      <c r="N512" s="67"/>
      <c r="O512" s="369"/>
      <c r="P512" s="384"/>
      <c r="Q512" s="23"/>
      <c r="R512" s="23"/>
      <c r="S512" s="23"/>
      <c r="T512" s="23"/>
      <c r="U512" s="23"/>
    </row>
    <row r="513" spans="1:23">
      <c r="A513" s="540"/>
      <c r="B513" s="541"/>
      <c r="C513" s="541"/>
      <c r="D513" s="541"/>
      <c r="E513" s="281"/>
      <c r="F513" s="524"/>
      <c r="G513" s="86"/>
      <c r="H513" s="87"/>
      <c r="I513" s="87"/>
      <c r="J513" s="86"/>
      <c r="K513" s="86"/>
      <c r="L513" s="249"/>
      <c r="M513" s="67"/>
      <c r="N513" s="67"/>
      <c r="O513" s="369"/>
      <c r="P513" s="384"/>
      <c r="Q513" s="23"/>
      <c r="R513" s="23"/>
      <c r="S513" s="23"/>
      <c r="T513" s="23"/>
      <c r="U513" s="23"/>
    </row>
    <row r="514" spans="1:23" s="2" customFormat="1">
      <c r="A514" s="539" t="s">
        <v>528</v>
      </c>
      <c r="B514" s="539" t="s">
        <v>952</v>
      </c>
      <c r="C514" s="539"/>
      <c r="D514" s="542"/>
      <c r="E514" s="278" t="s">
        <v>953</v>
      </c>
      <c r="F514" s="521">
        <v>810797031886</v>
      </c>
      <c r="G514" s="17">
        <v>1</v>
      </c>
      <c r="H514" s="74"/>
      <c r="I514" s="74"/>
      <c r="J514" s="17"/>
      <c r="K514" s="17"/>
      <c r="L514" s="255">
        <f>SUM(I515:I520)</f>
        <v>4.7249999999999996</v>
      </c>
      <c r="M514" s="255">
        <v>9.2100000000000009</v>
      </c>
      <c r="N514" s="255">
        <v>15.99</v>
      </c>
      <c r="O514" s="370"/>
      <c r="P514" s="385"/>
      <c r="Q514" s="23"/>
      <c r="R514" s="66">
        <f>L514*2.3</f>
        <v>10.867499999999998</v>
      </c>
      <c r="S514" s="260">
        <f>SUM(R514-L514)/R514</f>
        <v>0.56521739130434778</v>
      </c>
      <c r="T514" s="66"/>
      <c r="U514" s="260" t="e">
        <f>SUM(T514-R514)/T514</f>
        <v>#DIV/0!</v>
      </c>
      <c r="V514" s="287"/>
      <c r="W514" s="261" t="e">
        <f>SUM(V514-L514)/V514</f>
        <v>#DIV/0!</v>
      </c>
    </row>
    <row r="515" spans="1:23">
      <c r="A515" s="19" t="s">
        <v>954</v>
      </c>
      <c r="B515" s="19"/>
      <c r="C515" s="19" t="s">
        <v>954</v>
      </c>
      <c r="D515" s="20" t="s">
        <v>955</v>
      </c>
      <c r="E515" s="279"/>
      <c r="F515" s="523"/>
      <c r="G515" s="21">
        <v>4</v>
      </c>
      <c r="H515" s="72">
        <f>VLOOKUP(C515,Inventory!A:L,12,FALSE)</f>
        <v>0.4</v>
      </c>
      <c r="I515" s="72">
        <f t="shared" ref="I515:I516" si="38">SUM(H515*1.42)*G515</f>
        <v>2.2719999999999998</v>
      </c>
      <c r="J515" s="21"/>
      <c r="K515" s="21"/>
      <c r="L515" s="269"/>
      <c r="M515" s="67"/>
      <c r="N515" s="67"/>
      <c r="O515" s="369"/>
      <c r="P515" s="384"/>
      <c r="Q515" s="23"/>
      <c r="R515" s="23"/>
      <c r="S515" s="23"/>
      <c r="T515" s="23"/>
      <c r="U515" s="23"/>
      <c r="V515" s="287"/>
    </row>
    <row r="516" spans="1:23">
      <c r="A516" s="19" t="s">
        <v>956</v>
      </c>
      <c r="B516" s="20"/>
      <c r="C516" s="20" t="s">
        <v>956</v>
      </c>
      <c r="D516" s="20" t="s">
        <v>957</v>
      </c>
      <c r="E516" s="279"/>
      <c r="F516" s="523"/>
      <c r="G516" s="21">
        <v>4</v>
      </c>
      <c r="H516" s="72">
        <f>VLOOKUP(C516,Inventory!A:L,12,FALSE)</f>
        <v>0.1</v>
      </c>
      <c r="I516" s="72">
        <f t="shared" si="38"/>
        <v>0.56799999999999995</v>
      </c>
      <c r="J516" s="21"/>
      <c r="K516" s="21"/>
      <c r="L516" s="256"/>
      <c r="M516" s="67"/>
      <c r="N516" s="67"/>
      <c r="O516" s="369"/>
      <c r="P516" s="384"/>
      <c r="Q516" s="23"/>
      <c r="R516" s="23"/>
      <c r="S516" s="23"/>
      <c r="T516" s="23"/>
      <c r="U516" s="23"/>
    </row>
    <row r="517" spans="1:23">
      <c r="A517" s="540"/>
      <c r="B517" s="541"/>
      <c r="C517" s="541" t="s">
        <v>560</v>
      </c>
      <c r="D517" s="544" t="s">
        <v>561</v>
      </c>
      <c r="E517" s="281"/>
      <c r="F517" s="524"/>
      <c r="G517" s="21">
        <v>1</v>
      </c>
      <c r="H517" s="72">
        <f>VLOOKUP(C517,Inventory!A:L,12,FALSE)</f>
        <v>0.6</v>
      </c>
      <c r="I517" s="72">
        <f>H517*G517</f>
        <v>0.6</v>
      </c>
      <c r="J517" s="21"/>
      <c r="K517" s="21"/>
      <c r="L517" s="256"/>
      <c r="M517" s="67"/>
      <c r="N517" s="67"/>
      <c r="O517" s="369"/>
      <c r="P517" s="384"/>
      <c r="Q517" s="23"/>
      <c r="R517" s="23"/>
      <c r="S517" s="23"/>
      <c r="T517" s="23"/>
      <c r="U517" s="23"/>
    </row>
    <row r="518" spans="1:23">
      <c r="A518" s="540"/>
      <c r="B518" s="541"/>
      <c r="C518" s="541" t="s">
        <v>562</v>
      </c>
      <c r="D518" s="544" t="s">
        <v>563</v>
      </c>
      <c r="E518" s="281"/>
      <c r="F518" s="524"/>
      <c r="G518" s="21">
        <v>1</v>
      </c>
      <c r="H518" s="72">
        <f>VLOOKUP(C518,Inventory!A:L,12,FALSE)</f>
        <v>0.31</v>
      </c>
      <c r="I518" s="72">
        <f>H518*G518</f>
        <v>0.31</v>
      </c>
      <c r="J518" s="21"/>
      <c r="K518" s="21"/>
      <c r="L518" s="256"/>
      <c r="M518" s="67"/>
      <c r="N518" s="67"/>
      <c r="O518" s="369"/>
      <c r="P518" s="384"/>
      <c r="Q518" s="23"/>
      <c r="R518" s="23"/>
      <c r="S518" s="23"/>
      <c r="T518" s="23"/>
      <c r="U518" s="23"/>
    </row>
    <row r="519" spans="1:23">
      <c r="A519" s="540"/>
      <c r="B519" s="541" t="s">
        <v>560</v>
      </c>
      <c r="C519" s="541" t="s">
        <v>564</v>
      </c>
      <c r="D519" s="544" t="s">
        <v>540</v>
      </c>
      <c r="E519" s="281"/>
      <c r="F519" s="524"/>
      <c r="G519" s="21">
        <v>1</v>
      </c>
      <c r="H519" s="72">
        <f>VLOOKUP(C519,Inventory!A:L,12,FALSE)</f>
        <v>0.75</v>
      </c>
      <c r="I519" s="72">
        <f>H519*G519</f>
        <v>0.75</v>
      </c>
      <c r="J519" s="21"/>
      <c r="K519" s="21"/>
      <c r="L519" s="256"/>
      <c r="M519" s="67"/>
      <c r="N519" s="67"/>
      <c r="O519" s="369"/>
      <c r="P519" s="384"/>
      <c r="Q519" s="23"/>
      <c r="R519" s="23"/>
      <c r="S519" s="23"/>
      <c r="T519" s="23"/>
      <c r="U519" s="23"/>
    </row>
    <row r="520" spans="1:23">
      <c r="A520" s="540"/>
      <c r="B520" s="541"/>
      <c r="C520" s="541"/>
      <c r="D520" s="541" t="s">
        <v>565</v>
      </c>
      <c r="E520" s="281"/>
      <c r="F520" s="524"/>
      <c r="G520" s="259">
        <v>0.25</v>
      </c>
      <c r="H520" s="72">
        <v>0.9</v>
      </c>
      <c r="I520" s="72">
        <f>H520*G520</f>
        <v>0.22500000000000001</v>
      </c>
      <c r="J520" s="21"/>
      <c r="K520" s="21"/>
      <c r="L520" s="256"/>
      <c r="M520" s="67"/>
      <c r="N520" s="67"/>
      <c r="O520" s="369"/>
      <c r="P520" s="384"/>
      <c r="Q520" s="23"/>
      <c r="R520" s="23"/>
      <c r="S520" s="23"/>
      <c r="T520" s="23"/>
      <c r="U520" s="23"/>
    </row>
    <row r="521" spans="1:23">
      <c r="A521" s="540"/>
      <c r="B521" s="541"/>
      <c r="C521" s="541"/>
      <c r="D521" s="541"/>
      <c r="E521" s="281"/>
      <c r="F521" s="524"/>
      <c r="G521" s="86"/>
      <c r="H521" s="87"/>
      <c r="I521" s="87"/>
      <c r="J521" s="86"/>
      <c r="K521" s="86"/>
      <c r="L521" s="249"/>
      <c r="M521" s="67"/>
      <c r="N521" s="67"/>
      <c r="O521" s="369"/>
      <c r="P521" s="384"/>
      <c r="Q521" s="23"/>
      <c r="R521" s="23"/>
      <c r="S521" s="23"/>
      <c r="T521" s="23"/>
      <c r="U521" s="23"/>
    </row>
    <row r="522" spans="1:23" s="2" customFormat="1">
      <c r="A522" s="539" t="s">
        <v>530</v>
      </c>
      <c r="B522" s="539" t="s">
        <v>958</v>
      </c>
      <c r="C522" s="539"/>
      <c r="D522" s="542"/>
      <c r="E522" s="278" t="s">
        <v>959</v>
      </c>
      <c r="F522" s="521">
        <v>810797031893</v>
      </c>
      <c r="G522" s="17">
        <v>1</v>
      </c>
      <c r="H522" s="74"/>
      <c r="I522" s="74"/>
      <c r="J522" s="17"/>
      <c r="K522" s="17"/>
      <c r="L522" s="255">
        <f>SUM(I523:I528)</f>
        <v>5.0089999999999995</v>
      </c>
      <c r="M522" s="255">
        <v>10.01</v>
      </c>
      <c r="N522" s="255">
        <v>16.989999999999998</v>
      </c>
      <c r="O522" s="370"/>
      <c r="P522" s="385"/>
      <c r="Q522" s="23"/>
      <c r="R522" s="66">
        <f>L522*2.3</f>
        <v>11.520699999999998</v>
      </c>
      <c r="S522" s="260">
        <f>SUM(R522-L522)/R522</f>
        <v>0.56521739130434778</v>
      </c>
      <c r="T522" s="66"/>
      <c r="U522" s="260" t="e">
        <f>SUM(T522-R522)/T522</f>
        <v>#DIV/0!</v>
      </c>
      <c r="V522" s="287"/>
      <c r="W522" s="261" t="e">
        <f>SUM(V522-L522)/V522</f>
        <v>#DIV/0!</v>
      </c>
    </row>
    <row r="523" spans="1:23">
      <c r="A523" s="19" t="s">
        <v>960</v>
      </c>
      <c r="B523" s="19"/>
      <c r="C523" s="19" t="s">
        <v>960</v>
      </c>
      <c r="D523" s="20" t="s">
        <v>961</v>
      </c>
      <c r="E523" s="279"/>
      <c r="F523" s="523"/>
      <c r="G523" s="21">
        <v>4</v>
      </c>
      <c r="H523" s="72">
        <f>VLOOKUP(C523,Inventory!A:L,12,FALSE)</f>
        <v>0.45</v>
      </c>
      <c r="I523" s="72">
        <f t="shared" ref="I523:I524" si="39">SUM(H523*1.42)*G523</f>
        <v>2.556</v>
      </c>
      <c r="J523" s="21"/>
      <c r="K523" s="21"/>
      <c r="L523" s="269"/>
      <c r="M523" s="67"/>
      <c r="N523" s="67"/>
      <c r="O523" s="369"/>
      <c r="P523" s="384"/>
      <c r="Q523" s="23"/>
      <c r="R523" s="23"/>
      <c r="S523" s="23"/>
      <c r="T523" s="23"/>
      <c r="U523" s="23"/>
      <c r="V523" s="287"/>
    </row>
    <row r="524" spans="1:23">
      <c r="A524" s="19" t="s">
        <v>956</v>
      </c>
      <c r="B524" s="20"/>
      <c r="C524" s="20" t="s">
        <v>956</v>
      </c>
      <c r="D524" s="20" t="s">
        <v>957</v>
      </c>
      <c r="E524" s="279"/>
      <c r="F524" s="523"/>
      <c r="G524" s="21">
        <v>4</v>
      </c>
      <c r="H524" s="72">
        <f>VLOOKUP(C524,Inventory!A:L,12,FALSE)</f>
        <v>0.1</v>
      </c>
      <c r="I524" s="72">
        <f t="shared" si="39"/>
        <v>0.56799999999999995</v>
      </c>
      <c r="J524" s="21"/>
      <c r="K524" s="21"/>
      <c r="L524" s="256"/>
      <c r="M524" s="67"/>
      <c r="N524" s="67"/>
      <c r="O524" s="369"/>
      <c r="P524" s="384"/>
      <c r="Q524" s="23"/>
      <c r="R524" s="23"/>
      <c r="S524" s="23"/>
      <c r="T524" s="23"/>
      <c r="U524" s="23"/>
    </row>
    <row r="525" spans="1:23">
      <c r="A525" s="540"/>
      <c r="B525" s="541"/>
      <c r="C525" s="541" t="s">
        <v>560</v>
      </c>
      <c r="D525" s="544" t="s">
        <v>561</v>
      </c>
      <c r="E525" s="281"/>
      <c r="F525" s="524"/>
      <c r="G525" s="21">
        <v>1</v>
      </c>
      <c r="H525" s="72">
        <f>VLOOKUP(C525,Inventory!A:L,12,FALSE)</f>
        <v>0.6</v>
      </c>
      <c r="I525" s="72">
        <f>H525*G525</f>
        <v>0.6</v>
      </c>
      <c r="J525" s="21"/>
      <c r="K525" s="21"/>
      <c r="L525" s="256"/>
      <c r="M525" s="67"/>
      <c r="N525" s="67"/>
      <c r="O525" s="369"/>
      <c r="P525" s="384"/>
      <c r="Q525" s="23"/>
      <c r="R525" s="23"/>
      <c r="S525" s="23"/>
      <c r="T525" s="23"/>
      <c r="U525" s="23"/>
    </row>
    <row r="526" spans="1:23">
      <c r="A526" s="540"/>
      <c r="B526" s="541"/>
      <c r="C526" s="541" t="s">
        <v>562</v>
      </c>
      <c r="D526" s="544" t="s">
        <v>563</v>
      </c>
      <c r="E526" s="281"/>
      <c r="F526" s="524"/>
      <c r="G526" s="21">
        <v>1</v>
      </c>
      <c r="H526" s="72">
        <f>VLOOKUP(C526,Inventory!A:L,12,FALSE)</f>
        <v>0.31</v>
      </c>
      <c r="I526" s="72">
        <f>H526*G526</f>
        <v>0.31</v>
      </c>
      <c r="J526" s="21"/>
      <c r="K526" s="21"/>
      <c r="L526" s="256"/>
      <c r="M526" s="67"/>
      <c r="N526" s="67"/>
      <c r="O526" s="369"/>
      <c r="P526" s="384"/>
      <c r="Q526" s="23"/>
      <c r="R526" s="23"/>
      <c r="S526" s="23"/>
      <c r="T526" s="23"/>
      <c r="U526" s="23"/>
    </row>
    <row r="527" spans="1:23">
      <c r="A527" s="540"/>
      <c r="B527" s="541" t="s">
        <v>560</v>
      </c>
      <c r="C527" s="541" t="s">
        <v>564</v>
      </c>
      <c r="D527" s="544" t="s">
        <v>540</v>
      </c>
      <c r="E527" s="281"/>
      <c r="F527" s="524"/>
      <c r="G527" s="21">
        <v>1</v>
      </c>
      <c r="H527" s="72">
        <f>VLOOKUP(C527,Inventory!A:L,12,FALSE)</f>
        <v>0.75</v>
      </c>
      <c r="I527" s="72">
        <f>H527*G527</f>
        <v>0.75</v>
      </c>
      <c r="J527" s="21"/>
      <c r="K527" s="21"/>
      <c r="L527" s="256"/>
      <c r="M527" s="67"/>
      <c r="N527" s="67"/>
      <c r="O527" s="369"/>
      <c r="P527" s="384"/>
      <c r="Q527" s="23"/>
      <c r="R527" s="23"/>
      <c r="S527" s="23"/>
      <c r="T527" s="23"/>
      <c r="U527" s="23"/>
    </row>
    <row r="528" spans="1:23">
      <c r="A528" s="540"/>
      <c r="B528" s="541"/>
      <c r="C528" s="541"/>
      <c r="D528" s="541" t="s">
        <v>565</v>
      </c>
      <c r="E528" s="281"/>
      <c r="F528" s="524"/>
      <c r="G528" s="259">
        <v>0.25</v>
      </c>
      <c r="H528" s="72">
        <v>0.9</v>
      </c>
      <c r="I528" s="72">
        <f>H528*G528</f>
        <v>0.22500000000000001</v>
      </c>
      <c r="J528" s="21"/>
      <c r="K528" s="21"/>
      <c r="L528" s="256"/>
      <c r="M528" s="67"/>
      <c r="N528" s="67"/>
      <c r="O528" s="369"/>
      <c r="P528" s="384"/>
      <c r="Q528" s="23"/>
      <c r="R528" s="23"/>
      <c r="S528" s="23"/>
      <c r="T528" s="23"/>
      <c r="U528" s="23"/>
    </row>
    <row r="529" spans="1:24">
      <c r="A529" s="540"/>
      <c r="B529" s="541"/>
      <c r="C529" s="541"/>
      <c r="D529" s="541"/>
      <c r="E529" s="281"/>
      <c r="F529" s="524"/>
      <c r="G529" s="86"/>
      <c r="H529" s="87"/>
      <c r="I529" s="87"/>
      <c r="J529" s="86"/>
      <c r="K529" s="86"/>
      <c r="L529" s="249"/>
      <c r="M529" s="67"/>
      <c r="N529" s="67"/>
      <c r="O529" s="369"/>
      <c r="P529" s="384"/>
      <c r="Q529" s="23"/>
      <c r="R529" s="23"/>
      <c r="S529" s="23"/>
      <c r="T529" s="23"/>
      <c r="U529" s="23"/>
    </row>
    <row r="530" spans="1:24" s="2" customFormat="1">
      <c r="A530" s="539" t="s">
        <v>532</v>
      </c>
      <c r="B530" s="539" t="s">
        <v>962</v>
      </c>
      <c r="C530" s="539"/>
      <c r="D530" s="542"/>
      <c r="E530" s="278" t="s">
        <v>963</v>
      </c>
      <c r="F530" s="521">
        <v>810797031947</v>
      </c>
      <c r="G530" s="17">
        <v>1</v>
      </c>
      <c r="H530" s="74"/>
      <c r="I530" s="74"/>
      <c r="J530" s="17"/>
      <c r="K530" s="17"/>
      <c r="L530" s="255">
        <f>SUM(I531:I537)</f>
        <v>4.7287999999999997</v>
      </c>
      <c r="M530" s="255">
        <v>8.42</v>
      </c>
      <c r="N530" s="255">
        <v>14.99</v>
      </c>
      <c r="O530" s="370"/>
      <c r="P530" s="385"/>
      <c r="Q530" s="23"/>
      <c r="R530" s="66">
        <f>L530*2.3</f>
        <v>10.876239999999999</v>
      </c>
      <c r="S530" s="260">
        <f>SUM(R530-L530)/R530</f>
        <v>0.56521739130434778</v>
      </c>
      <c r="T530" s="66"/>
      <c r="U530" s="260" t="e">
        <f>SUM(T530-R530)/T530</f>
        <v>#DIV/0!</v>
      </c>
      <c r="V530" s="287"/>
      <c r="W530" s="261" t="e">
        <f>SUM(V530-L530)/V530</f>
        <v>#DIV/0!</v>
      </c>
    </row>
    <row r="531" spans="1:24">
      <c r="A531" s="19" t="s">
        <v>964</v>
      </c>
      <c r="B531" s="19"/>
      <c r="C531" s="19" t="s">
        <v>964</v>
      </c>
      <c r="D531" s="20" t="s">
        <v>965</v>
      </c>
      <c r="E531" s="279"/>
      <c r="F531" s="523"/>
      <c r="G531" s="21">
        <v>1</v>
      </c>
      <c r="H531" s="72">
        <f>VLOOKUP(C531,Inventory!A:L,12,FALSE)</f>
        <v>1.31</v>
      </c>
      <c r="I531" s="72">
        <f t="shared" ref="I531:I533" si="40">SUM(H531*1.42)*G531</f>
        <v>1.8602000000000001</v>
      </c>
      <c r="J531" s="21"/>
      <c r="K531" s="21"/>
      <c r="L531" s="269"/>
      <c r="M531" s="67"/>
      <c r="N531" s="67"/>
      <c r="O531" s="369"/>
      <c r="P531" s="384"/>
      <c r="Q531" s="23"/>
      <c r="R531" s="23"/>
      <c r="S531" s="23"/>
      <c r="T531" s="23"/>
      <c r="U531" s="23"/>
      <c r="V531" s="287"/>
    </row>
    <row r="532" spans="1:24">
      <c r="A532" s="19" t="s">
        <v>966</v>
      </c>
      <c r="B532" s="20"/>
      <c r="C532" s="19" t="s">
        <v>966</v>
      </c>
      <c r="D532" s="20" t="s">
        <v>967</v>
      </c>
      <c r="E532" s="279"/>
      <c r="F532" s="523"/>
      <c r="G532" s="21">
        <v>1</v>
      </c>
      <c r="H532" s="72">
        <f>VLOOKUP(C532,Inventory!A:L,12,FALSE)</f>
        <v>0.49</v>
      </c>
      <c r="I532" s="72">
        <f t="shared" si="40"/>
        <v>0.69579999999999997</v>
      </c>
      <c r="J532" s="21"/>
      <c r="K532" s="21"/>
      <c r="L532" s="256"/>
      <c r="M532" s="67"/>
      <c r="N532" s="67"/>
      <c r="O532" s="369"/>
      <c r="P532" s="384"/>
      <c r="Q532" s="23"/>
      <c r="R532" s="23"/>
      <c r="S532" s="23"/>
      <c r="T532" s="23"/>
      <c r="U532" s="23"/>
    </row>
    <row r="533" spans="1:24">
      <c r="A533" s="19" t="s">
        <v>789</v>
      </c>
      <c r="B533" s="20"/>
      <c r="C533" s="19" t="s">
        <v>789</v>
      </c>
      <c r="D533" s="20" t="s">
        <v>968</v>
      </c>
      <c r="E533" s="279"/>
      <c r="F533" s="523"/>
      <c r="G533" s="21">
        <v>1</v>
      </c>
      <c r="H533" s="72">
        <f>VLOOKUP(C533,Inventory!A:L,12,FALSE)</f>
        <v>0.09</v>
      </c>
      <c r="I533" s="72">
        <f t="shared" si="40"/>
        <v>0.1278</v>
      </c>
      <c r="J533" s="21"/>
      <c r="K533" s="21"/>
      <c r="L533" s="256"/>
      <c r="M533" s="67"/>
      <c r="N533" s="67"/>
      <c r="O533" s="369"/>
      <c r="P533" s="384"/>
      <c r="Q533" s="23"/>
      <c r="R533" s="23"/>
      <c r="S533" s="23"/>
      <c r="T533" s="23"/>
      <c r="U533" s="23"/>
    </row>
    <row r="534" spans="1:24">
      <c r="A534" s="540"/>
      <c r="B534" s="541"/>
      <c r="C534" s="568" t="s">
        <v>627</v>
      </c>
      <c r="D534" s="544" t="s">
        <v>561</v>
      </c>
      <c r="E534" s="281"/>
      <c r="F534" s="524"/>
      <c r="G534" s="21">
        <v>1</v>
      </c>
      <c r="H534" s="72">
        <f>VLOOKUP(C534,Inventory!A:L,12,FALSE)</f>
        <v>0.72</v>
      </c>
      <c r="I534" s="72">
        <f>H534*G534</f>
        <v>0.72</v>
      </c>
      <c r="J534" s="21"/>
      <c r="K534" s="21"/>
      <c r="L534" s="256"/>
      <c r="M534" s="67"/>
      <c r="N534" s="67"/>
      <c r="O534" s="369"/>
      <c r="P534" s="384"/>
      <c r="Q534" s="23"/>
      <c r="R534" s="23"/>
      <c r="S534" s="23"/>
      <c r="T534" s="23"/>
      <c r="U534" s="23"/>
    </row>
    <row r="535" spans="1:24">
      <c r="A535" s="540"/>
      <c r="B535" s="541"/>
      <c r="C535" s="568" t="s">
        <v>629</v>
      </c>
      <c r="D535" s="544" t="s">
        <v>563</v>
      </c>
      <c r="E535" s="281"/>
      <c r="F535" s="524"/>
      <c r="G535" s="21">
        <v>1</v>
      </c>
      <c r="H535" s="72">
        <f>VLOOKUP(C535,Inventory!A:L,12,FALSE)</f>
        <v>0.35</v>
      </c>
      <c r="I535" s="72">
        <f>H535*G535</f>
        <v>0.35</v>
      </c>
      <c r="J535" s="21"/>
      <c r="K535" s="21"/>
      <c r="L535" s="256"/>
      <c r="M535" s="67"/>
      <c r="N535" s="67"/>
      <c r="O535" s="369"/>
      <c r="P535" s="384"/>
      <c r="Q535" s="23"/>
      <c r="R535" s="23"/>
      <c r="S535" s="23"/>
      <c r="T535" s="23"/>
      <c r="U535" s="23"/>
      <c r="X535" s="264"/>
    </row>
    <row r="536" spans="1:24">
      <c r="A536" s="540"/>
      <c r="B536" s="541" t="s">
        <v>560</v>
      </c>
      <c r="C536" s="541" t="s">
        <v>564</v>
      </c>
      <c r="D536" s="544" t="s">
        <v>540</v>
      </c>
      <c r="E536" s="281"/>
      <c r="F536" s="524"/>
      <c r="G536" s="21">
        <v>1</v>
      </c>
      <c r="H536" s="72">
        <f>VLOOKUP(C536,Inventory!A:L,12,FALSE)</f>
        <v>0.75</v>
      </c>
      <c r="I536" s="72">
        <f>H536*G536</f>
        <v>0.75</v>
      </c>
      <c r="J536" s="21"/>
      <c r="K536" s="21"/>
      <c r="L536" s="256"/>
      <c r="M536" s="67"/>
      <c r="N536" s="67"/>
      <c r="O536" s="369"/>
      <c r="P536" s="384"/>
      <c r="Q536" s="23"/>
      <c r="R536" s="23"/>
      <c r="S536" s="23"/>
      <c r="T536" s="23"/>
      <c r="U536" s="23"/>
      <c r="X536" s="264"/>
    </row>
    <row r="537" spans="1:24">
      <c r="A537" s="540"/>
      <c r="B537" s="541"/>
      <c r="C537" s="541"/>
      <c r="D537" s="541" t="s">
        <v>565</v>
      </c>
      <c r="E537" s="281"/>
      <c r="F537" s="524"/>
      <c r="G537" s="259">
        <v>0.25</v>
      </c>
      <c r="H537" s="72">
        <v>0.9</v>
      </c>
      <c r="I537" s="72">
        <f>H537*G537</f>
        <v>0.22500000000000001</v>
      </c>
      <c r="J537" s="21"/>
      <c r="K537" s="21"/>
      <c r="L537" s="256"/>
      <c r="M537" s="67"/>
      <c r="N537" s="67"/>
      <c r="O537" s="369"/>
      <c r="P537" s="384"/>
      <c r="Q537" s="23"/>
      <c r="R537" s="23"/>
      <c r="S537" s="23"/>
      <c r="T537" s="23"/>
      <c r="U537" s="23"/>
      <c r="X537" s="264"/>
    </row>
    <row r="538" spans="1:24">
      <c r="A538" s="540"/>
      <c r="B538" s="541"/>
      <c r="C538" s="541"/>
      <c r="D538" s="541"/>
      <c r="E538" s="281"/>
      <c r="F538" s="524"/>
      <c r="G538" s="86"/>
      <c r="H538" s="87"/>
      <c r="I538" s="87"/>
      <c r="J538" s="86"/>
      <c r="K538" s="86"/>
      <c r="L538" s="249"/>
      <c r="M538" s="67"/>
      <c r="N538" s="67"/>
      <c r="O538" s="369"/>
      <c r="P538" s="384"/>
      <c r="Q538" s="23"/>
      <c r="R538" s="23"/>
      <c r="S538" s="23"/>
      <c r="T538" s="23"/>
      <c r="U538" s="23"/>
      <c r="X538" s="264"/>
    </row>
    <row r="539" spans="1:24" s="2" customFormat="1">
      <c r="A539" s="539" t="s">
        <v>383</v>
      </c>
      <c r="B539" s="539" t="s">
        <v>969</v>
      </c>
      <c r="C539" s="539"/>
      <c r="D539" s="542"/>
      <c r="E539" s="278" t="s">
        <v>970</v>
      </c>
      <c r="F539" s="521">
        <v>810797031091</v>
      </c>
      <c r="G539" s="17">
        <v>1</v>
      </c>
      <c r="H539" s="275">
        <v>3.23</v>
      </c>
      <c r="I539" s="72">
        <f>SUM(H539*1.42)*G539</f>
        <v>4.5865999999999998</v>
      </c>
      <c r="J539" s="17"/>
      <c r="K539" s="17"/>
      <c r="L539" s="71">
        <f>I539</f>
        <v>4.5865999999999998</v>
      </c>
      <c r="M539" s="255">
        <v>8.57</v>
      </c>
      <c r="N539" s="255">
        <v>19.989999999999998</v>
      </c>
      <c r="O539" s="370"/>
      <c r="P539" s="385"/>
      <c r="Q539" s="23"/>
      <c r="R539" s="66">
        <f>L539*2</f>
        <v>9.1731999999999996</v>
      </c>
      <c r="S539" s="260">
        <f>SUM(R539-L539)/R539</f>
        <v>0.5</v>
      </c>
      <c r="T539" s="66">
        <v>35.99</v>
      </c>
      <c r="U539" s="260">
        <f>SUM(T539-R539)/T539</f>
        <v>0.74511808835787718</v>
      </c>
      <c r="V539" s="287">
        <v>52.14</v>
      </c>
      <c r="W539" s="261">
        <f>SUM(V539-L539)/V539</f>
        <v>0.91203298810893751</v>
      </c>
      <c r="X539" s="262" t="s">
        <v>971</v>
      </c>
    </row>
    <row r="540" spans="1:24">
      <c r="A540" s="19"/>
      <c r="B540" s="19"/>
      <c r="C540" s="19"/>
      <c r="D540" s="20" t="s">
        <v>972</v>
      </c>
      <c r="E540" s="279"/>
      <c r="F540" s="523"/>
      <c r="G540" s="21">
        <v>4</v>
      </c>
      <c r="H540" s="72"/>
      <c r="I540" s="72"/>
      <c r="J540" s="21"/>
      <c r="K540" s="21"/>
      <c r="L540" s="269"/>
      <c r="M540" s="67"/>
      <c r="N540" s="67"/>
      <c r="O540" s="369"/>
      <c r="P540" s="384"/>
      <c r="Q540" s="23"/>
      <c r="R540" s="23"/>
      <c r="S540" s="23"/>
      <c r="T540" s="23"/>
      <c r="U540" s="23"/>
      <c r="V540" s="287"/>
      <c r="X540" s="264"/>
    </row>
    <row r="541" spans="1:24">
      <c r="A541" s="19"/>
      <c r="B541" s="20"/>
      <c r="C541" s="20"/>
      <c r="D541" s="20" t="s">
        <v>973</v>
      </c>
      <c r="E541" s="279"/>
      <c r="F541" s="523"/>
      <c r="G541" s="21">
        <v>2</v>
      </c>
      <c r="H541" s="72"/>
      <c r="I541" s="72"/>
      <c r="J541" s="21"/>
      <c r="K541" s="21"/>
      <c r="L541" s="256"/>
      <c r="M541" s="67"/>
      <c r="N541" s="67"/>
      <c r="O541" s="369"/>
      <c r="P541" s="384"/>
      <c r="Q541" s="23"/>
      <c r="R541" s="23"/>
      <c r="S541" s="23"/>
      <c r="T541" s="23"/>
      <c r="U541" s="23"/>
      <c r="X541" s="264"/>
    </row>
    <row r="542" spans="1:24">
      <c r="A542" s="19"/>
      <c r="B542" s="20"/>
      <c r="C542" s="20"/>
      <c r="D542" s="20" t="s">
        <v>974</v>
      </c>
      <c r="E542" s="279"/>
      <c r="F542" s="523"/>
      <c r="G542" s="21">
        <v>8</v>
      </c>
      <c r="H542" s="72"/>
      <c r="I542" s="72"/>
      <c r="J542" s="21"/>
      <c r="K542" s="21"/>
      <c r="L542" s="256"/>
      <c r="M542" s="67"/>
      <c r="N542" s="67"/>
      <c r="O542" s="369"/>
      <c r="P542" s="384"/>
      <c r="Q542" s="23"/>
      <c r="R542" s="23"/>
      <c r="S542" s="23"/>
      <c r="T542" s="23"/>
      <c r="U542" s="23"/>
      <c r="X542" s="264"/>
    </row>
    <row r="543" spans="1:24">
      <c r="A543" s="540"/>
      <c r="B543" s="541"/>
      <c r="C543" s="541"/>
      <c r="D543" s="541"/>
      <c r="E543" s="281"/>
      <c r="F543" s="524"/>
      <c r="G543" s="86"/>
      <c r="H543" s="87"/>
      <c r="I543" s="87"/>
      <c r="J543" s="86"/>
      <c r="K543" s="86"/>
      <c r="L543" s="249"/>
      <c r="M543" s="67"/>
      <c r="N543" s="67"/>
      <c r="O543" s="369"/>
      <c r="P543" s="384"/>
      <c r="Q543" s="23"/>
      <c r="R543" s="23"/>
      <c r="S543" s="23"/>
      <c r="T543" s="23"/>
      <c r="U543" s="23"/>
      <c r="X543" s="264"/>
    </row>
    <row r="544" spans="1:24" s="2" customFormat="1">
      <c r="A544" s="539" t="s">
        <v>372</v>
      </c>
      <c r="B544" s="539" t="s">
        <v>975</v>
      </c>
      <c r="C544" s="539"/>
      <c r="D544" s="542"/>
      <c r="E544" s="278" t="s">
        <v>976</v>
      </c>
      <c r="F544" s="521">
        <v>810797031060</v>
      </c>
      <c r="G544" s="17">
        <v>1</v>
      </c>
      <c r="H544" s="275">
        <v>5.83</v>
      </c>
      <c r="I544" s="72">
        <f t="shared" ref="I544" si="41">SUM(H544*1.42)*G544</f>
        <v>8.2785999999999991</v>
      </c>
      <c r="J544" s="17"/>
      <c r="K544" s="17"/>
      <c r="L544" s="71">
        <f>I544</f>
        <v>8.2785999999999991</v>
      </c>
      <c r="M544" s="255">
        <v>14.38</v>
      </c>
      <c r="N544" s="255">
        <v>24.99</v>
      </c>
      <c r="O544" s="370"/>
      <c r="P544" s="385"/>
      <c r="Q544" s="23"/>
      <c r="R544" s="66">
        <f>L544*2</f>
        <v>16.557199999999998</v>
      </c>
      <c r="S544" s="260">
        <f>SUM(R544-L544)/R544</f>
        <v>0.5</v>
      </c>
      <c r="T544" s="66"/>
      <c r="U544" s="260" t="e">
        <f>SUM(T544-R544)/T544</f>
        <v>#DIV/0!</v>
      </c>
      <c r="V544" s="287">
        <v>54.83</v>
      </c>
      <c r="W544" s="261">
        <f>SUM(V544-L544)/V544</f>
        <v>0.84901331387926326</v>
      </c>
      <c r="X544" s="262" t="s">
        <v>977</v>
      </c>
    </row>
    <row r="545" spans="1:24">
      <c r="A545" s="19"/>
      <c r="B545" s="19"/>
      <c r="C545" s="19"/>
      <c r="D545" s="20" t="s">
        <v>978</v>
      </c>
      <c r="E545" s="279"/>
      <c r="F545" s="523"/>
      <c r="G545" s="21">
        <v>4</v>
      </c>
      <c r="H545" s="72"/>
      <c r="I545" s="72"/>
      <c r="J545" s="21"/>
      <c r="K545" s="21"/>
      <c r="L545" s="269"/>
      <c r="M545" s="67"/>
      <c r="N545" s="67"/>
      <c r="O545" s="369"/>
      <c r="P545" s="384"/>
      <c r="Q545" s="23"/>
      <c r="R545" s="23"/>
      <c r="S545" s="23"/>
      <c r="T545" s="23"/>
      <c r="U545" s="23"/>
      <c r="V545" s="287"/>
      <c r="X545" s="264"/>
    </row>
    <row r="546" spans="1:24">
      <c r="A546" s="19"/>
      <c r="B546" s="20"/>
      <c r="C546" s="20"/>
      <c r="D546" s="20" t="s">
        <v>979</v>
      </c>
      <c r="E546" s="279"/>
      <c r="F546" s="523"/>
      <c r="G546" s="21">
        <v>2</v>
      </c>
      <c r="H546" s="72"/>
      <c r="I546" s="72"/>
      <c r="J546" s="21"/>
      <c r="K546" s="21"/>
      <c r="L546" s="256"/>
      <c r="M546" s="67"/>
      <c r="N546" s="67"/>
      <c r="O546" s="369"/>
      <c r="P546" s="384"/>
      <c r="Q546" s="23"/>
      <c r="R546" s="23"/>
      <c r="S546" s="23"/>
      <c r="T546" s="23"/>
      <c r="U546" s="23"/>
      <c r="X546" s="264"/>
    </row>
    <row r="547" spans="1:24">
      <c r="A547" s="19"/>
      <c r="B547" s="20"/>
      <c r="C547" s="20"/>
      <c r="D547" s="20" t="s">
        <v>980</v>
      </c>
      <c r="E547" s="279"/>
      <c r="F547" s="523"/>
      <c r="G547" s="21">
        <v>8</v>
      </c>
      <c r="H547" s="72"/>
      <c r="I547" s="72"/>
      <c r="J547" s="21"/>
      <c r="K547" s="21"/>
      <c r="L547" s="256"/>
      <c r="M547" s="67"/>
      <c r="N547" s="67"/>
      <c r="O547" s="369"/>
      <c r="P547" s="384"/>
      <c r="Q547" s="23"/>
      <c r="R547" s="23"/>
      <c r="S547" s="23"/>
      <c r="T547" s="23"/>
      <c r="U547" s="23"/>
      <c r="X547" s="264"/>
    </row>
    <row r="548" spans="1:24">
      <c r="A548" s="540"/>
      <c r="B548" s="541"/>
      <c r="C548" s="541"/>
      <c r="D548" s="541"/>
      <c r="E548" s="281"/>
      <c r="F548" s="524"/>
      <c r="G548" s="86"/>
      <c r="H548" s="87"/>
      <c r="I548" s="87"/>
      <c r="J548" s="86"/>
      <c r="K548" s="86"/>
      <c r="L548" s="249"/>
      <c r="M548" s="67"/>
      <c r="N548" s="67"/>
      <c r="O548" s="369"/>
      <c r="P548" s="384"/>
      <c r="Q548" s="23"/>
      <c r="R548" s="23"/>
      <c r="S548" s="23"/>
      <c r="T548" s="23"/>
      <c r="U548" s="23"/>
      <c r="X548" s="264"/>
    </row>
    <row r="549" spans="1:24" s="2" customFormat="1">
      <c r="A549" s="539" t="s">
        <v>377</v>
      </c>
      <c r="B549" s="539" t="s">
        <v>981</v>
      </c>
      <c r="C549" s="539"/>
      <c r="D549" s="542"/>
      <c r="E549" s="278" t="s">
        <v>982</v>
      </c>
      <c r="F549" s="521">
        <v>810797031077</v>
      </c>
      <c r="G549" s="17">
        <v>1</v>
      </c>
      <c r="H549" s="275" t="e">
        <f>VLOOKUP(A549,'Master Data'!A:P,23,FALSE)</f>
        <v>#REF!</v>
      </c>
      <c r="I549" s="72" t="e">
        <f t="shared" ref="I549" si="42">SUM(H549*1.42)*G549</f>
        <v>#REF!</v>
      </c>
      <c r="J549" s="17"/>
      <c r="K549" s="17"/>
      <c r="L549" s="71" t="e">
        <f>I549</f>
        <v>#REF!</v>
      </c>
      <c r="M549" s="255" t="e">
        <v>#N/A</v>
      </c>
      <c r="N549" s="255" t="e">
        <v>#N/A</v>
      </c>
      <c r="O549" s="370"/>
      <c r="P549" s="385"/>
      <c r="Q549" s="23"/>
      <c r="R549" s="66" t="e">
        <f>L549*2</f>
        <v>#REF!</v>
      </c>
      <c r="S549" s="260" t="e">
        <f>SUM(R549-L549)/R549</f>
        <v>#REF!</v>
      </c>
      <c r="T549" s="66"/>
      <c r="U549" s="260" t="e">
        <f>SUM(T549-R549)/T549</f>
        <v>#REF!</v>
      </c>
      <c r="V549" s="287">
        <v>63.64</v>
      </c>
      <c r="W549" s="261" t="e">
        <f>SUM(V549-L549)/V549</f>
        <v>#REF!</v>
      </c>
      <c r="X549" s="262" t="s">
        <v>977</v>
      </c>
    </row>
    <row r="550" spans="1:24">
      <c r="A550" s="19"/>
      <c r="B550" s="19"/>
      <c r="C550" s="19"/>
      <c r="D550" s="20" t="s">
        <v>983</v>
      </c>
      <c r="E550" s="279"/>
      <c r="F550" s="523"/>
      <c r="G550" s="21">
        <v>4</v>
      </c>
      <c r="H550" s="72"/>
      <c r="I550" s="72"/>
      <c r="J550" s="21"/>
      <c r="K550" s="21"/>
      <c r="L550" s="269"/>
      <c r="M550" s="67"/>
      <c r="N550" s="67"/>
      <c r="O550" s="369"/>
      <c r="P550" s="384"/>
      <c r="Q550" s="23"/>
      <c r="R550" s="23"/>
      <c r="S550" s="23"/>
      <c r="T550" s="23"/>
      <c r="U550" s="23"/>
      <c r="V550" s="287"/>
      <c r="X550" s="264"/>
    </row>
    <row r="551" spans="1:24">
      <c r="A551" s="19"/>
      <c r="B551" s="20"/>
      <c r="C551" s="20"/>
      <c r="D551" s="20" t="s">
        <v>984</v>
      </c>
      <c r="E551" s="279"/>
      <c r="F551" s="523"/>
      <c r="G551" s="21">
        <v>2</v>
      </c>
      <c r="H551" s="72"/>
      <c r="I551" s="72"/>
      <c r="J551" s="21"/>
      <c r="K551" s="21"/>
      <c r="L551" s="256"/>
      <c r="M551" s="67"/>
      <c r="N551" s="67"/>
      <c r="O551" s="369"/>
      <c r="P551" s="384"/>
      <c r="Q551" s="23"/>
      <c r="R551" s="23"/>
      <c r="S551" s="23"/>
      <c r="T551" s="23"/>
      <c r="U551" s="23"/>
      <c r="X551" s="264"/>
    </row>
    <row r="552" spans="1:24">
      <c r="A552" s="19"/>
      <c r="B552" s="20"/>
      <c r="C552" s="20"/>
      <c r="D552" s="20" t="s">
        <v>980</v>
      </c>
      <c r="E552" s="279"/>
      <c r="F552" s="523"/>
      <c r="G552" s="21">
        <v>8</v>
      </c>
      <c r="H552" s="72"/>
      <c r="I552" s="72"/>
      <c r="J552" s="21"/>
      <c r="K552" s="21"/>
      <c r="L552" s="256"/>
      <c r="M552" s="67"/>
      <c r="N552" s="67"/>
      <c r="O552" s="369"/>
      <c r="P552" s="384"/>
      <c r="Q552" s="23"/>
      <c r="R552" s="23"/>
      <c r="S552" s="23"/>
      <c r="T552" s="23"/>
      <c r="U552" s="23"/>
      <c r="X552" s="264"/>
    </row>
    <row r="553" spans="1:24">
      <c r="A553" s="540"/>
      <c r="B553" s="541"/>
      <c r="C553" s="541"/>
      <c r="D553" s="541"/>
      <c r="E553" s="281"/>
      <c r="F553" s="524"/>
      <c r="G553" s="86"/>
      <c r="H553" s="87"/>
      <c r="I553" s="87"/>
      <c r="J553" s="86"/>
      <c r="K553" s="86"/>
      <c r="L553" s="249"/>
      <c r="M553" s="67"/>
      <c r="N553" s="67"/>
      <c r="O553" s="369"/>
      <c r="P553" s="384"/>
      <c r="Q553" s="23"/>
      <c r="R553" s="23"/>
      <c r="S553" s="23"/>
      <c r="T553" s="23"/>
      <c r="U553" s="23"/>
      <c r="X553" s="264"/>
    </row>
    <row r="554" spans="1:24" s="2" customFormat="1">
      <c r="A554" s="539" t="s">
        <v>380</v>
      </c>
      <c r="B554" s="539" t="s">
        <v>985</v>
      </c>
      <c r="C554" s="539"/>
      <c r="D554" s="542"/>
      <c r="E554" s="278" t="s">
        <v>986</v>
      </c>
      <c r="F554" s="521">
        <v>810797031084</v>
      </c>
      <c r="G554" s="17">
        <v>1</v>
      </c>
      <c r="H554" s="275">
        <v>7.83</v>
      </c>
      <c r="I554" s="72">
        <f t="shared" ref="I554" si="43">SUM(H554*1.42)*G554</f>
        <v>11.118599999999999</v>
      </c>
      <c r="J554" s="17"/>
      <c r="K554" s="17"/>
      <c r="L554" s="71">
        <f>I554</f>
        <v>11.118599999999999</v>
      </c>
      <c r="M554" s="255">
        <v>18.73</v>
      </c>
      <c r="N554" s="255">
        <v>32.99</v>
      </c>
      <c r="O554" s="370"/>
      <c r="P554" s="385"/>
      <c r="Q554" s="23"/>
      <c r="R554" s="66">
        <f>L554*2</f>
        <v>22.237199999999998</v>
      </c>
      <c r="S554" s="260">
        <f>SUM(R554-L554)/R554</f>
        <v>0.5</v>
      </c>
      <c r="T554" s="66"/>
      <c r="U554" s="260" t="e">
        <f>SUM(T554-R554)/T554</f>
        <v>#DIV/0!</v>
      </c>
      <c r="V554" s="287">
        <v>52.64</v>
      </c>
      <c r="W554" s="261">
        <f>SUM(V554-L554)/V554</f>
        <v>0.78878039513677811</v>
      </c>
      <c r="X554" s="262" t="s">
        <v>987</v>
      </c>
    </row>
    <row r="555" spans="1:24">
      <c r="A555" s="19"/>
      <c r="B555" s="19"/>
      <c r="C555" s="19"/>
      <c r="D555" s="20" t="s">
        <v>988</v>
      </c>
      <c r="E555" s="279"/>
      <c r="F555" s="523"/>
      <c r="G555" s="21">
        <v>4</v>
      </c>
      <c r="H555" s="72"/>
      <c r="I555" s="72"/>
      <c r="J555" s="21"/>
      <c r="K555" s="21"/>
      <c r="L555" s="269"/>
      <c r="M555" s="67"/>
      <c r="N555" s="67"/>
      <c r="O555" s="369"/>
      <c r="P555" s="384"/>
      <c r="Q555" s="23"/>
      <c r="R555" s="23"/>
      <c r="S555" s="23"/>
      <c r="T555" s="23"/>
      <c r="U555" s="23"/>
      <c r="V555" s="287"/>
      <c r="X555" s="264"/>
    </row>
    <row r="556" spans="1:24">
      <c r="A556" s="19"/>
      <c r="B556" s="20"/>
      <c r="C556" s="20"/>
      <c r="D556" s="20" t="s">
        <v>984</v>
      </c>
      <c r="E556" s="279"/>
      <c r="F556" s="523"/>
      <c r="G556" s="21">
        <v>2</v>
      </c>
      <c r="H556" s="72"/>
      <c r="I556" s="72"/>
      <c r="J556" s="21"/>
      <c r="K556" s="21"/>
      <c r="L556" s="256"/>
      <c r="M556" s="67"/>
      <c r="N556" s="67"/>
      <c r="O556" s="369"/>
      <c r="P556" s="384"/>
      <c r="Q556" s="23"/>
      <c r="R556" s="23"/>
      <c r="S556" s="23"/>
      <c r="T556" s="23"/>
      <c r="U556" s="23"/>
      <c r="X556" s="264"/>
    </row>
    <row r="557" spans="1:24">
      <c r="A557" s="19"/>
      <c r="B557" s="20"/>
      <c r="C557" s="20"/>
      <c r="D557" s="20" t="s">
        <v>989</v>
      </c>
      <c r="E557" s="279"/>
      <c r="F557" s="523"/>
      <c r="G557" s="21">
        <v>8</v>
      </c>
      <c r="H557" s="72"/>
      <c r="I557" s="72"/>
      <c r="J557" s="21"/>
      <c r="K557" s="21"/>
      <c r="L557" s="256"/>
      <c r="M557" s="67"/>
      <c r="N557" s="67"/>
      <c r="O557" s="369"/>
      <c r="P557" s="384"/>
      <c r="Q557" s="23"/>
      <c r="R557" s="23"/>
      <c r="S557" s="23"/>
      <c r="T557" s="23"/>
      <c r="U557" s="23"/>
      <c r="X557" s="264"/>
    </row>
    <row r="558" spans="1:24">
      <c r="A558" s="540"/>
      <c r="B558" s="541"/>
      <c r="C558" s="541"/>
      <c r="D558" s="541"/>
      <c r="E558" s="281"/>
      <c r="F558" s="524"/>
      <c r="G558" s="86"/>
      <c r="H558" s="87"/>
      <c r="I558" s="87"/>
      <c r="J558" s="86"/>
      <c r="K558" s="86"/>
      <c r="L558" s="249"/>
      <c r="M558" s="67"/>
      <c r="N558" s="67"/>
      <c r="O558" s="369"/>
      <c r="P558" s="384"/>
      <c r="Q558" s="23"/>
      <c r="R558" s="23"/>
      <c r="S558" s="23"/>
      <c r="T558" s="23"/>
      <c r="U558" s="23"/>
      <c r="X558" s="264"/>
    </row>
    <row r="559" spans="1:24" s="2" customFormat="1">
      <c r="A559" s="539" t="s">
        <v>386</v>
      </c>
      <c r="B559" s="539" t="s">
        <v>990</v>
      </c>
      <c r="C559" s="539"/>
      <c r="D559" s="542"/>
      <c r="E559" s="278" t="s">
        <v>991</v>
      </c>
      <c r="F559" s="521">
        <v>810797031107</v>
      </c>
      <c r="G559" s="17">
        <v>1</v>
      </c>
      <c r="H559" s="275">
        <v>14.7</v>
      </c>
      <c r="I559" s="72">
        <f t="shared" ref="I559" si="44">SUM(H559*1.42)*G559</f>
        <v>20.873999999999999</v>
      </c>
      <c r="J559" s="17"/>
      <c r="K559" s="17"/>
      <c r="L559" s="71">
        <f>H559</f>
        <v>14.7</v>
      </c>
      <c r="M559" s="255" t="e">
        <v>#N/A</v>
      </c>
      <c r="N559" s="255" t="e">
        <v>#N/A</v>
      </c>
      <c r="O559" s="370"/>
      <c r="P559" s="385"/>
      <c r="Q559" s="23"/>
      <c r="R559" s="66">
        <f>L559*2</f>
        <v>29.4</v>
      </c>
      <c r="S559" s="260">
        <f>SUM(R559-L559)/R559</f>
        <v>0.5</v>
      </c>
      <c r="T559" s="66"/>
      <c r="U559" s="260" t="e">
        <f>SUM(T559-R559)/T559</f>
        <v>#DIV/0!</v>
      </c>
      <c r="V559" s="287">
        <v>67.849999999999994</v>
      </c>
      <c r="W559" s="261">
        <f>SUM(V559-L559)/V559</f>
        <v>0.78334561532792923</v>
      </c>
      <c r="X559" s="262" t="s">
        <v>992</v>
      </c>
    </row>
    <row r="560" spans="1:24">
      <c r="A560" s="19"/>
      <c r="B560" s="19"/>
      <c r="C560" s="19"/>
      <c r="D560" s="20" t="s">
        <v>993</v>
      </c>
      <c r="E560" s="279"/>
      <c r="F560" s="523"/>
      <c r="G560" s="21">
        <v>4</v>
      </c>
      <c r="H560" s="72"/>
      <c r="I560" s="72"/>
      <c r="J560" s="21"/>
      <c r="K560" s="21"/>
      <c r="L560" s="269"/>
      <c r="M560" s="67"/>
      <c r="N560" s="67"/>
      <c r="O560" s="369"/>
      <c r="P560" s="384"/>
      <c r="Q560" s="23"/>
      <c r="R560" s="23"/>
      <c r="S560" s="23"/>
      <c r="T560" s="23"/>
      <c r="U560" s="23"/>
      <c r="V560" s="287"/>
      <c r="X560" s="264"/>
    </row>
    <row r="561" spans="1:24">
      <c r="A561" s="19"/>
      <c r="B561" s="20"/>
      <c r="C561" s="20"/>
      <c r="D561" s="20" t="s">
        <v>994</v>
      </c>
      <c r="E561" s="279"/>
      <c r="F561" s="523"/>
      <c r="G561" s="21">
        <v>4</v>
      </c>
      <c r="H561" s="72"/>
      <c r="I561" s="72"/>
      <c r="J561" s="21"/>
      <c r="K561" s="21"/>
      <c r="L561" s="256"/>
      <c r="M561" s="67"/>
      <c r="N561" s="67"/>
      <c r="O561" s="369"/>
      <c r="P561" s="384"/>
      <c r="Q561" s="23"/>
      <c r="R561" s="23"/>
      <c r="S561" s="23"/>
      <c r="T561" s="23"/>
      <c r="U561" s="23"/>
      <c r="X561" s="264"/>
    </row>
    <row r="562" spans="1:24">
      <c r="A562" s="19"/>
      <c r="B562" s="20"/>
      <c r="C562" s="20"/>
      <c r="D562" s="20" t="s">
        <v>989</v>
      </c>
      <c r="E562" s="279"/>
      <c r="F562" s="523"/>
      <c r="G562" s="21"/>
      <c r="H562" s="72"/>
      <c r="I562" s="72"/>
      <c r="J562" s="21"/>
      <c r="K562" s="21"/>
      <c r="L562" s="256"/>
      <c r="M562" s="67"/>
      <c r="N562" s="67"/>
      <c r="O562" s="369"/>
      <c r="P562" s="384"/>
      <c r="Q562" s="23"/>
      <c r="R562" s="23"/>
      <c r="S562" s="23"/>
      <c r="T562" s="23"/>
      <c r="U562" s="23"/>
      <c r="X562" s="264"/>
    </row>
    <row r="563" spans="1:24">
      <c r="A563" s="540"/>
      <c r="B563" s="541"/>
      <c r="C563" s="541"/>
      <c r="D563" s="541"/>
      <c r="E563" s="281"/>
      <c r="F563" s="524"/>
      <c r="G563" s="86"/>
      <c r="H563" s="87"/>
      <c r="I563" s="87"/>
      <c r="J563" s="86"/>
      <c r="K563" s="86"/>
      <c r="L563" s="249"/>
      <c r="M563" s="67"/>
      <c r="N563" s="67"/>
      <c r="O563" s="369"/>
      <c r="P563" s="384"/>
      <c r="Q563" s="23"/>
      <c r="R563" s="23"/>
      <c r="S563" s="23"/>
      <c r="T563" s="23"/>
      <c r="U563" s="23"/>
      <c r="X563" s="264"/>
    </row>
    <row r="564" spans="1:24" s="2" customFormat="1">
      <c r="A564" s="19" t="s">
        <v>389</v>
      </c>
      <c r="B564" s="539" t="s">
        <v>390</v>
      </c>
      <c r="C564" s="539"/>
      <c r="D564" s="542"/>
      <c r="E564" s="278" t="s">
        <v>995</v>
      </c>
      <c r="F564" s="521">
        <v>810797031251</v>
      </c>
      <c r="G564" s="17">
        <v>1</v>
      </c>
      <c r="H564" s="275">
        <v>16.100000000000001</v>
      </c>
      <c r="I564" s="72">
        <f t="shared" ref="I564" si="45">SUM(H564*1.42)*G564</f>
        <v>22.862000000000002</v>
      </c>
      <c r="J564" s="17">
        <v>150</v>
      </c>
      <c r="K564" s="17">
        <v>17</v>
      </c>
      <c r="L564" s="71">
        <f>H564</f>
        <v>16.100000000000001</v>
      </c>
      <c r="M564" s="255" t="e">
        <v>#N/A</v>
      </c>
      <c r="N564" s="255" t="e">
        <v>#N/A</v>
      </c>
      <c r="O564" s="370"/>
      <c r="P564" s="385"/>
      <c r="Q564" s="23"/>
      <c r="R564" s="66">
        <f>L564*2</f>
        <v>32.200000000000003</v>
      </c>
      <c r="S564" s="260">
        <f>SUM(R564-L564)/R564</f>
        <v>0.5</v>
      </c>
      <c r="T564" s="66"/>
      <c r="U564" s="260" t="e">
        <f>SUM(T564-R564)/T564</f>
        <v>#DIV/0!</v>
      </c>
      <c r="V564" s="287"/>
      <c r="W564" s="261" t="e">
        <f>SUM(V564-L564)/V564</f>
        <v>#DIV/0!</v>
      </c>
      <c r="X564" s="264"/>
    </row>
    <row r="565" spans="1:24">
      <c r="A565" s="19"/>
      <c r="B565" s="539"/>
      <c r="C565" s="539"/>
      <c r="D565" s="20" t="s">
        <v>996</v>
      </c>
      <c r="E565" s="279"/>
      <c r="F565" s="523"/>
      <c r="G565" s="21">
        <v>4</v>
      </c>
      <c r="H565" s="72"/>
      <c r="I565" s="72"/>
      <c r="J565" s="21"/>
      <c r="K565" s="21"/>
      <c r="L565" s="269"/>
      <c r="M565" s="67"/>
      <c r="N565" s="67"/>
      <c r="O565" s="369"/>
      <c r="P565" s="384"/>
      <c r="Q565" s="23"/>
      <c r="R565" s="23"/>
      <c r="S565" s="23"/>
      <c r="T565" s="23"/>
      <c r="U565" s="23"/>
      <c r="V565" s="287"/>
      <c r="X565" s="264"/>
    </row>
    <row r="566" spans="1:24">
      <c r="A566" s="19"/>
      <c r="B566" s="20"/>
      <c r="C566" s="20"/>
      <c r="D566" s="20" t="s">
        <v>997</v>
      </c>
      <c r="E566" s="279"/>
      <c r="F566" s="523"/>
      <c r="G566" s="21">
        <v>4</v>
      </c>
      <c r="H566" s="72"/>
      <c r="I566" s="72"/>
      <c r="J566" s="21"/>
      <c r="K566" s="21"/>
      <c r="L566" s="256"/>
      <c r="M566" s="67"/>
      <c r="N566" s="67"/>
      <c r="O566" s="369"/>
      <c r="P566" s="384"/>
      <c r="Q566" s="23"/>
      <c r="R566" s="23"/>
      <c r="S566" s="23"/>
      <c r="T566" s="23"/>
      <c r="U566" s="23"/>
      <c r="X566" s="264"/>
    </row>
    <row r="567" spans="1:24">
      <c r="A567" s="19"/>
      <c r="B567" s="20"/>
      <c r="C567" s="20"/>
      <c r="D567" s="20" t="s">
        <v>998</v>
      </c>
      <c r="E567" s="279"/>
      <c r="F567" s="523"/>
      <c r="G567" s="21"/>
      <c r="H567" s="72"/>
      <c r="I567" s="72"/>
      <c r="J567" s="21"/>
      <c r="K567" s="21"/>
      <c r="L567" s="256"/>
      <c r="M567" s="67"/>
      <c r="N567" s="67"/>
      <c r="O567" s="369"/>
      <c r="P567" s="384"/>
      <c r="Q567" s="23"/>
      <c r="R567" s="23"/>
      <c r="S567" s="23"/>
      <c r="T567" s="23"/>
      <c r="U567" s="23"/>
      <c r="X567" s="264"/>
    </row>
    <row r="568" spans="1:24">
      <c r="A568" s="540"/>
      <c r="B568" s="541"/>
      <c r="C568" s="541"/>
      <c r="D568" s="541"/>
      <c r="E568" s="281"/>
      <c r="F568" s="524"/>
      <c r="G568" s="86"/>
      <c r="H568" s="87"/>
      <c r="I568" s="87"/>
      <c r="J568" s="86"/>
      <c r="K568" s="86"/>
      <c r="L568" s="249"/>
      <c r="M568" s="67"/>
      <c r="N568" s="67"/>
      <c r="O568" s="369"/>
      <c r="P568" s="384"/>
      <c r="Q568" s="23"/>
      <c r="R568" s="23"/>
      <c r="S568" s="23"/>
      <c r="T568" s="23"/>
      <c r="U568" s="23"/>
      <c r="X568" s="264"/>
    </row>
    <row r="569" spans="1:24" s="2" customFormat="1">
      <c r="A569" s="19" t="s">
        <v>392</v>
      </c>
      <c r="B569" s="539" t="s">
        <v>393</v>
      </c>
      <c r="C569" s="539"/>
      <c r="D569" s="542"/>
      <c r="E569" s="278" t="s">
        <v>999</v>
      </c>
      <c r="F569" s="521">
        <v>810797031268</v>
      </c>
      <c r="G569" s="17">
        <v>1</v>
      </c>
      <c r="H569" s="275">
        <v>21.49</v>
      </c>
      <c r="I569" s="72">
        <f t="shared" ref="I569" si="46">SUM(H569*1.42)*G569</f>
        <v>30.515799999999995</v>
      </c>
      <c r="J569" s="17">
        <v>130</v>
      </c>
      <c r="K569" s="17">
        <v>18</v>
      </c>
      <c r="L569" s="71">
        <f>H569</f>
        <v>21.49</v>
      </c>
      <c r="M569" s="255" t="e">
        <v>#N/A</v>
      </c>
      <c r="N569" s="255" t="e">
        <v>#N/A</v>
      </c>
      <c r="O569" s="370"/>
      <c r="P569" s="385"/>
      <c r="Q569" s="23"/>
      <c r="R569" s="66">
        <f>L569*2</f>
        <v>42.98</v>
      </c>
      <c r="S569" s="260">
        <f>SUM(R569-L569)/R569</f>
        <v>0.5</v>
      </c>
      <c r="T569" s="66"/>
      <c r="U569" s="260" t="e">
        <f>SUM(T569-R569)/T569</f>
        <v>#DIV/0!</v>
      </c>
      <c r="V569" s="287"/>
      <c r="W569" s="261" t="e">
        <f>SUM(V569-L569)/V569</f>
        <v>#DIV/0!</v>
      </c>
      <c r="X569" s="264"/>
    </row>
    <row r="570" spans="1:24">
      <c r="A570" s="19"/>
      <c r="B570" s="539"/>
      <c r="C570" s="539"/>
      <c r="D570" s="20" t="s">
        <v>1000</v>
      </c>
      <c r="E570" s="279"/>
      <c r="F570" s="523"/>
      <c r="G570" s="21">
        <v>4</v>
      </c>
      <c r="H570" s="72"/>
      <c r="I570" s="72"/>
      <c r="J570" s="21"/>
      <c r="K570" s="21"/>
      <c r="L570" s="269"/>
      <c r="M570" s="67"/>
      <c r="N570" s="67"/>
      <c r="O570" s="369"/>
      <c r="P570" s="384"/>
      <c r="Q570" s="23"/>
      <c r="R570" s="23"/>
      <c r="S570" s="23"/>
      <c r="T570" s="23"/>
      <c r="U570" s="23"/>
      <c r="V570" s="287"/>
      <c r="X570" s="264"/>
    </row>
    <row r="571" spans="1:24">
      <c r="A571" s="19"/>
      <c r="B571" s="20"/>
      <c r="C571" s="20"/>
      <c r="D571" s="20" t="s">
        <v>1001</v>
      </c>
      <c r="E571" s="279"/>
      <c r="F571" s="523"/>
      <c r="G571" s="21">
        <v>4</v>
      </c>
      <c r="H571" s="72"/>
      <c r="I571" s="72"/>
      <c r="J571" s="21"/>
      <c r="K571" s="21"/>
      <c r="L571" s="256"/>
      <c r="M571" s="67"/>
      <c r="N571" s="67"/>
      <c r="O571" s="369"/>
      <c r="P571" s="384"/>
      <c r="Q571" s="23"/>
      <c r="R571" s="23"/>
      <c r="S571" s="23"/>
      <c r="T571" s="23"/>
      <c r="U571" s="23"/>
      <c r="X571" s="264"/>
    </row>
    <row r="572" spans="1:24">
      <c r="A572" s="19"/>
      <c r="B572" s="20"/>
      <c r="C572" s="20"/>
      <c r="D572" s="20" t="s">
        <v>1002</v>
      </c>
      <c r="E572" s="279"/>
      <c r="F572" s="523"/>
      <c r="G572" s="21"/>
      <c r="H572" s="72"/>
      <c r="I572" s="72"/>
      <c r="J572" s="21"/>
      <c r="K572" s="21"/>
      <c r="L572" s="256"/>
      <c r="M572" s="67"/>
      <c r="N572" s="67"/>
      <c r="O572" s="369"/>
      <c r="P572" s="384"/>
      <c r="Q572" s="23"/>
      <c r="R572" s="23"/>
      <c r="S572" s="23"/>
      <c r="T572" s="23"/>
      <c r="U572" s="23"/>
      <c r="X572" s="264"/>
    </row>
    <row r="573" spans="1:24">
      <c r="A573" s="540"/>
      <c r="B573" s="541"/>
      <c r="C573" s="541"/>
      <c r="D573" s="541"/>
      <c r="E573" s="281"/>
      <c r="F573" s="524"/>
      <c r="G573" s="86"/>
      <c r="H573" s="87"/>
      <c r="I573" s="87"/>
      <c r="J573" s="86"/>
      <c r="K573" s="86"/>
      <c r="L573" s="249"/>
      <c r="M573" s="67"/>
      <c r="N573" s="67"/>
      <c r="O573" s="369"/>
      <c r="P573" s="384"/>
      <c r="Q573" s="23"/>
      <c r="R573" s="23"/>
      <c r="S573" s="23"/>
      <c r="T573" s="23"/>
      <c r="U573" s="23"/>
      <c r="X573" s="264"/>
    </row>
    <row r="574" spans="1:24" s="2" customFormat="1" ht="31.5">
      <c r="A574" s="539" t="s">
        <v>98</v>
      </c>
      <c r="B574" s="546" t="s">
        <v>99</v>
      </c>
      <c r="C574" s="546"/>
      <c r="D574" s="546"/>
      <c r="E574" s="278" t="s">
        <v>1003</v>
      </c>
      <c r="F574" s="521">
        <v>810797030339</v>
      </c>
      <c r="G574" s="17">
        <v>1</v>
      </c>
      <c r="H574" s="78"/>
      <c r="I574" s="78"/>
      <c r="J574" s="17">
        <v>1</v>
      </c>
      <c r="K574" s="17">
        <v>144</v>
      </c>
      <c r="L574" s="18" t="e">
        <f>SUM(I575:I577)</f>
        <v>#REF!</v>
      </c>
      <c r="M574" s="255">
        <v>33.24</v>
      </c>
      <c r="N574" s="255">
        <v>59.99</v>
      </c>
      <c r="O574" s="371"/>
      <c r="P574" s="385"/>
      <c r="Q574" s="23"/>
      <c r="R574" s="66" t="e">
        <f>L574*1.55</f>
        <v>#REF!</v>
      </c>
      <c r="S574" s="260" t="e">
        <f>SUM(R574-L574)/R574</f>
        <v>#REF!</v>
      </c>
      <c r="T574" s="66">
        <v>54.95</v>
      </c>
      <c r="U574" s="260" t="e">
        <f>SUM(T574-R574)/T574</f>
        <v>#REF!</v>
      </c>
      <c r="V574" s="287">
        <f>T574*1.15</f>
        <v>63.192499999999995</v>
      </c>
      <c r="W574" s="261" t="e">
        <f>SUM(V574-L574)/V574</f>
        <v>#REF!</v>
      </c>
      <c r="X574" s="262" t="s">
        <v>1004</v>
      </c>
    </row>
    <row r="575" spans="1:24">
      <c r="A575" s="19" t="s">
        <v>98</v>
      </c>
      <c r="B575" s="285" t="s">
        <v>1005</v>
      </c>
      <c r="C575" s="285"/>
      <c r="D575" s="20" t="s">
        <v>1006</v>
      </c>
      <c r="E575" s="279"/>
      <c r="F575" s="523"/>
      <c r="G575" s="21">
        <v>1</v>
      </c>
      <c r="H575" s="275" t="e">
        <f>VLOOKUP(A575,'Master Data'!A:P,23,FALSE)</f>
        <v>#REF!</v>
      </c>
      <c r="I575" s="72" t="e">
        <f t="shared" ref="I575:I577" si="47">SUM(H575*1.42)*G575</f>
        <v>#REF!</v>
      </c>
      <c r="J575" s="21"/>
      <c r="K575" s="21"/>
      <c r="L575" s="269"/>
      <c r="M575" s="67"/>
      <c r="N575" s="67"/>
      <c r="O575" s="369"/>
      <c r="P575" s="384"/>
      <c r="Q575" s="23"/>
      <c r="R575" s="23"/>
      <c r="S575" s="23"/>
      <c r="T575" s="23"/>
      <c r="U575" s="23"/>
      <c r="V575" s="287">
        <v>54.95</v>
      </c>
      <c r="X575" s="262" t="s">
        <v>1007</v>
      </c>
    </row>
    <row r="576" spans="1:24">
      <c r="A576" s="19" t="s">
        <v>1008</v>
      </c>
      <c r="B576" s="285" t="s">
        <v>1009</v>
      </c>
      <c r="C576" s="285"/>
      <c r="D576" s="565" t="s">
        <v>1010</v>
      </c>
      <c r="E576" s="279" t="s">
        <v>1011</v>
      </c>
      <c r="F576" s="523"/>
      <c r="G576" s="21">
        <v>4</v>
      </c>
      <c r="H576" s="72"/>
      <c r="I576" s="72">
        <f t="shared" si="47"/>
        <v>0</v>
      </c>
      <c r="J576" s="21"/>
      <c r="K576" s="21"/>
      <c r="L576" s="256"/>
      <c r="M576" s="67"/>
      <c r="N576" s="67"/>
      <c r="O576" s="369"/>
      <c r="P576" s="384"/>
      <c r="Q576" s="23"/>
      <c r="R576" s="23"/>
      <c r="S576" s="23"/>
      <c r="T576" s="23"/>
      <c r="U576" s="23"/>
      <c r="X576" s="264"/>
    </row>
    <row r="577" spans="1:24">
      <c r="A577" s="19" t="s">
        <v>1012</v>
      </c>
      <c r="B577" s="285" t="s">
        <v>1013</v>
      </c>
      <c r="C577" s="285"/>
      <c r="D577" s="565" t="s">
        <v>1014</v>
      </c>
      <c r="E577" s="279"/>
      <c r="F577" s="523"/>
      <c r="G577" s="21">
        <v>1</v>
      </c>
      <c r="H577" s="72"/>
      <c r="I577" s="72">
        <f t="shared" si="47"/>
        <v>0</v>
      </c>
      <c r="J577" s="21"/>
      <c r="K577" s="21"/>
      <c r="L577" s="256"/>
      <c r="M577" s="67"/>
      <c r="N577" s="67"/>
      <c r="O577" s="369"/>
      <c r="P577" s="384"/>
      <c r="Q577" s="23"/>
      <c r="R577" s="23"/>
      <c r="S577" s="23"/>
      <c r="T577" s="23"/>
      <c r="U577" s="23"/>
      <c r="X577" s="264"/>
    </row>
    <row r="578" spans="1:24">
      <c r="A578" s="540"/>
      <c r="B578" s="547"/>
      <c r="C578" s="547"/>
      <c r="D578" s="541"/>
      <c r="E578" s="281"/>
      <c r="F578" s="524"/>
      <c r="G578" s="86"/>
      <c r="H578" s="87"/>
      <c r="I578" s="87"/>
      <c r="J578" s="86"/>
      <c r="K578" s="86"/>
      <c r="L578" s="249"/>
      <c r="M578" s="67"/>
      <c r="N578" s="67"/>
      <c r="O578" s="369"/>
      <c r="P578" s="384"/>
      <c r="Q578" s="23"/>
      <c r="R578" s="23"/>
      <c r="S578" s="23"/>
      <c r="T578" s="23"/>
      <c r="U578" s="23"/>
      <c r="X578" s="264"/>
    </row>
    <row r="579" spans="1:24" ht="31.5">
      <c r="A579" s="539" t="s">
        <v>102</v>
      </c>
      <c r="B579" s="548" t="s">
        <v>103</v>
      </c>
      <c r="C579" s="548"/>
      <c r="D579" s="546"/>
      <c r="E579" s="278" t="s">
        <v>1015</v>
      </c>
      <c r="F579" s="521">
        <v>810797030346</v>
      </c>
      <c r="G579" s="17">
        <v>1</v>
      </c>
      <c r="H579" s="78"/>
      <c r="I579" s="78"/>
      <c r="J579" s="17">
        <v>1</v>
      </c>
      <c r="K579" s="17">
        <v>144</v>
      </c>
      <c r="L579" s="18" t="e">
        <f>SUM(I580:I582)</f>
        <v>#REF!</v>
      </c>
      <c r="M579" s="255">
        <v>33.24</v>
      </c>
      <c r="N579" s="255">
        <v>59.99</v>
      </c>
      <c r="O579" s="371"/>
      <c r="P579" s="385"/>
      <c r="Q579" s="23"/>
      <c r="R579" s="66" t="e">
        <f>L579*1.55</f>
        <v>#REF!</v>
      </c>
      <c r="S579" s="260" t="e">
        <f>SUM(R579-L579)/R579</f>
        <v>#REF!</v>
      </c>
      <c r="T579" s="66">
        <v>54.95</v>
      </c>
      <c r="U579" s="260" t="e">
        <f>SUM(T579-R579)/T579</f>
        <v>#REF!</v>
      </c>
      <c r="V579" s="287">
        <f>T579*1.15</f>
        <v>63.192499999999995</v>
      </c>
      <c r="W579" s="261" t="e">
        <f>SUM(V579-L579)/V579</f>
        <v>#REF!</v>
      </c>
      <c r="X579" s="264"/>
    </row>
    <row r="580" spans="1:24" s="2" customFormat="1">
      <c r="A580" s="19" t="s">
        <v>102</v>
      </c>
      <c r="B580" s="285" t="s">
        <v>1016</v>
      </c>
      <c r="C580" s="285"/>
      <c r="D580" s="20" t="s">
        <v>1017</v>
      </c>
      <c r="E580" s="279"/>
      <c r="F580" s="523"/>
      <c r="G580" s="21">
        <v>1</v>
      </c>
      <c r="H580" s="275" t="e">
        <f>VLOOKUP(A580,'Master Data'!A:P,23,FALSE)</f>
        <v>#REF!</v>
      </c>
      <c r="I580" s="72" t="e">
        <f t="shared" ref="I580:I582" si="48">SUM(H580*1.42)*G580</f>
        <v>#REF!</v>
      </c>
      <c r="J580" s="21"/>
      <c r="K580" s="21"/>
      <c r="L580" s="269"/>
      <c r="M580" s="67"/>
      <c r="N580" s="67"/>
      <c r="O580" s="369"/>
      <c r="P580" s="384"/>
      <c r="Q580" s="23"/>
      <c r="R580" s="23"/>
      <c r="S580" s="23"/>
      <c r="T580" s="23"/>
      <c r="U580" s="23"/>
      <c r="V580" s="287">
        <v>54.95</v>
      </c>
      <c r="W580"/>
      <c r="X580" s="262" t="s">
        <v>1018</v>
      </c>
    </row>
    <row r="581" spans="1:24">
      <c r="A581" s="19" t="s">
        <v>1008</v>
      </c>
      <c r="B581" s="285" t="s">
        <v>1019</v>
      </c>
      <c r="C581" s="285"/>
      <c r="D581" s="565" t="s">
        <v>1010</v>
      </c>
      <c r="E581" s="279" t="s">
        <v>1011</v>
      </c>
      <c r="F581" s="523"/>
      <c r="G581" s="21">
        <v>4</v>
      </c>
      <c r="H581" s="275" t="e">
        <f>VLOOKUP(A581,'Master Data'!A:P,23,FALSE)</f>
        <v>#REF!</v>
      </c>
      <c r="I581" s="72" t="e">
        <f t="shared" si="48"/>
        <v>#REF!</v>
      </c>
      <c r="J581" s="21"/>
      <c r="K581" s="21"/>
      <c r="L581" s="256"/>
      <c r="M581" s="67"/>
      <c r="N581" s="67"/>
      <c r="O581" s="369"/>
      <c r="P581" s="384"/>
      <c r="Q581" s="23"/>
      <c r="R581" s="23"/>
      <c r="S581" s="23"/>
      <c r="T581" s="23"/>
      <c r="U581" s="23"/>
      <c r="X581" s="264"/>
    </row>
    <row r="582" spans="1:24">
      <c r="A582" s="19" t="s">
        <v>1012</v>
      </c>
      <c r="B582" s="285" t="s">
        <v>1020</v>
      </c>
      <c r="C582" s="285"/>
      <c r="D582" s="565" t="s">
        <v>1014</v>
      </c>
      <c r="E582" s="279"/>
      <c r="F582" s="523"/>
      <c r="G582" s="21">
        <v>1</v>
      </c>
      <c r="H582" s="275" t="e">
        <f>VLOOKUP(A582,'Master Data'!A:P,23,FALSE)</f>
        <v>#REF!</v>
      </c>
      <c r="I582" s="72" t="e">
        <f t="shared" si="48"/>
        <v>#REF!</v>
      </c>
      <c r="J582" s="21"/>
      <c r="K582" s="21"/>
      <c r="L582" s="256"/>
      <c r="M582" s="67"/>
      <c r="N582" s="67"/>
      <c r="O582" s="369"/>
      <c r="P582" s="384"/>
      <c r="Q582" s="23"/>
      <c r="R582" s="23"/>
      <c r="S582" s="23"/>
      <c r="T582" s="23"/>
      <c r="U582" s="23"/>
      <c r="X582" s="264"/>
    </row>
    <row r="583" spans="1:24" ht="31.5">
      <c r="A583" s="539" t="s">
        <v>105</v>
      </c>
      <c r="B583" s="549" t="s">
        <v>106</v>
      </c>
      <c r="C583" s="549"/>
      <c r="D583" s="542"/>
      <c r="E583" s="283" t="s">
        <v>107</v>
      </c>
      <c r="F583" s="526"/>
      <c r="G583" s="43">
        <v>1</v>
      </c>
      <c r="H583" s="76"/>
      <c r="I583" s="76"/>
      <c r="J583" s="43">
        <v>1</v>
      </c>
      <c r="K583" s="43">
        <v>108</v>
      </c>
      <c r="L583" s="276">
        <v>12.51</v>
      </c>
      <c r="M583" s="533"/>
      <c r="N583" s="533"/>
    </row>
    <row r="584" spans="1:24">
      <c r="A584" s="19"/>
      <c r="B584" s="285"/>
      <c r="C584" s="285"/>
      <c r="D584" s="20" t="s">
        <v>1021</v>
      </c>
      <c r="E584" s="284"/>
      <c r="F584" s="527"/>
      <c r="G584" s="44">
        <v>1</v>
      </c>
      <c r="H584" s="75"/>
      <c r="I584" s="75"/>
      <c r="J584" s="44"/>
      <c r="K584" s="44"/>
      <c r="L584" s="22"/>
      <c r="M584" s="350"/>
      <c r="N584" s="350"/>
    </row>
    <row r="585" spans="1:24">
      <c r="A585" s="19"/>
      <c r="B585" s="285"/>
      <c r="C585" s="285"/>
      <c r="D585" s="20"/>
      <c r="E585" s="284"/>
      <c r="F585" s="527"/>
      <c r="G585" s="44"/>
      <c r="H585" s="75"/>
      <c r="I585" s="75"/>
      <c r="J585" s="44"/>
      <c r="K585" s="44"/>
      <c r="L585" s="22"/>
      <c r="M585" s="350"/>
      <c r="N585" s="350"/>
    </row>
    <row r="586" spans="1:24" s="2" customFormat="1" ht="31.5">
      <c r="A586" s="539" t="s">
        <v>108</v>
      </c>
      <c r="B586" s="549" t="s">
        <v>109</v>
      </c>
      <c r="C586" s="549"/>
      <c r="D586" s="542"/>
      <c r="E586" s="283" t="s">
        <v>110</v>
      </c>
      <c r="F586" s="526"/>
      <c r="G586" s="43">
        <v>1</v>
      </c>
      <c r="H586" s="76"/>
      <c r="I586" s="76"/>
      <c r="J586" s="43">
        <v>1</v>
      </c>
      <c r="K586" s="43">
        <v>108</v>
      </c>
      <c r="L586" s="18">
        <v>12.51</v>
      </c>
      <c r="M586" s="533"/>
      <c r="N586" s="533"/>
    </row>
    <row r="587" spans="1:24">
      <c r="A587" s="19"/>
      <c r="B587" s="285"/>
      <c r="C587" s="285"/>
      <c r="D587" s="20" t="s">
        <v>1022</v>
      </c>
      <c r="E587" s="284"/>
      <c r="F587" s="527"/>
      <c r="G587" s="44">
        <v>1</v>
      </c>
      <c r="H587" s="75"/>
      <c r="I587" s="75"/>
      <c r="J587" s="44"/>
      <c r="K587" s="44"/>
      <c r="L587" s="22"/>
      <c r="M587" s="350"/>
      <c r="N587" s="350"/>
    </row>
    <row r="588" spans="1:24">
      <c r="A588" s="19"/>
      <c r="B588" s="285"/>
      <c r="C588" s="285"/>
      <c r="D588" s="20"/>
      <c r="E588" s="284"/>
      <c r="F588" s="527"/>
      <c r="G588" s="44"/>
      <c r="H588" s="75"/>
      <c r="I588" s="75"/>
      <c r="J588" s="44"/>
      <c r="K588" s="44"/>
      <c r="L588" s="22"/>
      <c r="M588" s="350"/>
      <c r="N588" s="350"/>
    </row>
    <row r="589" spans="1:24" ht="31.5">
      <c r="A589" s="539" t="s">
        <v>111</v>
      </c>
      <c r="B589" s="549" t="s">
        <v>112</v>
      </c>
      <c r="C589" s="549"/>
      <c r="D589" s="542"/>
      <c r="E589" s="283" t="s">
        <v>113</v>
      </c>
      <c r="F589" s="526"/>
      <c r="G589" s="43">
        <v>1</v>
      </c>
      <c r="H589" s="76"/>
      <c r="I589" s="76"/>
      <c r="J589" s="43">
        <v>1</v>
      </c>
      <c r="K589" s="43">
        <v>108</v>
      </c>
      <c r="L589" s="18">
        <v>12.51</v>
      </c>
      <c r="M589" s="533"/>
      <c r="N589" s="533"/>
    </row>
    <row r="590" spans="1:24">
      <c r="A590" s="19"/>
      <c r="B590" s="285"/>
      <c r="C590" s="285"/>
      <c r="D590" s="20" t="s">
        <v>1023</v>
      </c>
      <c r="E590" s="284"/>
      <c r="F590" s="527"/>
      <c r="G590" s="44">
        <v>1</v>
      </c>
      <c r="H590" s="75"/>
      <c r="I590" s="75"/>
      <c r="J590" s="44"/>
      <c r="K590" s="44"/>
      <c r="L590" s="22"/>
      <c r="M590" s="350"/>
      <c r="N590" s="350"/>
    </row>
    <row r="591" spans="1:24" s="2" customFormat="1">
      <c r="A591" s="19"/>
      <c r="B591" s="285"/>
      <c r="C591" s="285"/>
      <c r="D591" s="20"/>
      <c r="E591" s="284"/>
      <c r="F591" s="527"/>
      <c r="G591" s="44"/>
      <c r="H591" s="75"/>
      <c r="I591" s="75"/>
      <c r="J591" s="44"/>
      <c r="K591" s="44"/>
      <c r="L591" s="18"/>
      <c r="M591" s="533"/>
      <c r="N591" s="533"/>
    </row>
    <row r="592" spans="1:24" ht="31.5">
      <c r="A592" s="539" t="s">
        <v>114</v>
      </c>
      <c r="B592" s="549" t="s">
        <v>115</v>
      </c>
      <c r="C592" s="549"/>
      <c r="D592" s="542"/>
      <c r="E592" s="283" t="s">
        <v>116</v>
      </c>
      <c r="F592" s="526"/>
      <c r="G592" s="43">
        <v>1</v>
      </c>
      <c r="H592" s="76"/>
      <c r="I592" s="76"/>
      <c r="J592" s="43">
        <v>1</v>
      </c>
      <c r="K592" s="43">
        <v>108</v>
      </c>
      <c r="L592" s="18">
        <v>12.51</v>
      </c>
      <c r="M592" s="533"/>
      <c r="N592" s="533"/>
    </row>
    <row r="593" spans="1:24">
      <c r="A593" s="19"/>
      <c r="B593" s="285"/>
      <c r="C593" s="285"/>
      <c r="D593" s="20" t="s">
        <v>1024</v>
      </c>
      <c r="E593" s="284"/>
      <c r="F593" s="527"/>
      <c r="G593" s="44">
        <v>1</v>
      </c>
      <c r="H593" s="75"/>
      <c r="I593" s="75"/>
      <c r="J593" s="44"/>
      <c r="K593" s="44"/>
      <c r="L593" s="22"/>
      <c r="M593" s="350"/>
      <c r="N593" s="350"/>
    </row>
    <row r="594" spans="1:24">
      <c r="A594" s="19"/>
      <c r="B594" s="285"/>
      <c r="C594" s="285"/>
      <c r="D594" s="20"/>
      <c r="E594" s="284"/>
      <c r="F594" s="527"/>
      <c r="G594" s="44"/>
      <c r="H594" s="75"/>
      <c r="I594" s="75"/>
      <c r="J594" s="44"/>
      <c r="K594" s="44"/>
      <c r="L594" s="22"/>
      <c r="M594" s="350"/>
      <c r="N594" s="350"/>
    </row>
    <row r="595" spans="1:24" ht="31.5">
      <c r="A595" s="539" t="s">
        <v>117</v>
      </c>
      <c r="B595" s="548" t="s">
        <v>118</v>
      </c>
      <c r="C595" s="548"/>
      <c r="D595" s="546"/>
      <c r="E595" s="283" t="s">
        <v>119</v>
      </c>
      <c r="F595" s="526"/>
      <c r="G595" s="43">
        <v>1</v>
      </c>
      <c r="H595" s="76"/>
      <c r="I595" s="76"/>
      <c r="J595" s="43">
        <v>1</v>
      </c>
      <c r="K595" s="43">
        <v>108</v>
      </c>
      <c r="L595" s="18">
        <v>13.3</v>
      </c>
      <c r="M595" s="533"/>
      <c r="N595" s="533"/>
    </row>
    <row r="596" spans="1:24" s="2" customFormat="1">
      <c r="A596" s="19"/>
      <c r="B596" s="285"/>
      <c r="C596" s="285"/>
      <c r="D596" s="20" t="s">
        <v>1025</v>
      </c>
      <c r="E596" s="284"/>
      <c r="F596" s="527"/>
      <c r="G596" s="44">
        <v>1</v>
      </c>
      <c r="H596" s="75"/>
      <c r="I596" s="75"/>
      <c r="J596" s="44"/>
      <c r="K596" s="44"/>
      <c r="L596" s="18"/>
      <c r="M596" s="533"/>
      <c r="N596" s="533"/>
    </row>
    <row r="597" spans="1:24">
      <c r="A597" s="19"/>
      <c r="B597" s="550"/>
      <c r="C597" s="550"/>
      <c r="D597" s="26"/>
      <c r="E597" s="284"/>
      <c r="F597" s="527"/>
      <c r="G597" s="44"/>
      <c r="H597" s="75"/>
      <c r="I597" s="75"/>
      <c r="J597" s="44"/>
      <c r="K597" s="44"/>
      <c r="L597" s="22"/>
      <c r="M597" s="350"/>
      <c r="N597" s="350"/>
    </row>
    <row r="598" spans="1:24" ht="31.5">
      <c r="A598" s="539" t="s">
        <v>120</v>
      </c>
      <c r="B598" s="548" t="s">
        <v>121</v>
      </c>
      <c r="C598" s="548"/>
      <c r="D598" s="546"/>
      <c r="E598" s="283" t="s">
        <v>122</v>
      </c>
      <c r="F598" s="526"/>
      <c r="G598" s="43">
        <v>1</v>
      </c>
      <c r="H598" s="76"/>
      <c r="I598" s="76"/>
      <c r="J598" s="43">
        <v>1</v>
      </c>
      <c r="K598" s="43">
        <v>108</v>
      </c>
      <c r="L598" s="18">
        <v>13.3</v>
      </c>
      <c r="M598" s="533"/>
      <c r="N598" s="533"/>
    </row>
    <row r="599" spans="1:24">
      <c r="A599" s="19"/>
      <c r="B599" s="285"/>
      <c r="C599" s="285"/>
      <c r="D599" s="20" t="s">
        <v>1026</v>
      </c>
      <c r="E599" s="284"/>
      <c r="F599" s="527"/>
      <c r="G599" s="44">
        <v>1</v>
      </c>
      <c r="H599" s="75"/>
      <c r="I599" s="75"/>
      <c r="J599" s="44"/>
      <c r="K599" s="44"/>
      <c r="L599" s="22"/>
      <c r="M599" s="350"/>
      <c r="N599" s="350"/>
      <c r="O599" s="372"/>
      <c r="P599" s="384"/>
      <c r="Q599" s="23"/>
      <c r="R599" s="23"/>
      <c r="S599" s="23"/>
      <c r="T599" s="23"/>
      <c r="U599" s="23"/>
      <c r="X599" s="264"/>
    </row>
    <row r="600" spans="1:24">
      <c r="A600" s="19"/>
      <c r="B600" s="550"/>
      <c r="C600" s="550"/>
      <c r="D600" s="26"/>
      <c r="E600" s="279"/>
      <c r="F600" s="523"/>
      <c r="G600" s="21"/>
      <c r="H600" s="77"/>
      <c r="I600" s="77"/>
      <c r="J600" s="21"/>
      <c r="K600" s="21"/>
      <c r="L600" s="22"/>
      <c r="M600" s="350"/>
      <c r="N600" s="350"/>
      <c r="O600" s="372"/>
      <c r="P600" s="384"/>
      <c r="Q600" s="23"/>
      <c r="R600" s="23"/>
      <c r="S600" s="23"/>
      <c r="T600" s="23"/>
      <c r="U600" s="23"/>
      <c r="X600" s="264"/>
    </row>
    <row r="601" spans="1:24">
      <c r="A601" s="540"/>
      <c r="B601" s="547"/>
      <c r="C601" s="547"/>
      <c r="D601" s="541"/>
      <c r="E601" s="281"/>
      <c r="F601" s="524"/>
      <c r="G601" s="86"/>
      <c r="H601" s="87"/>
      <c r="I601" s="87"/>
      <c r="J601" s="86"/>
      <c r="K601" s="86"/>
      <c r="L601" s="256"/>
      <c r="M601" s="67"/>
      <c r="N601" s="67"/>
      <c r="O601" s="369"/>
      <c r="P601" s="384"/>
      <c r="Q601" s="23"/>
      <c r="R601" s="23"/>
      <c r="S601" s="23"/>
      <c r="T601" s="23"/>
      <c r="U601" s="23"/>
      <c r="X601" s="264"/>
    </row>
    <row r="602" spans="1:24" s="2" customFormat="1" ht="31.5">
      <c r="A602" s="539" t="s">
        <v>123</v>
      </c>
      <c r="B602" s="548" t="s">
        <v>124</v>
      </c>
      <c r="C602" s="548"/>
      <c r="D602" s="546"/>
      <c r="E602" s="278" t="s">
        <v>1027</v>
      </c>
      <c r="F602" s="521">
        <v>810797030377</v>
      </c>
      <c r="G602" s="17">
        <v>1</v>
      </c>
      <c r="H602" s="78"/>
      <c r="I602" s="78"/>
      <c r="J602" s="17">
        <v>1</v>
      </c>
      <c r="K602" s="17">
        <v>108</v>
      </c>
      <c r="L602" s="18" t="e">
        <f>SUM(I603:I605)</f>
        <v>#REF!</v>
      </c>
      <c r="M602" s="255">
        <v>39.121499999999997</v>
      </c>
      <c r="N602" s="255">
        <v>69.989999999999995</v>
      </c>
      <c r="O602" s="371"/>
      <c r="P602" s="385"/>
      <c r="Q602" s="23"/>
      <c r="R602" s="66" t="e">
        <f>L602*1.55</f>
        <v>#REF!</v>
      </c>
      <c r="S602" s="260" t="e">
        <f>SUM(R602-L602)/R602</f>
        <v>#REF!</v>
      </c>
      <c r="T602" s="66">
        <v>64.95</v>
      </c>
      <c r="U602" s="260" t="e">
        <f>SUM(T602-R602)/T602</f>
        <v>#REF!</v>
      </c>
      <c r="V602" s="287">
        <f>T602*1.15</f>
        <v>74.692499999999995</v>
      </c>
      <c r="W602" s="261" t="e">
        <f>SUM(V602-L602)/V602</f>
        <v>#REF!</v>
      </c>
      <c r="X602" s="264"/>
    </row>
    <row r="603" spans="1:24">
      <c r="A603" s="19" t="s">
        <v>123</v>
      </c>
      <c r="B603" s="551" t="s">
        <v>1028</v>
      </c>
      <c r="C603" s="551"/>
      <c r="D603" s="20" t="s">
        <v>1029</v>
      </c>
      <c r="E603" s="279"/>
      <c r="F603" s="523"/>
      <c r="G603" s="21">
        <v>1</v>
      </c>
      <c r="H603" s="275" t="e">
        <f>VLOOKUP(A603,'Master Data'!A:P,23,FALSE)</f>
        <v>#REF!</v>
      </c>
      <c r="I603" s="72" t="e">
        <f t="shared" ref="I603:I605" si="49">SUM(H603*1.42)*G603</f>
        <v>#REF!</v>
      </c>
      <c r="J603" s="21"/>
      <c r="K603" s="21"/>
      <c r="L603" s="269"/>
      <c r="M603" s="67"/>
      <c r="N603" s="67"/>
      <c r="O603" s="369"/>
      <c r="P603" s="384"/>
      <c r="Q603" s="23"/>
      <c r="R603" s="23"/>
      <c r="S603" s="23"/>
      <c r="T603" s="23"/>
      <c r="U603" s="23"/>
      <c r="V603" s="287">
        <v>64.95</v>
      </c>
      <c r="X603" s="262" t="s">
        <v>1030</v>
      </c>
    </row>
    <row r="604" spans="1:24">
      <c r="A604" s="19" t="s">
        <v>1031</v>
      </c>
      <c r="B604" s="551" t="s">
        <v>1032</v>
      </c>
      <c r="C604" s="551"/>
      <c r="D604" s="565" t="s">
        <v>1033</v>
      </c>
      <c r="E604" s="279" t="s">
        <v>1034</v>
      </c>
      <c r="F604" s="523"/>
      <c r="G604" s="21">
        <v>5</v>
      </c>
      <c r="H604" s="275" t="e">
        <f>VLOOKUP(A604,'Master Data'!A:P,23,FALSE)</f>
        <v>#REF!</v>
      </c>
      <c r="I604" s="72" t="e">
        <f t="shared" si="49"/>
        <v>#REF!</v>
      </c>
      <c r="J604" s="21"/>
      <c r="K604" s="21"/>
      <c r="L604" s="256"/>
      <c r="M604" s="67"/>
      <c r="N604" s="67"/>
      <c r="O604" s="369"/>
      <c r="P604" s="384"/>
      <c r="Q604" s="23"/>
      <c r="R604" s="23"/>
      <c r="S604" s="23"/>
      <c r="T604" s="23"/>
      <c r="U604" s="23"/>
      <c r="X604" s="264"/>
    </row>
    <row r="605" spans="1:24">
      <c r="A605" s="19" t="s">
        <v>1012</v>
      </c>
      <c r="B605" s="551" t="s">
        <v>1035</v>
      </c>
      <c r="C605" s="551"/>
      <c r="D605" s="565" t="s">
        <v>1014</v>
      </c>
      <c r="E605" s="279"/>
      <c r="F605" s="523"/>
      <c r="G605" s="21">
        <v>1</v>
      </c>
      <c r="H605" s="275" t="e">
        <f>VLOOKUP(A605,'Master Data'!A:P,23,FALSE)</f>
        <v>#REF!</v>
      </c>
      <c r="I605" s="72" t="e">
        <f t="shared" si="49"/>
        <v>#REF!</v>
      </c>
      <c r="J605" s="21"/>
      <c r="K605" s="21"/>
      <c r="L605" s="256"/>
      <c r="M605" s="67"/>
      <c r="N605" s="67"/>
      <c r="O605" s="369"/>
      <c r="P605" s="384"/>
      <c r="Q605" s="23"/>
      <c r="R605" s="23"/>
      <c r="S605" s="23"/>
      <c r="T605" s="23"/>
      <c r="U605" s="23"/>
      <c r="X605" s="264"/>
    </row>
    <row r="606" spans="1:24">
      <c r="A606" s="540"/>
      <c r="B606" s="547"/>
      <c r="C606" s="547"/>
      <c r="D606" s="541"/>
      <c r="E606" s="281"/>
      <c r="F606" s="524"/>
      <c r="G606" s="86"/>
      <c r="H606" s="87"/>
      <c r="I606" s="87"/>
      <c r="J606" s="86"/>
      <c r="K606" s="86"/>
      <c r="L606" s="249"/>
      <c r="M606" s="67"/>
      <c r="N606" s="67"/>
      <c r="O606" s="369"/>
      <c r="P606" s="384"/>
      <c r="Q606" s="23"/>
      <c r="R606" s="23"/>
      <c r="S606" s="23"/>
      <c r="T606" s="23"/>
      <c r="U606" s="23"/>
      <c r="X606" s="264"/>
    </row>
    <row r="607" spans="1:24" ht="31.5">
      <c r="A607" s="539" t="s">
        <v>126</v>
      </c>
      <c r="B607" s="548" t="s">
        <v>127</v>
      </c>
      <c r="C607" s="548"/>
      <c r="D607" s="546"/>
      <c r="E607" s="278" t="s">
        <v>1036</v>
      </c>
      <c r="F607" s="521">
        <v>810797030384</v>
      </c>
      <c r="G607" s="17">
        <v>1</v>
      </c>
      <c r="H607" s="78"/>
      <c r="I607" s="78"/>
      <c r="J607" s="17">
        <v>1</v>
      </c>
      <c r="K607" s="17">
        <v>108</v>
      </c>
      <c r="L607" s="18" t="e">
        <f>SUM(I608:I610)</f>
        <v>#REF!</v>
      </c>
      <c r="M607" s="255">
        <v>39.121499999999997</v>
      </c>
      <c r="N607" s="255">
        <v>69.989999999999995</v>
      </c>
      <c r="O607" s="371"/>
      <c r="P607" s="385"/>
      <c r="Q607" s="23"/>
      <c r="R607" s="66" t="e">
        <f>L607*1.55</f>
        <v>#REF!</v>
      </c>
      <c r="S607" s="260" t="e">
        <f>SUM(R607-L607)/R607</f>
        <v>#REF!</v>
      </c>
      <c r="T607" s="66">
        <v>64.95</v>
      </c>
      <c r="U607" s="260" t="e">
        <f>SUM(T607-R607)/T607</f>
        <v>#REF!</v>
      </c>
      <c r="V607" s="287">
        <f>T607*1.15</f>
        <v>74.692499999999995</v>
      </c>
      <c r="W607" s="261" t="e">
        <f>SUM(V607-L607)/V607</f>
        <v>#REF!</v>
      </c>
      <c r="X607" s="264"/>
    </row>
    <row r="608" spans="1:24">
      <c r="A608" s="19" t="s">
        <v>126</v>
      </c>
      <c r="B608" s="285" t="s">
        <v>1037</v>
      </c>
      <c r="C608" s="285"/>
      <c r="D608" s="20" t="s">
        <v>1038</v>
      </c>
      <c r="E608" s="279"/>
      <c r="F608" s="523"/>
      <c r="G608" s="21">
        <v>1</v>
      </c>
      <c r="H608" s="275" t="e">
        <f>VLOOKUP(A608,'Master Data'!A:P,23,FALSE)</f>
        <v>#REF!</v>
      </c>
      <c r="I608" s="72" t="e">
        <f t="shared" ref="I608:I610" si="50">SUM(H608*1.42)*G608</f>
        <v>#REF!</v>
      </c>
      <c r="J608" s="21"/>
      <c r="K608" s="21"/>
      <c r="L608" s="269"/>
      <c r="M608" s="67"/>
      <c r="N608" s="67"/>
      <c r="O608" s="369"/>
      <c r="P608" s="384"/>
      <c r="Q608" s="23"/>
      <c r="R608" s="23"/>
      <c r="S608" s="23"/>
      <c r="T608" s="23"/>
      <c r="U608" s="23"/>
      <c r="V608" s="287">
        <v>64.95</v>
      </c>
      <c r="X608" s="262" t="s">
        <v>1039</v>
      </c>
    </row>
    <row r="609" spans="1:24">
      <c r="A609" s="19" t="s">
        <v>1031</v>
      </c>
      <c r="B609" s="285" t="s">
        <v>1040</v>
      </c>
      <c r="C609" s="285"/>
      <c r="D609" s="565" t="s">
        <v>1033</v>
      </c>
      <c r="E609" s="279" t="s">
        <v>1034</v>
      </c>
      <c r="F609" s="523"/>
      <c r="G609" s="21">
        <v>5</v>
      </c>
      <c r="H609" s="275" t="e">
        <f>VLOOKUP(A609,'Master Data'!A:P,23,FALSE)</f>
        <v>#REF!</v>
      </c>
      <c r="I609" s="72" t="e">
        <f t="shared" si="50"/>
        <v>#REF!</v>
      </c>
      <c r="J609" s="21"/>
      <c r="K609" s="21"/>
      <c r="L609" s="256"/>
      <c r="M609" s="67"/>
      <c r="N609" s="67"/>
      <c r="O609" s="369"/>
      <c r="P609" s="384"/>
      <c r="Q609" s="23"/>
      <c r="R609" s="23"/>
      <c r="S609" s="23"/>
      <c r="T609" s="23"/>
      <c r="U609" s="23"/>
      <c r="X609" s="264"/>
    </row>
    <row r="610" spans="1:24">
      <c r="A610" s="19" t="s">
        <v>1012</v>
      </c>
      <c r="B610" s="285" t="s">
        <v>1041</v>
      </c>
      <c r="C610" s="285"/>
      <c r="D610" s="565" t="s">
        <v>1014</v>
      </c>
      <c r="E610" s="279"/>
      <c r="F610" s="523"/>
      <c r="G610" s="21">
        <v>1</v>
      </c>
      <c r="H610" s="275" t="e">
        <f>VLOOKUP(A610,'Master Data'!A:P,23,FALSE)</f>
        <v>#REF!</v>
      </c>
      <c r="I610" s="72" t="e">
        <f t="shared" si="50"/>
        <v>#REF!</v>
      </c>
      <c r="J610" s="21"/>
      <c r="K610" s="21"/>
      <c r="L610" s="256"/>
      <c r="M610" s="67"/>
      <c r="N610" s="67"/>
      <c r="O610" s="369"/>
      <c r="P610" s="384"/>
      <c r="Q610" s="23"/>
      <c r="R610" s="23"/>
      <c r="S610" s="23"/>
      <c r="T610" s="23"/>
      <c r="U610" s="23"/>
      <c r="X610" s="264"/>
    </row>
    <row r="611" spans="1:24">
      <c r="A611" s="540"/>
      <c r="B611" s="547"/>
      <c r="C611" s="547"/>
      <c r="D611" s="541"/>
      <c r="E611" s="281"/>
      <c r="F611" s="524"/>
      <c r="G611" s="86"/>
      <c r="H611" s="87"/>
      <c r="I611" s="87"/>
      <c r="J611" s="86"/>
      <c r="K611" s="86"/>
      <c r="L611" s="249"/>
      <c r="M611" s="67"/>
      <c r="N611" s="67"/>
      <c r="O611" s="369"/>
      <c r="P611" s="384"/>
      <c r="Q611" s="23"/>
      <c r="R611" s="23"/>
      <c r="S611" s="23"/>
      <c r="T611" s="23"/>
      <c r="U611" s="23"/>
      <c r="X611" s="264"/>
    </row>
    <row r="612" spans="1:24" s="2" customFormat="1" ht="31.5">
      <c r="A612" s="552" t="s">
        <v>161</v>
      </c>
      <c r="B612" s="550"/>
      <c r="C612" s="550"/>
      <c r="D612" s="26"/>
      <c r="E612" s="278" t="s">
        <v>1042</v>
      </c>
      <c r="F612" s="521">
        <v>810797031190</v>
      </c>
      <c r="G612" s="21">
        <v>1</v>
      </c>
      <c r="H612" s="77"/>
      <c r="I612" s="77"/>
      <c r="J612" s="21">
        <v>1</v>
      </c>
      <c r="K612" s="21"/>
      <c r="L612" s="18" t="e">
        <f>SUM(I613:I616)</f>
        <v>#REF!</v>
      </c>
      <c r="M612" s="255" t="e">
        <v>#N/A</v>
      </c>
      <c r="N612" s="255" t="e">
        <v>#N/A</v>
      </c>
      <c r="O612" s="371"/>
      <c r="P612" s="385"/>
      <c r="Q612" s="23"/>
      <c r="R612" s="66" t="e">
        <f>L612*1.55</f>
        <v>#REF!</v>
      </c>
      <c r="S612" s="260" t="e">
        <f>SUM(R612-L612)/R612</f>
        <v>#REF!</v>
      </c>
      <c r="T612" s="66">
        <v>119.95</v>
      </c>
      <c r="U612" s="260" t="e">
        <f>SUM(T612-R612)/T612</f>
        <v>#REF!</v>
      </c>
      <c r="V612" s="287">
        <f>T612*1.15</f>
        <v>137.9425</v>
      </c>
      <c r="W612" s="261" t="e">
        <f>SUM(V612-L612)/V612</f>
        <v>#REF!</v>
      </c>
      <c r="X612" s="264"/>
    </row>
    <row r="613" spans="1:24" s="2" customFormat="1">
      <c r="A613" s="19" t="s">
        <v>161</v>
      </c>
      <c r="B613" s="553">
        <v>298277</v>
      </c>
      <c r="C613" s="553"/>
      <c r="D613" s="26" t="s">
        <v>1043</v>
      </c>
      <c r="E613" s="279"/>
      <c r="F613" s="523"/>
      <c r="G613" s="21">
        <v>1</v>
      </c>
      <c r="H613" s="275" t="e">
        <f>VLOOKUP(A613,'Master Data'!A:P,23,FALSE)</f>
        <v>#REF!</v>
      </c>
      <c r="I613" s="72" t="e">
        <f t="shared" ref="I613:I616" si="51">SUM(H613*1.42)*G613</f>
        <v>#REF!</v>
      </c>
      <c r="J613" s="21"/>
      <c r="K613" s="21"/>
      <c r="L613" s="269"/>
      <c r="M613" s="67"/>
      <c r="N613" s="67"/>
      <c r="O613" s="369"/>
      <c r="P613" s="384"/>
      <c r="Q613" s="23"/>
      <c r="R613" s="23"/>
      <c r="S613" s="23"/>
      <c r="T613" s="23"/>
      <c r="U613" s="23"/>
      <c r="V613" s="287"/>
      <c r="W613"/>
      <c r="X613" s="262" t="s">
        <v>1044</v>
      </c>
    </row>
    <row r="614" spans="1:24" s="2" customFormat="1">
      <c r="A614" s="19" t="s">
        <v>1045</v>
      </c>
      <c r="B614" s="285" t="s">
        <v>1046</v>
      </c>
      <c r="C614" s="285"/>
      <c r="D614" s="565" t="s">
        <v>1047</v>
      </c>
      <c r="E614" s="279" t="s">
        <v>1048</v>
      </c>
      <c r="F614" s="523"/>
      <c r="G614" s="21">
        <v>4</v>
      </c>
      <c r="H614" s="275" t="e">
        <f>VLOOKUP(A614,'Master Data'!A:P,23,FALSE)</f>
        <v>#REF!</v>
      </c>
      <c r="I614" s="72" t="e">
        <f t="shared" si="51"/>
        <v>#REF!</v>
      </c>
      <c r="J614" s="21"/>
      <c r="K614" s="21"/>
      <c r="L614" s="256"/>
      <c r="M614" s="67"/>
      <c r="N614" s="67"/>
      <c r="O614" s="369"/>
      <c r="P614" s="384"/>
      <c r="Q614" s="23"/>
      <c r="R614" s="23"/>
      <c r="S614" s="23"/>
      <c r="T614" s="23"/>
      <c r="U614" s="23"/>
      <c r="X614" s="264"/>
    </row>
    <row r="615" spans="1:24">
      <c r="A615" s="19" t="s">
        <v>1049</v>
      </c>
      <c r="B615" s="285"/>
      <c r="C615" s="285"/>
      <c r="D615" s="565" t="s">
        <v>1050</v>
      </c>
      <c r="E615" s="279" t="s">
        <v>1051</v>
      </c>
      <c r="F615" s="523"/>
      <c r="G615" s="21">
        <v>4</v>
      </c>
      <c r="H615" s="275" t="e">
        <f>VLOOKUP(A615,'Master Data'!A:P,23,FALSE)</f>
        <v>#REF!</v>
      </c>
      <c r="I615" s="72" t="e">
        <f t="shared" si="51"/>
        <v>#REF!</v>
      </c>
      <c r="J615" s="21"/>
      <c r="K615" s="21"/>
      <c r="L615" s="256"/>
      <c r="M615" s="67"/>
      <c r="N615" s="67"/>
      <c r="O615" s="369"/>
      <c r="P615" s="384"/>
      <c r="Q615" s="23"/>
      <c r="R615" s="23"/>
      <c r="S615" s="23"/>
      <c r="T615" s="23"/>
      <c r="U615" s="23"/>
      <c r="X615" s="264"/>
    </row>
    <row r="616" spans="1:24">
      <c r="A616" s="19" t="s">
        <v>1012</v>
      </c>
      <c r="B616" s="285"/>
      <c r="C616" s="285"/>
      <c r="D616" s="565" t="s">
        <v>1014</v>
      </c>
      <c r="E616" s="279"/>
      <c r="F616" s="523"/>
      <c r="G616" s="21">
        <v>1</v>
      </c>
      <c r="H616" s="275" t="e">
        <f>VLOOKUP(A616,'Master Data'!A:P,23,FALSE)</f>
        <v>#REF!</v>
      </c>
      <c r="I616" s="72" t="e">
        <f t="shared" si="51"/>
        <v>#REF!</v>
      </c>
      <c r="J616" s="21"/>
      <c r="K616" s="21"/>
      <c r="L616" s="256"/>
      <c r="M616" s="67"/>
      <c r="N616" s="67"/>
      <c r="O616" s="369"/>
      <c r="P616" s="384"/>
      <c r="Q616" s="23"/>
      <c r="R616" s="23"/>
      <c r="S616" s="23"/>
      <c r="T616" s="23"/>
      <c r="U616" s="23"/>
      <c r="X616" s="264"/>
    </row>
    <row r="617" spans="1:24">
      <c r="A617" s="540"/>
      <c r="B617" s="547"/>
      <c r="C617" s="547"/>
      <c r="D617" s="566"/>
      <c r="E617" s="281"/>
      <c r="F617" s="524"/>
      <c r="G617" s="86"/>
      <c r="H617" s="87"/>
      <c r="I617" s="87"/>
      <c r="J617" s="86"/>
      <c r="K617" s="86"/>
      <c r="L617" s="249"/>
      <c r="M617" s="67"/>
      <c r="N617" s="67"/>
      <c r="O617" s="369"/>
      <c r="P617" s="384"/>
      <c r="Q617" s="23"/>
      <c r="R617" s="23"/>
      <c r="S617" s="23"/>
      <c r="T617" s="23"/>
      <c r="U617" s="23"/>
      <c r="X617" s="264"/>
    </row>
    <row r="618" spans="1:24" s="2" customFormat="1" ht="31.5">
      <c r="A618" s="552" t="s">
        <v>163</v>
      </c>
      <c r="B618" s="553"/>
      <c r="C618" s="553"/>
      <c r="D618" s="26"/>
      <c r="E618" s="278" t="s">
        <v>1052</v>
      </c>
      <c r="F618" s="521">
        <v>810797031206</v>
      </c>
      <c r="G618" s="21">
        <v>1</v>
      </c>
      <c r="H618" s="77"/>
      <c r="I618" s="77"/>
      <c r="J618" s="21">
        <v>1</v>
      </c>
      <c r="K618" s="21"/>
      <c r="L618" s="18" t="e">
        <f>SUM(I619:I622)</f>
        <v>#REF!</v>
      </c>
      <c r="M618" s="255" t="e">
        <v>#N/A</v>
      </c>
      <c r="N618" s="255" t="e">
        <v>#N/A</v>
      </c>
      <c r="O618" s="371"/>
      <c r="P618" s="385"/>
      <c r="Q618" s="23"/>
      <c r="R618" s="66" t="e">
        <f>L618*1.55</f>
        <v>#REF!</v>
      </c>
      <c r="S618" s="260" t="e">
        <f>SUM(R618-L618)/R618</f>
        <v>#REF!</v>
      </c>
      <c r="T618" s="66">
        <v>119.95</v>
      </c>
      <c r="U618" s="260" t="e">
        <f>SUM(T618-R618)/T618</f>
        <v>#REF!</v>
      </c>
      <c r="V618" s="287">
        <f>T618*1.15</f>
        <v>137.9425</v>
      </c>
      <c r="W618" s="261" t="e">
        <f>SUM(V618-L618)/V618</f>
        <v>#REF!</v>
      </c>
      <c r="X618" s="264"/>
    </row>
    <row r="619" spans="1:24" s="2" customFormat="1">
      <c r="A619" s="19" t="s">
        <v>163</v>
      </c>
      <c r="B619" s="553">
        <v>298279</v>
      </c>
      <c r="C619" s="553"/>
      <c r="D619" s="26" t="s">
        <v>1053</v>
      </c>
      <c r="E619" s="279"/>
      <c r="F619" s="523"/>
      <c r="G619" s="21">
        <v>1</v>
      </c>
      <c r="H619" s="275" t="e">
        <f>VLOOKUP(A619,'Master Data'!A:P,23,FALSE)</f>
        <v>#REF!</v>
      </c>
      <c r="I619" s="72" t="e">
        <f t="shared" ref="I619:I622" si="52">SUM(H619*1.42)*G619</f>
        <v>#REF!</v>
      </c>
      <c r="J619" s="21"/>
      <c r="K619" s="21"/>
      <c r="L619" s="269"/>
      <c r="M619" s="67"/>
      <c r="N619" s="67"/>
      <c r="O619" s="369"/>
      <c r="P619" s="384"/>
      <c r="Q619" s="23"/>
      <c r="R619" s="23"/>
      <c r="S619" s="23"/>
      <c r="T619" s="23"/>
      <c r="U619" s="23"/>
      <c r="V619" s="287">
        <v>119.95</v>
      </c>
      <c r="W619"/>
      <c r="X619" s="262" t="s">
        <v>1054</v>
      </c>
    </row>
    <row r="620" spans="1:24" s="2" customFormat="1">
      <c r="A620" s="19" t="s">
        <v>1045</v>
      </c>
      <c r="B620" s="285" t="s">
        <v>1055</v>
      </c>
      <c r="C620" s="285"/>
      <c r="D620" s="565" t="s">
        <v>1047</v>
      </c>
      <c r="E620" s="279" t="s">
        <v>1048</v>
      </c>
      <c r="F620" s="523"/>
      <c r="G620" s="21">
        <v>4</v>
      </c>
      <c r="H620" s="275" t="e">
        <f>VLOOKUP(A620,'Master Data'!A:P,23,FALSE)</f>
        <v>#REF!</v>
      </c>
      <c r="I620" s="72" t="e">
        <f t="shared" si="52"/>
        <v>#REF!</v>
      </c>
      <c r="J620" s="21"/>
      <c r="K620" s="21"/>
      <c r="L620" s="256"/>
      <c r="M620" s="67"/>
      <c r="N620" s="67"/>
      <c r="O620" s="369"/>
      <c r="P620" s="384"/>
      <c r="Q620" s="23"/>
      <c r="R620" s="23"/>
      <c r="S620" s="23"/>
      <c r="T620" s="23"/>
      <c r="U620" s="23"/>
      <c r="X620" s="264"/>
    </row>
    <row r="621" spans="1:24">
      <c r="A621" s="19" t="s">
        <v>1049</v>
      </c>
      <c r="B621" s="285"/>
      <c r="C621" s="285"/>
      <c r="D621" s="565" t="s">
        <v>1050</v>
      </c>
      <c r="E621" s="279" t="s">
        <v>1051</v>
      </c>
      <c r="F621" s="523"/>
      <c r="G621" s="21">
        <v>4</v>
      </c>
      <c r="H621" s="275" t="e">
        <f>VLOOKUP(A621,'Master Data'!A:P,23,FALSE)</f>
        <v>#REF!</v>
      </c>
      <c r="I621" s="72" t="e">
        <f t="shared" si="52"/>
        <v>#REF!</v>
      </c>
      <c r="J621" s="21"/>
      <c r="K621" s="21"/>
      <c r="L621" s="256"/>
      <c r="M621" s="67"/>
      <c r="N621" s="67"/>
      <c r="O621" s="369"/>
      <c r="P621" s="384"/>
      <c r="Q621" s="23"/>
      <c r="R621" s="23"/>
      <c r="S621" s="23"/>
      <c r="T621" s="23"/>
      <c r="U621" s="23"/>
      <c r="X621" s="264"/>
    </row>
    <row r="622" spans="1:24">
      <c r="A622" s="19" t="s">
        <v>1012</v>
      </c>
      <c r="B622" s="285"/>
      <c r="C622" s="285"/>
      <c r="D622" s="565" t="s">
        <v>1014</v>
      </c>
      <c r="E622" s="279"/>
      <c r="F622" s="523"/>
      <c r="G622" s="21">
        <v>1</v>
      </c>
      <c r="H622" s="275" t="e">
        <f>VLOOKUP(A622,'Master Data'!A:P,23,FALSE)</f>
        <v>#REF!</v>
      </c>
      <c r="I622" s="72" t="e">
        <f t="shared" si="52"/>
        <v>#REF!</v>
      </c>
      <c r="J622" s="21"/>
      <c r="K622" s="21"/>
      <c r="L622" s="256"/>
      <c r="M622" s="67"/>
      <c r="N622" s="67"/>
      <c r="O622" s="369"/>
      <c r="P622" s="384"/>
      <c r="Q622" s="23"/>
      <c r="R622" s="23"/>
      <c r="S622" s="23"/>
      <c r="T622" s="23"/>
      <c r="U622" s="23"/>
      <c r="X622" s="264"/>
    </row>
    <row r="623" spans="1:24">
      <c r="A623" s="540"/>
      <c r="B623" s="547"/>
      <c r="C623" s="547"/>
      <c r="D623" s="541"/>
      <c r="E623" s="281"/>
      <c r="F623" s="524"/>
      <c r="G623" s="86"/>
      <c r="H623" s="87"/>
      <c r="I623" s="87"/>
      <c r="J623" s="86"/>
      <c r="K623" s="86"/>
      <c r="L623" s="249"/>
      <c r="M623" s="67"/>
      <c r="N623" s="67"/>
      <c r="O623" s="369"/>
      <c r="P623" s="384"/>
      <c r="Q623" s="23"/>
      <c r="R623" s="23"/>
      <c r="S623" s="23"/>
      <c r="T623" s="23"/>
      <c r="U623" s="23"/>
      <c r="X623" s="264"/>
    </row>
    <row r="624" spans="1:24" s="2" customFormat="1" ht="31.5">
      <c r="A624" s="552" t="s">
        <v>165</v>
      </c>
      <c r="B624" s="550"/>
      <c r="C624" s="550"/>
      <c r="D624" s="26"/>
      <c r="E624" s="278" t="s">
        <v>1056</v>
      </c>
      <c r="F624" s="521">
        <v>810797031213</v>
      </c>
      <c r="G624" s="21">
        <v>1</v>
      </c>
      <c r="H624" s="77"/>
      <c r="I624" s="77"/>
      <c r="J624" s="21">
        <v>1</v>
      </c>
      <c r="K624" s="21"/>
      <c r="L624" s="18" t="e">
        <f>SUM(I625:I628)</f>
        <v>#REF!</v>
      </c>
      <c r="M624" s="255" t="e">
        <v>#N/A</v>
      </c>
      <c r="N624" s="255" t="e">
        <v>#N/A</v>
      </c>
      <c r="O624" s="371"/>
      <c r="P624" s="385"/>
      <c r="Q624" s="23"/>
      <c r="R624" s="66" t="e">
        <f>L624*1.55</f>
        <v>#REF!</v>
      </c>
      <c r="S624" s="260" t="e">
        <f>SUM(R624-L624)/R624</f>
        <v>#REF!</v>
      </c>
      <c r="T624" s="66">
        <f>T618*1.05</f>
        <v>125.94750000000001</v>
      </c>
      <c r="U624" s="260" t="e">
        <f>SUM(T624-R624)/T624</f>
        <v>#REF!</v>
      </c>
      <c r="V624" s="287">
        <f>T624*1.15</f>
        <v>144.83962499999998</v>
      </c>
      <c r="W624" s="261" t="e">
        <f>SUM(V624-L624)/V624</f>
        <v>#REF!</v>
      </c>
      <c r="X624" s="264"/>
    </row>
    <row r="625" spans="1:24" s="2" customFormat="1">
      <c r="A625" s="19" t="s">
        <v>165</v>
      </c>
      <c r="B625" s="553">
        <v>181935</v>
      </c>
      <c r="C625" s="553"/>
      <c r="D625" s="26" t="s">
        <v>1057</v>
      </c>
      <c r="E625" s="279"/>
      <c r="F625" s="523"/>
      <c r="G625" s="21">
        <v>1</v>
      </c>
      <c r="H625" s="275" t="e">
        <f>VLOOKUP(A625,'Master Data'!A:P,23,FALSE)</f>
        <v>#REF!</v>
      </c>
      <c r="I625" s="72" t="e">
        <f t="shared" ref="I625:I628" si="53">SUM(H625*1.42)*G625</f>
        <v>#REF!</v>
      </c>
      <c r="J625" s="21"/>
      <c r="K625" s="21"/>
      <c r="L625" s="269"/>
      <c r="M625" s="67"/>
      <c r="N625" s="67"/>
      <c r="O625" s="369"/>
      <c r="P625" s="384"/>
      <c r="Q625" s="23"/>
      <c r="R625" s="23"/>
      <c r="S625" s="23"/>
      <c r="T625" s="23"/>
      <c r="U625" s="23"/>
      <c r="V625" s="287"/>
      <c r="W625"/>
      <c r="X625" s="264"/>
    </row>
    <row r="626" spans="1:24" s="2" customFormat="1">
      <c r="A626" s="19" t="s">
        <v>1058</v>
      </c>
      <c r="B626" s="285" t="s">
        <v>1059</v>
      </c>
      <c r="C626" s="285"/>
      <c r="D626" s="565" t="s">
        <v>1060</v>
      </c>
      <c r="E626" s="279" t="s">
        <v>1061</v>
      </c>
      <c r="F626" s="523"/>
      <c r="G626" s="21">
        <v>7</v>
      </c>
      <c r="H626" s="275" t="e">
        <f>VLOOKUP(A626,'Master Data'!A:P,23,FALSE)</f>
        <v>#REF!</v>
      </c>
      <c r="I626" s="72" t="e">
        <f t="shared" si="53"/>
        <v>#REF!</v>
      </c>
      <c r="J626" s="21"/>
      <c r="K626" s="21"/>
      <c r="L626" s="256"/>
      <c r="M626" s="67"/>
      <c r="N626" s="67"/>
      <c r="O626" s="369"/>
      <c r="P626" s="384"/>
      <c r="Q626" s="23"/>
      <c r="R626" s="23"/>
      <c r="S626" s="23"/>
      <c r="T626" s="23"/>
      <c r="U626" s="23"/>
      <c r="X626" s="264"/>
    </row>
    <row r="627" spans="1:24" s="2" customFormat="1">
      <c r="A627" s="19" t="s">
        <v>1008</v>
      </c>
      <c r="B627" s="285"/>
      <c r="C627" s="285"/>
      <c r="D627" s="565" t="s">
        <v>1062</v>
      </c>
      <c r="E627" s="279" t="s">
        <v>1011</v>
      </c>
      <c r="F627" s="523"/>
      <c r="G627" s="21">
        <v>7</v>
      </c>
      <c r="H627" s="275" t="e">
        <f>VLOOKUP(A627,'Master Data'!A:P,23,FALSE)</f>
        <v>#REF!</v>
      </c>
      <c r="I627" s="72" t="e">
        <f t="shared" si="53"/>
        <v>#REF!</v>
      </c>
      <c r="J627" s="21"/>
      <c r="K627" s="21"/>
      <c r="L627" s="256"/>
      <c r="M627" s="67"/>
      <c r="N627" s="67"/>
      <c r="O627" s="369"/>
      <c r="P627" s="384"/>
      <c r="Q627" s="23"/>
      <c r="R627" s="23"/>
      <c r="S627" s="23"/>
      <c r="T627" s="23"/>
      <c r="U627" s="23"/>
      <c r="X627" s="264"/>
    </row>
    <row r="628" spans="1:24">
      <c r="A628" s="19" t="s">
        <v>1012</v>
      </c>
      <c r="B628" s="285"/>
      <c r="C628" s="285"/>
      <c r="D628" s="565" t="s">
        <v>1014</v>
      </c>
      <c r="E628" s="279"/>
      <c r="F628" s="523"/>
      <c r="G628" s="21">
        <v>1</v>
      </c>
      <c r="H628" s="275" t="e">
        <f>VLOOKUP(A628,'Master Data'!A:P,23,FALSE)</f>
        <v>#REF!</v>
      </c>
      <c r="I628" s="72" t="e">
        <f t="shared" si="53"/>
        <v>#REF!</v>
      </c>
      <c r="J628" s="21"/>
      <c r="K628" s="21"/>
      <c r="L628" s="256"/>
      <c r="M628" s="67"/>
      <c r="N628" s="67"/>
      <c r="O628" s="369"/>
      <c r="P628" s="384"/>
      <c r="Q628" s="23"/>
      <c r="R628" s="23"/>
      <c r="S628" s="23"/>
      <c r="T628" s="23"/>
      <c r="U628" s="23"/>
      <c r="X628" s="264"/>
    </row>
    <row r="629" spans="1:24">
      <c r="A629" s="540"/>
      <c r="B629" s="547"/>
      <c r="C629" s="547"/>
      <c r="D629" s="566"/>
      <c r="E629" s="281"/>
      <c r="F629" s="524"/>
      <c r="G629" s="86"/>
      <c r="H629" s="87"/>
      <c r="I629" s="87"/>
      <c r="J629" s="86"/>
      <c r="K629" s="86"/>
      <c r="L629" s="249"/>
      <c r="M629" s="67"/>
      <c r="N629" s="67"/>
      <c r="O629" s="369"/>
      <c r="P629" s="384"/>
      <c r="Q629" s="23"/>
      <c r="R629" s="23"/>
      <c r="S629" s="23"/>
      <c r="T629" s="23"/>
      <c r="U629" s="23"/>
      <c r="X629" s="264"/>
    </row>
    <row r="630" spans="1:24" s="2" customFormat="1" ht="31.5">
      <c r="A630" s="552" t="s">
        <v>167</v>
      </c>
      <c r="B630" s="550"/>
      <c r="C630" s="550"/>
      <c r="D630" s="26"/>
      <c r="E630" s="278" t="s">
        <v>1063</v>
      </c>
      <c r="F630" s="521">
        <v>810797031220</v>
      </c>
      <c r="G630" s="21">
        <v>1</v>
      </c>
      <c r="H630" s="77"/>
      <c r="I630" s="77"/>
      <c r="J630" s="21">
        <v>1</v>
      </c>
      <c r="K630" s="21"/>
      <c r="L630" s="18" t="e">
        <f>SUM(I631:I634)</f>
        <v>#REF!</v>
      </c>
      <c r="M630" s="255" t="e">
        <v>#N/A</v>
      </c>
      <c r="N630" s="255" t="e">
        <v>#N/A</v>
      </c>
      <c r="O630" s="371"/>
      <c r="P630" s="385"/>
      <c r="Q630" s="23"/>
      <c r="R630" s="66" t="e">
        <f>L630*1.55</f>
        <v>#REF!</v>
      </c>
      <c r="S630" s="260" t="e">
        <f>SUM(R630-L630)/R630</f>
        <v>#REF!</v>
      </c>
      <c r="T630" s="66">
        <f>T624</f>
        <v>125.94750000000001</v>
      </c>
      <c r="U630" s="260" t="e">
        <f>SUM(T630-R630)/T630</f>
        <v>#REF!</v>
      </c>
      <c r="V630" s="287">
        <f>V624</f>
        <v>144.83962499999998</v>
      </c>
      <c r="W630" s="261" t="e">
        <f>SUM(V630-L630)/V630</f>
        <v>#REF!</v>
      </c>
      <c r="X630" s="264"/>
    </row>
    <row r="631" spans="1:24" s="2" customFormat="1">
      <c r="A631" s="19" t="s">
        <v>167</v>
      </c>
      <c r="B631" s="553">
        <v>181936</v>
      </c>
      <c r="C631" s="553"/>
      <c r="D631" s="26" t="s">
        <v>1064</v>
      </c>
      <c r="E631" s="279"/>
      <c r="F631" s="523"/>
      <c r="G631" s="21">
        <v>1</v>
      </c>
      <c r="H631" s="275" t="e">
        <f>VLOOKUP(A631,'Master Data'!A:P,23,FALSE)</f>
        <v>#REF!</v>
      </c>
      <c r="I631" s="72" t="e">
        <f t="shared" ref="I631:I634" si="54">SUM(H631*1.42)*G631</f>
        <v>#REF!</v>
      </c>
      <c r="J631" s="21"/>
      <c r="K631" s="21"/>
      <c r="L631" s="269"/>
      <c r="M631" s="67"/>
      <c r="N631" s="67"/>
      <c r="O631" s="369"/>
      <c r="P631" s="384"/>
      <c r="Q631" s="23"/>
      <c r="R631" s="23"/>
      <c r="S631" s="23"/>
      <c r="T631" s="23"/>
      <c r="U631" s="23"/>
      <c r="V631" s="287"/>
      <c r="W631"/>
    </row>
    <row r="632" spans="1:24" s="2" customFormat="1">
      <c r="A632" s="19" t="s">
        <v>1058</v>
      </c>
      <c r="B632" s="285" t="s">
        <v>1065</v>
      </c>
      <c r="C632" s="285"/>
      <c r="D632" s="565" t="s">
        <v>1060</v>
      </c>
      <c r="E632" s="279" t="s">
        <v>1061</v>
      </c>
      <c r="F632" s="523"/>
      <c r="G632" s="21">
        <v>7</v>
      </c>
      <c r="H632" s="275" t="e">
        <f>VLOOKUP(A632,'Master Data'!A:P,23,FALSE)</f>
        <v>#REF!</v>
      </c>
      <c r="I632" s="72" t="e">
        <f t="shared" si="54"/>
        <v>#REF!</v>
      </c>
      <c r="J632" s="21"/>
      <c r="K632" s="21"/>
      <c r="L632" s="256"/>
      <c r="M632" s="67"/>
      <c r="N632" s="67"/>
      <c r="O632" s="369"/>
      <c r="P632" s="384"/>
      <c r="Q632" s="23"/>
      <c r="R632" s="23"/>
      <c r="S632" s="23"/>
      <c r="T632" s="23"/>
      <c r="U632" s="23"/>
    </row>
    <row r="633" spans="1:24" s="2" customFormat="1">
      <c r="A633" s="19" t="s">
        <v>1008</v>
      </c>
      <c r="B633" s="285"/>
      <c r="C633" s="285"/>
      <c r="D633" s="565" t="s">
        <v>1062</v>
      </c>
      <c r="E633" s="279" t="s">
        <v>1011</v>
      </c>
      <c r="F633" s="523"/>
      <c r="G633" s="21">
        <v>7</v>
      </c>
      <c r="H633" s="275" t="e">
        <f>VLOOKUP(A633,'Master Data'!A:P,23,FALSE)</f>
        <v>#REF!</v>
      </c>
      <c r="I633" s="72" t="e">
        <f t="shared" si="54"/>
        <v>#REF!</v>
      </c>
      <c r="J633" s="21"/>
      <c r="K633" s="21"/>
      <c r="L633" s="256"/>
      <c r="M633" s="67"/>
      <c r="N633" s="67"/>
      <c r="O633" s="369"/>
      <c r="P633" s="384"/>
      <c r="Q633" s="23"/>
      <c r="R633" s="23"/>
      <c r="S633" s="23"/>
      <c r="T633" s="23"/>
      <c r="U633" s="23"/>
    </row>
    <row r="634" spans="1:24">
      <c r="A634" s="19" t="s">
        <v>1012</v>
      </c>
      <c r="B634" s="285"/>
      <c r="C634" s="285"/>
      <c r="D634" s="565" t="s">
        <v>1014</v>
      </c>
      <c r="E634" s="279"/>
      <c r="F634" s="523"/>
      <c r="G634" s="21">
        <v>1</v>
      </c>
      <c r="H634" s="275" t="e">
        <f>VLOOKUP(A634,'Master Data'!A:P,23,FALSE)</f>
        <v>#REF!</v>
      </c>
      <c r="I634" s="72" t="e">
        <f t="shared" si="54"/>
        <v>#REF!</v>
      </c>
      <c r="J634" s="21"/>
      <c r="K634" s="21"/>
      <c r="L634" s="256"/>
      <c r="M634" s="67"/>
      <c r="N634" s="67"/>
      <c r="O634" s="369"/>
      <c r="P634" s="384"/>
      <c r="Q634" s="23"/>
      <c r="R634" s="23"/>
      <c r="S634" s="23"/>
      <c r="T634" s="23"/>
      <c r="U634" s="23"/>
    </row>
    <row r="635" spans="1:24">
      <c r="A635" s="540"/>
      <c r="B635" s="547"/>
      <c r="C635" s="547"/>
      <c r="D635" s="541"/>
      <c r="E635" s="281"/>
      <c r="F635" s="524"/>
      <c r="G635" s="86"/>
      <c r="H635" s="87"/>
      <c r="I635" s="87"/>
      <c r="J635" s="86"/>
      <c r="K635" s="86"/>
      <c r="L635" s="249"/>
      <c r="M635" s="67"/>
      <c r="N635" s="67"/>
      <c r="O635" s="369"/>
      <c r="P635" s="384"/>
      <c r="Q635" s="23"/>
      <c r="R635" s="23"/>
      <c r="S635" s="23"/>
      <c r="T635" s="23"/>
      <c r="U635" s="23"/>
    </row>
    <row r="636" spans="1:24" s="2" customFormat="1" ht="31.5">
      <c r="A636" s="552" t="s">
        <v>169</v>
      </c>
      <c r="B636" s="550"/>
      <c r="C636" s="550"/>
      <c r="D636" s="26"/>
      <c r="E636" s="278" t="s">
        <v>1066</v>
      </c>
      <c r="F636" s="521">
        <v>810797031237</v>
      </c>
      <c r="G636" s="21">
        <v>1</v>
      </c>
      <c r="H636" s="77"/>
      <c r="I636" s="77"/>
      <c r="J636" s="21">
        <v>1</v>
      </c>
      <c r="K636" s="21"/>
      <c r="L636" s="18" t="e">
        <f>SUM(I637:I640)</f>
        <v>#REF!</v>
      </c>
      <c r="M636" s="255" t="e">
        <v>#N/A</v>
      </c>
      <c r="N636" s="255" t="e">
        <v>#N/A</v>
      </c>
      <c r="O636" s="371"/>
      <c r="P636" s="385"/>
      <c r="Q636" s="23"/>
      <c r="R636" s="66" t="e">
        <f>L636*1.55</f>
        <v>#REF!</v>
      </c>
      <c r="S636" s="260" t="e">
        <f>SUM(R636-L636)/R636</f>
        <v>#REF!</v>
      </c>
      <c r="T636" s="66">
        <f>T630*1.1</f>
        <v>138.54225000000002</v>
      </c>
      <c r="U636" s="260" t="e">
        <f>SUM(T636-R636)/T636</f>
        <v>#REF!</v>
      </c>
      <c r="V636" s="287">
        <f>T636*1.15</f>
        <v>159.3235875</v>
      </c>
      <c r="W636" s="261" t="e">
        <f>SUM(V636-L636)/V636</f>
        <v>#REF!</v>
      </c>
    </row>
    <row r="637" spans="1:24" s="2" customFormat="1">
      <c r="A637" s="19" t="s">
        <v>169</v>
      </c>
      <c r="B637" s="553">
        <v>297998</v>
      </c>
      <c r="C637" s="553"/>
      <c r="D637" s="26" t="s">
        <v>1067</v>
      </c>
      <c r="E637" s="279"/>
      <c r="F637" s="523"/>
      <c r="G637" s="21">
        <v>1</v>
      </c>
      <c r="H637" s="275" t="e">
        <f>VLOOKUP(A637,'Master Data'!A:P,23,FALSE)</f>
        <v>#REF!</v>
      </c>
      <c r="I637" s="72" t="e">
        <f t="shared" ref="I637:I640" si="55">SUM(H637*1.42)*G637</f>
        <v>#REF!</v>
      </c>
      <c r="J637" s="21"/>
      <c r="K637" s="21"/>
      <c r="L637" s="269"/>
      <c r="M637" s="67"/>
      <c r="N637" s="67"/>
      <c r="O637" s="369"/>
      <c r="P637" s="384"/>
      <c r="Q637" s="23"/>
      <c r="R637" s="23"/>
      <c r="S637" s="23"/>
      <c r="T637" s="23"/>
      <c r="U637" s="23"/>
      <c r="V637" s="287"/>
      <c r="W637"/>
    </row>
    <row r="638" spans="1:24" s="2" customFormat="1">
      <c r="A638" s="19" t="s">
        <v>1058</v>
      </c>
      <c r="B638" s="285" t="s">
        <v>1068</v>
      </c>
      <c r="C638" s="285"/>
      <c r="D638" s="565" t="s">
        <v>1060</v>
      </c>
      <c r="E638" s="279" t="s">
        <v>1061</v>
      </c>
      <c r="F638" s="523"/>
      <c r="G638" s="21">
        <v>7</v>
      </c>
      <c r="H638" s="275" t="e">
        <f>VLOOKUP(A638,'Master Data'!A:P,23,FALSE)</f>
        <v>#REF!</v>
      </c>
      <c r="I638" s="72" t="e">
        <f t="shared" si="55"/>
        <v>#REF!</v>
      </c>
      <c r="J638" s="21"/>
      <c r="K638" s="21"/>
      <c r="L638" s="256"/>
      <c r="M638" s="67"/>
      <c r="N638" s="67"/>
      <c r="O638" s="369"/>
      <c r="P638" s="384"/>
      <c r="Q638" s="23"/>
      <c r="R638" s="23"/>
      <c r="S638" s="23"/>
      <c r="T638" s="23"/>
      <c r="U638" s="23"/>
    </row>
    <row r="639" spans="1:24">
      <c r="A639" s="19" t="s">
        <v>1008</v>
      </c>
      <c r="B639" s="285"/>
      <c r="C639" s="285"/>
      <c r="D639" s="565" t="s">
        <v>1062</v>
      </c>
      <c r="E639" s="279" t="s">
        <v>1011</v>
      </c>
      <c r="F639" s="523"/>
      <c r="G639" s="21">
        <v>7</v>
      </c>
      <c r="H639" s="275" t="e">
        <f>VLOOKUP(A639,'Master Data'!A:P,23,FALSE)</f>
        <v>#REF!</v>
      </c>
      <c r="I639" s="72" t="e">
        <f t="shared" si="55"/>
        <v>#REF!</v>
      </c>
      <c r="J639" s="21"/>
      <c r="K639" s="21"/>
      <c r="L639" s="256"/>
      <c r="M639" s="67"/>
      <c r="N639" s="67"/>
      <c r="O639" s="369"/>
      <c r="P639" s="384"/>
      <c r="Q639" s="23"/>
      <c r="R639" s="23"/>
      <c r="S639" s="23"/>
      <c r="T639" s="23"/>
      <c r="U639" s="23"/>
    </row>
    <row r="640" spans="1:24">
      <c r="A640" s="19" t="s">
        <v>1012</v>
      </c>
      <c r="B640" s="285"/>
      <c r="C640" s="285"/>
      <c r="D640" s="565" t="s">
        <v>1014</v>
      </c>
      <c r="E640" s="279"/>
      <c r="F640" s="523"/>
      <c r="G640" s="21">
        <v>1</v>
      </c>
      <c r="H640" s="275" t="e">
        <f>VLOOKUP(A640,'Master Data'!A:P,23,FALSE)</f>
        <v>#REF!</v>
      </c>
      <c r="I640" s="72" t="e">
        <f t="shared" si="55"/>
        <v>#REF!</v>
      </c>
      <c r="J640" s="21"/>
      <c r="K640" s="21"/>
      <c r="L640" s="256"/>
      <c r="M640" s="67"/>
      <c r="N640" s="67"/>
      <c r="O640" s="369"/>
      <c r="P640" s="384"/>
      <c r="Q640" s="23"/>
      <c r="R640" s="23"/>
      <c r="S640" s="23"/>
      <c r="T640" s="23"/>
      <c r="U640" s="23"/>
    </row>
    <row r="641" spans="1:23">
      <c r="A641" s="540"/>
      <c r="B641" s="547"/>
      <c r="C641" s="547"/>
      <c r="D641" s="541"/>
      <c r="E641" s="281"/>
      <c r="F641" s="524"/>
      <c r="G641" s="86"/>
      <c r="H641" s="87"/>
      <c r="I641" s="87"/>
      <c r="J641" s="86"/>
      <c r="K641" s="86"/>
      <c r="L641" s="249"/>
      <c r="M641" s="67"/>
      <c r="N641" s="67"/>
      <c r="O641" s="369"/>
      <c r="P641" s="384"/>
      <c r="Q641" s="23"/>
      <c r="R641" s="23"/>
      <c r="S641" s="23"/>
      <c r="T641" s="23"/>
      <c r="U641" s="23"/>
    </row>
    <row r="642" spans="1:23" s="2" customFormat="1" ht="31.5">
      <c r="A642" s="552" t="s">
        <v>171</v>
      </c>
      <c r="B642" s="550"/>
      <c r="C642" s="550"/>
      <c r="D642" s="26"/>
      <c r="E642" s="278" t="s">
        <v>1069</v>
      </c>
      <c r="F642" s="521">
        <v>810797031244</v>
      </c>
      <c r="G642" s="21">
        <v>1</v>
      </c>
      <c r="H642" s="77"/>
      <c r="I642" s="77"/>
      <c r="J642" s="21">
        <v>1</v>
      </c>
      <c r="K642" s="21"/>
      <c r="L642" s="18" t="e">
        <f>SUM(I643:I646)</f>
        <v>#REF!</v>
      </c>
      <c r="M642" s="255" t="e">
        <v>#N/A</v>
      </c>
      <c r="N642" s="255" t="e">
        <v>#N/A</v>
      </c>
      <c r="O642" s="371"/>
      <c r="P642" s="385"/>
      <c r="Q642" s="23"/>
      <c r="R642" s="66" t="e">
        <f>L642*1.55</f>
        <v>#REF!</v>
      </c>
      <c r="S642" s="260" t="e">
        <f>SUM(R642-L642)/R642</f>
        <v>#REF!</v>
      </c>
      <c r="T642" s="66">
        <f>T636</f>
        <v>138.54225000000002</v>
      </c>
      <c r="U642" s="260" t="e">
        <f>SUM(T642-R642)/T642</f>
        <v>#REF!</v>
      </c>
      <c r="V642" s="287">
        <f>V636</f>
        <v>159.3235875</v>
      </c>
      <c r="W642" s="261" t="e">
        <f>SUM(V642-L642)/V642</f>
        <v>#REF!</v>
      </c>
    </row>
    <row r="643" spans="1:23" s="2" customFormat="1">
      <c r="A643" s="19" t="s">
        <v>171</v>
      </c>
      <c r="B643" s="553">
        <v>2979981</v>
      </c>
      <c r="C643" s="553"/>
      <c r="D643" s="26" t="s">
        <v>1070</v>
      </c>
      <c r="E643" s="279"/>
      <c r="F643" s="523"/>
      <c r="G643" s="21">
        <v>1</v>
      </c>
      <c r="H643" s="275" t="e">
        <f>VLOOKUP(A643,'Master Data'!A:P,23,FALSE)</f>
        <v>#REF!</v>
      </c>
      <c r="I643" s="72" t="e">
        <f t="shared" ref="I643:I646" si="56">SUM(H643*1.42)*G643</f>
        <v>#REF!</v>
      </c>
      <c r="J643" s="21"/>
      <c r="K643" s="21"/>
      <c r="L643" s="269"/>
      <c r="M643" s="67"/>
      <c r="N643" s="67"/>
      <c r="O643" s="369"/>
      <c r="P643" s="384"/>
      <c r="Q643" s="23"/>
      <c r="R643" s="23"/>
      <c r="S643" s="23"/>
      <c r="T643" s="23"/>
      <c r="U643" s="23"/>
      <c r="V643" s="287"/>
      <c r="W643"/>
    </row>
    <row r="644" spans="1:23" s="2" customFormat="1">
      <c r="A644" s="19" t="s">
        <v>1058</v>
      </c>
      <c r="B644" s="285" t="s">
        <v>1071</v>
      </c>
      <c r="C644" s="285"/>
      <c r="D644" s="565" t="s">
        <v>1060</v>
      </c>
      <c r="E644" s="279" t="s">
        <v>1061</v>
      </c>
      <c r="F644" s="523"/>
      <c r="G644" s="21">
        <v>7</v>
      </c>
      <c r="H644" s="275" t="e">
        <f>VLOOKUP(A644,'Master Data'!A:P,23,FALSE)</f>
        <v>#REF!</v>
      </c>
      <c r="I644" s="72" t="e">
        <f t="shared" si="56"/>
        <v>#REF!</v>
      </c>
      <c r="J644" s="21"/>
      <c r="K644" s="21"/>
      <c r="L644" s="256"/>
      <c r="M644" s="67"/>
      <c r="N644" s="67"/>
      <c r="O644" s="369"/>
      <c r="P644" s="384"/>
      <c r="Q644" s="23"/>
      <c r="R644" s="23"/>
      <c r="S644" s="23"/>
      <c r="T644" s="23"/>
      <c r="U644" s="23"/>
    </row>
    <row r="645" spans="1:23">
      <c r="A645" s="19" t="s">
        <v>1008</v>
      </c>
      <c r="B645" s="285"/>
      <c r="C645" s="285"/>
      <c r="D645" s="565" t="s">
        <v>1062</v>
      </c>
      <c r="E645" s="279" t="s">
        <v>1011</v>
      </c>
      <c r="F645" s="523"/>
      <c r="G645" s="21">
        <v>7</v>
      </c>
      <c r="H645" s="275" t="e">
        <f>VLOOKUP(A645,'Master Data'!A:P,23,FALSE)</f>
        <v>#REF!</v>
      </c>
      <c r="I645" s="72" t="e">
        <f t="shared" si="56"/>
        <v>#REF!</v>
      </c>
      <c r="J645" s="21"/>
      <c r="K645" s="21"/>
      <c r="L645" s="256"/>
      <c r="M645" s="67"/>
      <c r="N645" s="67"/>
      <c r="O645" s="369"/>
      <c r="P645" s="384"/>
      <c r="Q645" s="23"/>
      <c r="R645" s="23"/>
      <c r="S645" s="23"/>
      <c r="T645" s="23"/>
      <c r="U645" s="23"/>
    </row>
    <row r="646" spans="1:23">
      <c r="A646" s="19" t="s">
        <v>1012</v>
      </c>
      <c r="B646" s="285"/>
      <c r="C646" s="285"/>
      <c r="D646" s="565" t="s">
        <v>1014</v>
      </c>
      <c r="E646" s="279"/>
      <c r="F646" s="523"/>
      <c r="G646" s="21">
        <v>1</v>
      </c>
      <c r="H646" s="275" t="e">
        <f>VLOOKUP(A646,'Master Data'!A:P,23,FALSE)</f>
        <v>#REF!</v>
      </c>
      <c r="I646" s="72" t="e">
        <f t="shared" si="56"/>
        <v>#REF!</v>
      </c>
      <c r="J646" s="21"/>
      <c r="K646" s="21"/>
      <c r="L646" s="256"/>
      <c r="M646" s="67"/>
      <c r="N646" s="67"/>
      <c r="O646" s="369"/>
      <c r="P646" s="384"/>
      <c r="Q646" s="23"/>
      <c r="R646" s="23"/>
      <c r="S646" s="23"/>
      <c r="T646" s="23"/>
      <c r="U646" s="23"/>
    </row>
    <row r="647" spans="1:23" ht="31.5">
      <c r="A647" s="539" t="s">
        <v>192</v>
      </c>
      <c r="B647" s="549" t="s">
        <v>193</v>
      </c>
      <c r="C647" s="549"/>
      <c r="D647" s="542"/>
      <c r="E647" s="283" t="s">
        <v>196</v>
      </c>
      <c r="F647" s="526"/>
      <c r="G647" s="43">
        <v>1</v>
      </c>
      <c r="H647" s="76"/>
      <c r="I647" s="76"/>
      <c r="J647" s="43">
        <v>1</v>
      </c>
      <c r="K647" s="43">
        <v>918</v>
      </c>
      <c r="L647" s="276">
        <v>3.11</v>
      </c>
      <c r="M647" s="533"/>
      <c r="N647" s="533"/>
    </row>
    <row r="648" spans="1:23">
      <c r="A648" s="19"/>
      <c r="B648" s="285"/>
      <c r="C648" s="285"/>
      <c r="D648" s="20" t="s">
        <v>1072</v>
      </c>
      <c r="E648" s="284"/>
      <c r="F648" s="527"/>
      <c r="G648" s="44">
        <v>1</v>
      </c>
      <c r="H648" s="75"/>
      <c r="I648" s="75"/>
      <c r="J648" s="44"/>
      <c r="K648" s="44"/>
      <c r="L648" s="22"/>
      <c r="M648" s="350"/>
      <c r="N648" s="350"/>
    </row>
    <row r="649" spans="1:23">
      <c r="A649" s="19"/>
      <c r="B649" s="285"/>
      <c r="C649" s="285"/>
      <c r="D649" s="20" t="s">
        <v>1073</v>
      </c>
      <c r="E649" s="284"/>
      <c r="F649" s="527"/>
      <c r="G649" s="44">
        <v>1</v>
      </c>
      <c r="H649" s="75"/>
      <c r="I649" s="75"/>
      <c r="J649" s="44"/>
      <c r="K649" s="44"/>
      <c r="L649" s="22"/>
      <c r="M649" s="350"/>
      <c r="N649" s="350"/>
    </row>
    <row r="650" spans="1:23">
      <c r="A650" s="19"/>
      <c r="B650" s="285"/>
      <c r="C650" s="285"/>
      <c r="D650" s="20" t="s">
        <v>1074</v>
      </c>
      <c r="E650" s="284"/>
      <c r="F650" s="527"/>
      <c r="G650" s="44">
        <v>2</v>
      </c>
      <c r="H650" s="75"/>
      <c r="I650" s="75"/>
      <c r="J650" s="44"/>
      <c r="K650" s="44"/>
      <c r="L650" s="22"/>
      <c r="M650" s="350"/>
      <c r="N650" s="350"/>
    </row>
    <row r="651" spans="1:23" s="2" customFormat="1">
      <c r="A651" s="19"/>
      <c r="B651" s="285"/>
      <c r="C651" s="285"/>
      <c r="D651" s="20" t="s">
        <v>1075</v>
      </c>
      <c r="E651" s="284"/>
      <c r="F651" s="527"/>
      <c r="G651" s="44">
        <v>2</v>
      </c>
      <c r="H651" s="75"/>
      <c r="I651" s="75"/>
      <c r="J651" s="44"/>
      <c r="K651" s="44"/>
      <c r="L651" s="18"/>
      <c r="M651" s="533"/>
      <c r="N651" s="533"/>
    </row>
    <row r="652" spans="1:23">
      <c r="A652" s="19"/>
      <c r="B652" s="285"/>
      <c r="C652" s="285"/>
      <c r="D652" s="20"/>
      <c r="E652" s="284"/>
      <c r="F652" s="527"/>
      <c r="G652" s="44"/>
      <c r="H652" s="75"/>
      <c r="I652" s="75"/>
      <c r="J652" s="44"/>
      <c r="K652" s="44"/>
      <c r="L652" s="22"/>
      <c r="M652" s="350"/>
      <c r="N652" s="350"/>
    </row>
    <row r="653" spans="1:23" ht="31.5">
      <c r="A653" s="539" t="s">
        <v>197</v>
      </c>
      <c r="B653" s="549" t="s">
        <v>198</v>
      </c>
      <c r="C653" s="549"/>
      <c r="D653" s="542"/>
      <c r="E653" s="283" t="s">
        <v>199</v>
      </c>
      <c r="F653" s="526"/>
      <c r="G653" s="43">
        <v>1</v>
      </c>
      <c r="H653" s="76"/>
      <c r="I653" s="76"/>
      <c r="J653" s="43">
        <v>1</v>
      </c>
      <c r="K653" s="43">
        <v>180</v>
      </c>
      <c r="L653" s="18">
        <v>5.24</v>
      </c>
      <c r="M653" s="533"/>
      <c r="N653" s="533"/>
    </row>
    <row r="654" spans="1:23">
      <c r="A654" s="19"/>
      <c r="B654" s="285"/>
      <c r="C654" s="285"/>
      <c r="D654" s="20" t="s">
        <v>1076</v>
      </c>
      <c r="E654" s="284"/>
      <c r="F654" s="527"/>
      <c r="G654" s="44">
        <v>1</v>
      </c>
      <c r="H654" s="75"/>
      <c r="I654" s="75"/>
      <c r="J654" s="44"/>
      <c r="K654" s="44"/>
      <c r="L654" s="22"/>
      <c r="M654" s="350"/>
      <c r="N654" s="350"/>
    </row>
    <row r="655" spans="1:23">
      <c r="A655" s="19"/>
      <c r="B655" s="285"/>
      <c r="C655" s="285"/>
      <c r="D655" s="20" t="s">
        <v>1077</v>
      </c>
      <c r="E655" s="284"/>
      <c r="F655" s="527"/>
      <c r="G655" s="44">
        <v>1</v>
      </c>
      <c r="H655" s="75"/>
      <c r="I655" s="75"/>
      <c r="J655" s="44"/>
      <c r="K655" s="44"/>
      <c r="L655" s="22"/>
      <c r="M655" s="350"/>
      <c r="N655" s="350"/>
    </row>
    <row r="656" spans="1:23" s="2" customFormat="1">
      <c r="A656" s="19"/>
      <c r="B656" s="285"/>
      <c r="C656" s="285"/>
      <c r="D656" s="20" t="s">
        <v>1074</v>
      </c>
      <c r="E656" s="284"/>
      <c r="F656" s="527"/>
      <c r="G656" s="44">
        <v>2</v>
      </c>
      <c r="H656" s="75"/>
      <c r="I656" s="75"/>
      <c r="J656" s="44"/>
      <c r="K656" s="44"/>
      <c r="L656" s="18"/>
      <c r="M656" s="533"/>
      <c r="N656" s="533"/>
    </row>
    <row r="657" spans="1:14">
      <c r="A657" s="19"/>
      <c r="B657" s="285"/>
      <c r="C657" s="285"/>
      <c r="D657" s="20" t="s">
        <v>1078</v>
      </c>
      <c r="E657" s="284"/>
      <c r="F657" s="527"/>
      <c r="G657" s="44">
        <v>2</v>
      </c>
      <c r="H657" s="75"/>
      <c r="I657" s="75"/>
      <c r="J657" s="44"/>
      <c r="K657" s="44"/>
      <c r="L657" s="22"/>
      <c r="M657" s="350"/>
      <c r="N657" s="350"/>
    </row>
    <row r="658" spans="1:14">
      <c r="A658" s="19"/>
      <c r="B658" s="285"/>
      <c r="C658" s="285"/>
      <c r="D658" s="20"/>
      <c r="E658" s="284"/>
      <c r="F658" s="527"/>
      <c r="G658" s="44"/>
      <c r="H658" s="75"/>
      <c r="I658" s="75"/>
      <c r="J658" s="44"/>
      <c r="K658" s="44"/>
      <c r="L658" s="22"/>
      <c r="M658" s="350"/>
      <c r="N658" s="350"/>
    </row>
    <row r="659" spans="1:14">
      <c r="A659" s="539" t="s">
        <v>200</v>
      </c>
      <c r="B659" s="549" t="s">
        <v>201</v>
      </c>
      <c r="C659" s="549"/>
      <c r="D659" s="542"/>
      <c r="E659" s="283" t="s">
        <v>202</v>
      </c>
      <c r="F659" s="526"/>
      <c r="G659" s="43">
        <v>1</v>
      </c>
      <c r="H659" s="76"/>
      <c r="I659" s="76"/>
      <c r="J659" s="43">
        <v>1</v>
      </c>
      <c r="K659" s="43">
        <v>180</v>
      </c>
      <c r="L659" s="18">
        <v>4.66</v>
      </c>
      <c r="M659" s="533"/>
      <c r="N659" s="533"/>
    </row>
    <row r="660" spans="1:14">
      <c r="A660" s="19"/>
      <c r="B660" s="285"/>
      <c r="C660" s="285"/>
      <c r="D660" s="20" t="s">
        <v>1079</v>
      </c>
      <c r="E660" s="284"/>
      <c r="F660" s="527"/>
      <c r="G660" s="44">
        <v>1</v>
      </c>
      <c r="H660" s="75"/>
      <c r="I660" s="75"/>
      <c r="J660" s="44"/>
      <c r="K660" s="44"/>
      <c r="L660" s="22"/>
      <c r="M660" s="350"/>
      <c r="N660" s="350"/>
    </row>
    <row r="661" spans="1:14" s="2" customFormat="1">
      <c r="A661" s="19"/>
      <c r="B661" s="285"/>
      <c r="C661" s="285"/>
      <c r="D661" s="20" t="s">
        <v>1080</v>
      </c>
      <c r="E661" s="284"/>
      <c r="F661" s="527"/>
      <c r="G661" s="44">
        <v>1</v>
      </c>
      <c r="H661" s="75"/>
      <c r="I661" s="75"/>
      <c r="J661" s="44"/>
      <c r="K661" s="44"/>
      <c r="L661" s="18"/>
      <c r="M661" s="533"/>
      <c r="N661" s="533"/>
    </row>
    <row r="662" spans="1:14">
      <c r="A662" s="19"/>
      <c r="B662" s="285"/>
      <c r="C662" s="285"/>
      <c r="D662" s="20" t="s">
        <v>1074</v>
      </c>
      <c r="E662" s="284"/>
      <c r="F662" s="527"/>
      <c r="G662" s="44">
        <v>2</v>
      </c>
      <c r="H662" s="75"/>
      <c r="I662" s="75"/>
      <c r="J662" s="44"/>
      <c r="K662" s="44"/>
      <c r="L662" s="22"/>
      <c r="M662" s="350"/>
      <c r="N662" s="350"/>
    </row>
    <row r="663" spans="1:14">
      <c r="A663" s="19"/>
      <c r="B663" s="285"/>
      <c r="C663" s="285"/>
      <c r="D663" s="20" t="s">
        <v>1075</v>
      </c>
      <c r="E663" s="284"/>
      <c r="F663" s="527"/>
      <c r="G663" s="44">
        <v>2</v>
      </c>
      <c r="H663" s="75"/>
      <c r="I663" s="75"/>
      <c r="J663" s="44"/>
      <c r="K663" s="44"/>
      <c r="L663" s="22"/>
      <c r="M663" s="350"/>
      <c r="N663" s="350"/>
    </row>
    <row r="664" spans="1:14">
      <c r="A664" s="19"/>
      <c r="B664" s="285"/>
      <c r="C664" s="285"/>
      <c r="D664" s="20"/>
      <c r="E664" s="284"/>
      <c r="F664" s="527"/>
      <c r="G664" s="44"/>
      <c r="H664" s="75"/>
      <c r="I664" s="75"/>
      <c r="J664" s="44"/>
      <c r="K664" s="44"/>
      <c r="L664" s="22"/>
      <c r="M664" s="350"/>
      <c r="N664" s="350"/>
    </row>
    <row r="665" spans="1:14">
      <c r="A665" s="539" t="s">
        <v>203</v>
      </c>
      <c r="B665" s="549" t="s">
        <v>204</v>
      </c>
      <c r="C665" s="549"/>
      <c r="D665" s="542"/>
      <c r="E665" s="283" t="s">
        <v>205</v>
      </c>
      <c r="F665" s="526"/>
      <c r="G665" s="43">
        <v>1</v>
      </c>
      <c r="H665" s="76"/>
      <c r="I665" s="76"/>
      <c r="J665" s="43">
        <v>1</v>
      </c>
      <c r="K665" s="43">
        <v>120</v>
      </c>
      <c r="L665" s="18">
        <v>8.9700000000000006</v>
      </c>
      <c r="M665" s="533"/>
      <c r="N665" s="533"/>
    </row>
    <row r="666" spans="1:14" s="2" customFormat="1">
      <c r="A666" s="19"/>
      <c r="B666" s="285"/>
      <c r="C666" s="285"/>
      <c r="D666" s="20" t="s">
        <v>1081</v>
      </c>
      <c r="E666" s="284"/>
      <c r="F666" s="527"/>
      <c r="G666" s="44">
        <v>2</v>
      </c>
      <c r="H666" s="75"/>
      <c r="I666" s="75"/>
      <c r="J666" s="45"/>
      <c r="K666" s="44"/>
      <c r="L666" s="25"/>
      <c r="M666" s="373"/>
      <c r="N666" s="373"/>
    </row>
    <row r="667" spans="1:14">
      <c r="A667" s="19"/>
      <c r="B667" s="285"/>
      <c r="C667" s="285"/>
      <c r="D667" s="20" t="s">
        <v>1082</v>
      </c>
      <c r="E667" s="284"/>
      <c r="F667" s="527"/>
      <c r="G667" s="44">
        <v>2</v>
      </c>
      <c r="H667" s="75"/>
      <c r="I667" s="75"/>
      <c r="J667" s="45"/>
      <c r="K667" s="44"/>
      <c r="L667" s="22"/>
      <c r="M667" s="350"/>
      <c r="N667" s="350"/>
    </row>
    <row r="668" spans="1:14">
      <c r="A668" s="19"/>
      <c r="B668" s="285"/>
      <c r="C668" s="285"/>
      <c r="D668" s="20" t="s">
        <v>1083</v>
      </c>
      <c r="E668" s="284"/>
      <c r="F668" s="527"/>
      <c r="G668" s="44">
        <v>4</v>
      </c>
      <c r="H668" s="75"/>
      <c r="I668" s="75"/>
      <c r="J668" s="45"/>
      <c r="K668" s="44"/>
      <c r="L668" s="22"/>
      <c r="M668" s="350"/>
      <c r="N668" s="350"/>
    </row>
    <row r="669" spans="1:14">
      <c r="A669" s="19"/>
      <c r="B669" s="285"/>
      <c r="C669" s="285"/>
      <c r="D669" s="20" t="s">
        <v>1084</v>
      </c>
      <c r="E669" s="284"/>
      <c r="F669" s="527"/>
      <c r="G669" s="44">
        <v>4</v>
      </c>
      <c r="H669" s="75"/>
      <c r="I669" s="75"/>
      <c r="J669" s="45"/>
      <c r="K669" s="44"/>
      <c r="L669" s="22"/>
      <c r="M669" s="350"/>
      <c r="N669" s="350"/>
    </row>
    <row r="670" spans="1:14">
      <c r="A670" s="19"/>
      <c r="B670" s="285"/>
      <c r="C670" s="285"/>
      <c r="D670" s="20"/>
      <c r="E670" s="284"/>
      <c r="F670" s="527"/>
      <c r="G670" s="44"/>
      <c r="H670" s="75"/>
      <c r="I670" s="75"/>
      <c r="J670" s="44"/>
      <c r="K670" s="44"/>
      <c r="L670" s="22"/>
      <c r="M670" s="350"/>
      <c r="N670" s="350"/>
    </row>
    <row r="671" spans="1:14" s="2" customFormat="1">
      <c r="A671" s="539" t="s">
        <v>206</v>
      </c>
      <c r="B671" s="549" t="s">
        <v>207</v>
      </c>
      <c r="C671" s="549"/>
      <c r="D671" s="542"/>
      <c r="E671" s="283" t="s">
        <v>208</v>
      </c>
      <c r="F671" s="526"/>
      <c r="G671" s="43">
        <v>1</v>
      </c>
      <c r="H671" s="76"/>
      <c r="I671" s="76"/>
      <c r="J671" s="43">
        <v>1</v>
      </c>
      <c r="K671" s="43">
        <v>120</v>
      </c>
      <c r="L671" s="18">
        <v>11.06</v>
      </c>
      <c r="M671" s="533"/>
      <c r="N671" s="533"/>
    </row>
    <row r="672" spans="1:14">
      <c r="A672" s="19"/>
      <c r="B672" s="285"/>
      <c r="C672" s="285"/>
      <c r="D672" s="20" t="s">
        <v>1085</v>
      </c>
      <c r="E672" s="284"/>
      <c r="F672" s="527"/>
      <c r="G672" s="44">
        <v>2</v>
      </c>
      <c r="H672" s="75"/>
      <c r="I672" s="75"/>
      <c r="J672" s="45"/>
      <c r="K672" s="44"/>
      <c r="L672" s="22"/>
      <c r="M672" s="350"/>
      <c r="N672" s="350"/>
    </row>
    <row r="673" spans="1:14">
      <c r="A673" s="19"/>
      <c r="B673" s="285"/>
      <c r="C673" s="285"/>
      <c r="D673" s="20" t="s">
        <v>1086</v>
      </c>
      <c r="E673" s="284"/>
      <c r="F673" s="527"/>
      <c r="G673" s="44">
        <v>2</v>
      </c>
      <c r="H673" s="75"/>
      <c r="I673" s="75"/>
      <c r="J673" s="45"/>
      <c r="K673" s="44"/>
      <c r="L673" s="22"/>
      <c r="M673" s="350"/>
      <c r="N673" s="350"/>
    </row>
    <row r="674" spans="1:14">
      <c r="A674" s="19"/>
      <c r="B674" s="285"/>
      <c r="C674" s="285"/>
      <c r="D674" s="20" t="s">
        <v>1083</v>
      </c>
      <c r="E674" s="284"/>
      <c r="F674" s="527"/>
      <c r="G674" s="44">
        <v>4</v>
      </c>
      <c r="H674" s="75"/>
      <c r="I674" s="75"/>
      <c r="J674" s="45"/>
      <c r="K674" s="44"/>
      <c r="L674" s="22"/>
      <c r="M674" s="350"/>
      <c r="N674" s="350"/>
    </row>
    <row r="675" spans="1:14">
      <c r="A675" s="19"/>
      <c r="B675" s="285"/>
      <c r="C675" s="285"/>
      <c r="D675" s="20" t="s">
        <v>1087</v>
      </c>
      <c r="E675" s="284"/>
      <c r="F675" s="527"/>
      <c r="G675" s="44">
        <v>4</v>
      </c>
      <c r="H675" s="75"/>
      <c r="I675" s="75"/>
      <c r="J675" s="45"/>
      <c r="K675" s="44"/>
      <c r="L675" s="22"/>
      <c r="M675" s="350"/>
      <c r="N675" s="350"/>
    </row>
    <row r="676" spans="1:14" s="2" customFormat="1">
      <c r="A676" s="19"/>
      <c r="B676" s="285"/>
      <c r="C676" s="285"/>
      <c r="D676" s="20"/>
      <c r="E676" s="284"/>
      <c r="F676" s="527"/>
      <c r="G676" s="44"/>
      <c r="H676" s="75"/>
      <c r="I676" s="75"/>
      <c r="J676" s="44"/>
      <c r="K676" s="44"/>
      <c r="L676" s="25"/>
      <c r="M676" s="373"/>
      <c r="N676" s="373"/>
    </row>
    <row r="677" spans="1:14" ht="31.5">
      <c r="A677" s="539" t="s">
        <v>141</v>
      </c>
      <c r="B677" s="549" t="s">
        <v>142</v>
      </c>
      <c r="C677" s="549"/>
      <c r="D677" s="542"/>
      <c r="E677" s="283" t="s">
        <v>143</v>
      </c>
      <c r="F677" s="526"/>
      <c r="G677" s="43">
        <v>1</v>
      </c>
      <c r="H677" s="76"/>
      <c r="I677" s="76"/>
      <c r="J677" s="43">
        <v>1</v>
      </c>
      <c r="K677" s="43">
        <v>144</v>
      </c>
      <c r="L677" s="18">
        <v>13.2</v>
      </c>
      <c r="M677" s="533"/>
      <c r="N677" s="533"/>
    </row>
    <row r="678" spans="1:14">
      <c r="A678" s="19"/>
      <c r="B678" s="285"/>
      <c r="C678" s="285"/>
      <c r="D678" s="20" t="s">
        <v>1088</v>
      </c>
      <c r="E678" s="284"/>
      <c r="F678" s="527"/>
      <c r="G678" s="44">
        <v>1</v>
      </c>
      <c r="H678" s="75"/>
      <c r="I678" s="75"/>
      <c r="J678" s="44"/>
      <c r="K678" s="44"/>
      <c r="L678" s="22"/>
      <c r="M678" s="350"/>
      <c r="N678" s="350"/>
    </row>
    <row r="680" spans="1:14" ht="31.5">
      <c r="A680" s="539" t="s">
        <v>144</v>
      </c>
      <c r="B680" s="549" t="s">
        <v>145</v>
      </c>
      <c r="C680" s="549"/>
      <c r="D680" s="542"/>
      <c r="E680" s="283" t="s">
        <v>146</v>
      </c>
      <c r="F680" s="526"/>
      <c r="G680" s="43">
        <v>1</v>
      </c>
      <c r="H680" s="76"/>
      <c r="I680" s="76"/>
      <c r="J680" s="43">
        <v>1</v>
      </c>
      <c r="K680" s="43">
        <v>144</v>
      </c>
      <c r="L680" s="18">
        <v>13.2</v>
      </c>
      <c r="M680" s="533"/>
      <c r="N680" s="533"/>
    </row>
    <row r="681" spans="1:14" s="2" customFormat="1">
      <c r="A681" s="19"/>
      <c r="B681" s="285"/>
      <c r="C681" s="285"/>
      <c r="D681" s="20" t="s">
        <v>1089</v>
      </c>
      <c r="E681" s="284"/>
      <c r="F681" s="527"/>
      <c r="G681" s="44">
        <v>1</v>
      </c>
      <c r="H681" s="75"/>
      <c r="I681" s="75"/>
      <c r="J681" s="44"/>
      <c r="K681" s="44"/>
      <c r="L681" s="25"/>
      <c r="M681" s="373"/>
      <c r="N681" s="373"/>
    </row>
    <row r="682" spans="1:14">
      <c r="A682" s="19"/>
      <c r="B682" s="285"/>
      <c r="C682" s="285"/>
      <c r="D682" s="20"/>
      <c r="E682" s="284"/>
      <c r="F682" s="527"/>
      <c r="G682" s="44"/>
      <c r="H682" s="75"/>
      <c r="I682" s="75"/>
      <c r="J682" s="44"/>
      <c r="K682" s="44"/>
      <c r="L682" s="22"/>
      <c r="M682" s="350"/>
      <c r="N682" s="350"/>
    </row>
    <row r="683" spans="1:14" ht="31.5">
      <c r="A683" s="539" t="s">
        <v>147</v>
      </c>
      <c r="B683" s="549" t="s">
        <v>148</v>
      </c>
      <c r="C683" s="549"/>
      <c r="D683" s="542"/>
      <c r="E683" s="283" t="s">
        <v>149</v>
      </c>
      <c r="F683" s="526"/>
      <c r="G683" s="43">
        <v>1</v>
      </c>
      <c r="H683" s="76"/>
      <c r="I683" s="76"/>
      <c r="J683" s="43">
        <v>1</v>
      </c>
      <c r="K683" s="43">
        <v>108</v>
      </c>
      <c r="L683" s="18">
        <v>15.47</v>
      </c>
      <c r="M683" s="533"/>
      <c r="N683" s="533"/>
    </row>
    <row r="684" spans="1:14">
      <c r="A684" s="19"/>
      <c r="B684" s="285"/>
      <c r="C684" s="285"/>
      <c r="D684" s="20" t="s">
        <v>1090</v>
      </c>
      <c r="E684" s="284"/>
      <c r="F684" s="527"/>
      <c r="G684" s="44">
        <v>1</v>
      </c>
      <c r="H684" s="75"/>
      <c r="I684" s="75"/>
      <c r="J684" s="44"/>
      <c r="K684" s="44"/>
      <c r="L684" s="22"/>
      <c r="M684" s="350"/>
      <c r="N684" s="350"/>
    </row>
    <row r="685" spans="1:14" s="2" customFormat="1">
      <c r="A685" s="19"/>
      <c r="B685" s="285"/>
      <c r="C685" s="285"/>
      <c r="D685" s="20"/>
      <c r="E685" s="284"/>
      <c r="F685" s="527"/>
      <c r="G685" s="44"/>
      <c r="H685" s="75"/>
      <c r="I685" s="75"/>
      <c r="J685" s="44"/>
      <c r="K685" s="44"/>
      <c r="L685" s="25"/>
      <c r="M685" s="373"/>
      <c r="N685" s="373"/>
    </row>
    <row r="686" spans="1:14" ht="31.5">
      <c r="A686" s="539" t="s">
        <v>150</v>
      </c>
      <c r="B686" s="549" t="s">
        <v>151</v>
      </c>
      <c r="C686" s="549"/>
      <c r="D686" s="542"/>
      <c r="E686" s="283" t="s">
        <v>152</v>
      </c>
      <c r="F686" s="526"/>
      <c r="G686" s="43">
        <v>1</v>
      </c>
      <c r="H686" s="76"/>
      <c r="I686" s="76"/>
      <c r="J686" s="43">
        <v>1</v>
      </c>
      <c r="K686" s="43">
        <v>108</v>
      </c>
      <c r="L686" s="18">
        <v>15.47</v>
      </c>
      <c r="M686" s="533"/>
      <c r="N686" s="533"/>
    </row>
    <row r="687" spans="1:14">
      <c r="A687" s="19"/>
      <c r="B687" s="285"/>
      <c r="C687" s="285"/>
      <c r="D687" s="20" t="s">
        <v>1091</v>
      </c>
      <c r="E687" s="284"/>
      <c r="F687" s="527"/>
      <c r="G687" s="44">
        <v>1</v>
      </c>
      <c r="H687" s="75"/>
      <c r="I687" s="75"/>
      <c r="J687" s="44"/>
      <c r="K687" s="44"/>
      <c r="L687" s="22"/>
      <c r="M687" s="350"/>
      <c r="N687" s="350"/>
    </row>
    <row r="688" spans="1:14">
      <c r="A688" s="19"/>
      <c r="B688" s="285"/>
      <c r="C688" s="285"/>
      <c r="D688" s="20"/>
      <c r="E688" s="284"/>
      <c r="F688" s="527"/>
      <c r="G688" s="44"/>
      <c r="H688" s="75"/>
      <c r="I688" s="75"/>
      <c r="J688" s="44"/>
      <c r="K688" s="44"/>
      <c r="L688" s="22"/>
      <c r="M688" s="350"/>
      <c r="N688" s="350"/>
    </row>
    <row r="689" spans="1:23" s="2" customFormat="1" ht="31.5">
      <c r="A689" s="539" t="s">
        <v>129</v>
      </c>
      <c r="B689" s="549" t="s">
        <v>130</v>
      </c>
      <c r="C689" s="549"/>
      <c r="D689" s="542"/>
      <c r="E689" s="283" t="s">
        <v>131</v>
      </c>
      <c r="F689" s="526"/>
      <c r="G689" s="43">
        <v>1</v>
      </c>
      <c r="H689" s="76"/>
      <c r="I689" s="76"/>
      <c r="J689" s="43">
        <v>1</v>
      </c>
      <c r="K689" s="43">
        <v>144</v>
      </c>
      <c r="L689" s="18">
        <v>15.59</v>
      </c>
      <c r="M689" s="533"/>
      <c r="N689" s="533"/>
    </row>
    <row r="690" spans="1:23">
      <c r="A690" s="19"/>
      <c r="B690" s="285"/>
      <c r="C690" s="285"/>
      <c r="D690" s="20" t="s">
        <v>1092</v>
      </c>
      <c r="E690" s="284"/>
      <c r="F690" s="527"/>
      <c r="G690" s="44">
        <v>1</v>
      </c>
      <c r="H690" s="75"/>
      <c r="I690" s="75"/>
      <c r="J690" s="44"/>
      <c r="K690" s="44"/>
      <c r="L690" s="22"/>
      <c r="M690" s="350"/>
      <c r="N690" s="350"/>
    </row>
    <row r="691" spans="1:23">
      <c r="A691" s="19"/>
      <c r="B691" s="285"/>
      <c r="C691" s="285"/>
      <c r="D691" s="20"/>
      <c r="E691" s="284"/>
      <c r="F691" s="527"/>
      <c r="G691" s="44"/>
      <c r="H691" s="75"/>
      <c r="I691" s="75"/>
      <c r="J691" s="44"/>
      <c r="K691" s="44"/>
      <c r="L691" s="22"/>
      <c r="M691" s="350"/>
      <c r="N691" s="350"/>
    </row>
    <row r="692" spans="1:23" ht="31.5">
      <c r="A692" s="539" t="s">
        <v>132</v>
      </c>
      <c r="B692" s="549" t="s">
        <v>133</v>
      </c>
      <c r="C692" s="549"/>
      <c r="D692" s="542"/>
      <c r="E692" s="283" t="s">
        <v>134</v>
      </c>
      <c r="F692" s="526"/>
      <c r="G692" s="43">
        <v>1</v>
      </c>
      <c r="H692" s="76"/>
      <c r="I692" s="76"/>
      <c r="J692" s="43">
        <v>1</v>
      </c>
      <c r="K692" s="43">
        <v>144</v>
      </c>
      <c r="L692" s="18">
        <v>15.59</v>
      </c>
      <c r="M692" s="533"/>
      <c r="N692" s="533"/>
    </row>
    <row r="693" spans="1:23" s="2" customFormat="1">
      <c r="A693" s="19"/>
      <c r="B693" s="285"/>
      <c r="C693" s="285"/>
      <c r="D693" s="20" t="s">
        <v>1093</v>
      </c>
      <c r="E693" s="284"/>
      <c r="F693" s="527"/>
      <c r="G693" s="44">
        <v>1</v>
      </c>
      <c r="H693" s="75"/>
      <c r="I693" s="75"/>
      <c r="J693" s="44"/>
      <c r="K693" s="44"/>
      <c r="L693" s="25"/>
      <c r="M693" s="373"/>
      <c r="N693" s="373"/>
    </row>
    <row r="695" spans="1:23" ht="31.5">
      <c r="A695" s="539" t="s">
        <v>135</v>
      </c>
      <c r="B695" s="549" t="s">
        <v>136</v>
      </c>
      <c r="C695" s="549"/>
      <c r="D695" s="542"/>
      <c r="E695" s="283" t="s">
        <v>137</v>
      </c>
      <c r="F695" s="526"/>
      <c r="G695" s="43">
        <v>1</v>
      </c>
      <c r="H695" s="76"/>
      <c r="I695" s="76"/>
      <c r="J695" s="43">
        <v>1</v>
      </c>
      <c r="K695" s="43">
        <v>108</v>
      </c>
      <c r="L695" s="18">
        <v>17.399999999999999</v>
      </c>
      <c r="M695" s="533"/>
      <c r="N695" s="533"/>
      <c r="O695" s="371"/>
      <c r="P695" s="385"/>
      <c r="Q695" s="23"/>
      <c r="R695" s="2"/>
      <c r="S695" s="2"/>
      <c r="T695" s="23"/>
      <c r="U695" s="23"/>
    </row>
    <row r="696" spans="1:23">
      <c r="A696" s="19"/>
      <c r="B696" s="285"/>
      <c r="C696" s="285"/>
      <c r="D696" s="20" t="s">
        <v>1094</v>
      </c>
      <c r="E696" s="284"/>
      <c r="F696" s="527"/>
      <c r="G696" s="44">
        <v>1</v>
      </c>
      <c r="H696" s="75"/>
      <c r="I696" s="75"/>
      <c r="J696" s="44"/>
      <c r="K696" s="44"/>
      <c r="L696" s="22"/>
      <c r="M696" s="350"/>
      <c r="N696" s="350"/>
      <c r="O696" s="372"/>
      <c r="P696" s="384"/>
      <c r="Q696" s="23"/>
      <c r="R696" s="23"/>
      <c r="S696" s="23"/>
      <c r="T696" s="23"/>
      <c r="U696" s="23"/>
    </row>
    <row r="697" spans="1:23" s="2" customFormat="1">
      <c r="A697" s="19"/>
      <c r="B697" s="285"/>
      <c r="C697" s="285"/>
      <c r="D697" s="20"/>
      <c r="E697" s="284"/>
      <c r="F697" s="527"/>
      <c r="G697" s="44"/>
      <c r="H697" s="75"/>
      <c r="I697" s="75"/>
      <c r="J697" s="44"/>
      <c r="K697" s="44"/>
      <c r="L697" s="25"/>
      <c r="M697" s="373"/>
      <c r="N697" s="373"/>
      <c r="O697" s="373"/>
      <c r="P697" s="386"/>
      <c r="R697" s="23"/>
      <c r="S697" s="23"/>
      <c r="T697" s="23"/>
    </row>
    <row r="698" spans="1:23" ht="31.5">
      <c r="A698" s="539" t="s">
        <v>138</v>
      </c>
      <c r="B698" s="549" t="s">
        <v>139</v>
      </c>
      <c r="C698" s="549"/>
      <c r="D698" s="542"/>
      <c r="E698" s="283" t="s">
        <v>140</v>
      </c>
      <c r="F698" s="526"/>
      <c r="G698" s="43">
        <v>1</v>
      </c>
      <c r="H698" s="76"/>
      <c r="I698" s="76"/>
      <c r="J698" s="43"/>
      <c r="K698" s="43">
        <v>108</v>
      </c>
      <c r="L698" s="18">
        <v>17.399999999999999</v>
      </c>
      <c r="M698" s="533"/>
      <c r="N698" s="533"/>
      <c r="O698" s="371"/>
      <c r="P698" s="385"/>
      <c r="Q698" s="23"/>
      <c r="R698" s="23"/>
      <c r="S698" s="23"/>
      <c r="T698" s="23"/>
      <c r="U698" s="23"/>
    </row>
    <row r="699" spans="1:23">
      <c r="A699" s="19"/>
      <c r="B699" s="285"/>
      <c r="C699" s="285"/>
      <c r="D699" s="20" t="s">
        <v>1095</v>
      </c>
      <c r="E699" s="284"/>
      <c r="F699" s="527"/>
      <c r="G699" s="44">
        <v>1</v>
      </c>
      <c r="H699" s="75"/>
      <c r="I699" s="75"/>
      <c r="J699" s="44"/>
      <c r="K699" s="44"/>
      <c r="L699" s="22"/>
      <c r="M699" s="350"/>
      <c r="N699" s="350"/>
      <c r="O699" s="372"/>
      <c r="P699" s="384"/>
      <c r="Q699" s="23"/>
      <c r="R699" s="2"/>
      <c r="S699" s="2"/>
      <c r="T699" s="23"/>
      <c r="U699" s="23"/>
    </row>
    <row r="700" spans="1:23">
      <c r="A700" s="19"/>
      <c r="B700" s="285"/>
      <c r="C700" s="285"/>
      <c r="D700" s="20"/>
      <c r="E700" s="284"/>
      <c r="F700" s="527"/>
      <c r="G700" s="44"/>
      <c r="H700" s="75"/>
      <c r="I700" s="75"/>
      <c r="J700" s="44"/>
      <c r="K700" s="44"/>
      <c r="L700" s="22"/>
      <c r="M700" s="350"/>
      <c r="N700" s="350"/>
      <c r="O700" s="372"/>
      <c r="P700" s="384"/>
      <c r="Q700" s="23"/>
      <c r="R700" s="23"/>
      <c r="S700" s="23"/>
      <c r="T700" s="23"/>
      <c r="U700" s="23"/>
    </row>
    <row r="701" spans="1:23">
      <c r="A701" s="540"/>
      <c r="B701" s="547"/>
      <c r="C701" s="547"/>
      <c r="D701" s="541"/>
      <c r="E701" s="281"/>
      <c r="F701" s="524"/>
      <c r="G701" s="86"/>
      <c r="H701" s="87"/>
      <c r="I701" s="87"/>
      <c r="J701" s="86"/>
      <c r="K701" s="86"/>
      <c r="L701" s="249"/>
      <c r="M701" s="67"/>
      <c r="N701" s="67"/>
      <c r="O701" s="369"/>
      <c r="P701" s="384"/>
      <c r="Q701" s="23"/>
      <c r="R701" s="23"/>
      <c r="S701" s="23"/>
      <c r="T701" s="23"/>
      <c r="U701" s="23"/>
    </row>
    <row r="702" spans="1:23" ht="47.25">
      <c r="A702" s="539" t="s">
        <v>363</v>
      </c>
      <c r="B702" s="542" t="s">
        <v>364</v>
      </c>
      <c r="C702" s="542"/>
      <c r="D702" s="542" t="s">
        <v>1096</v>
      </c>
      <c r="E702" s="278" t="s">
        <v>1097</v>
      </c>
      <c r="F702" s="521">
        <v>810797030919</v>
      </c>
      <c r="G702" s="27">
        <v>1</v>
      </c>
      <c r="H702" s="79"/>
      <c r="I702" s="79"/>
      <c r="J702" s="27">
        <v>125</v>
      </c>
      <c r="K702" s="27">
        <v>19</v>
      </c>
      <c r="L702" s="18" t="e">
        <f>SUM(I703:I706)</f>
        <v>#N/A</v>
      </c>
      <c r="M702" s="255" t="e">
        <v>#N/A</v>
      </c>
      <c r="N702" s="255" t="e">
        <v>#N/A</v>
      </c>
      <c r="O702" s="371"/>
      <c r="P702" s="385">
        <v>1</v>
      </c>
      <c r="Q702" s="23"/>
      <c r="R702" s="66" t="e">
        <f>L702*1.55</f>
        <v>#N/A</v>
      </c>
      <c r="S702" s="260" t="e">
        <f>SUM(R702-L702)/R702</f>
        <v>#N/A</v>
      </c>
      <c r="T702" s="66">
        <f>T696</f>
        <v>0</v>
      </c>
      <c r="U702" s="260" t="e">
        <f>SUM(T702-R702)/T702</f>
        <v>#N/A</v>
      </c>
      <c r="V702" s="287">
        <f>V696</f>
        <v>0</v>
      </c>
      <c r="W702" s="261" t="e">
        <f>SUM(V702-L702)/V702</f>
        <v>#N/A</v>
      </c>
    </row>
    <row r="703" spans="1:23">
      <c r="A703" s="69" t="s">
        <v>1098</v>
      </c>
      <c r="B703" s="20"/>
      <c r="C703" s="20"/>
      <c r="D703" s="20" t="s">
        <v>1099</v>
      </c>
      <c r="E703" s="279"/>
      <c r="F703" s="523"/>
      <c r="G703" s="21">
        <v>1</v>
      </c>
      <c r="H703" s="275" t="e">
        <f>VLOOKUP(A703,'Master Data'!A:P,23,FALSE)</f>
        <v>#N/A</v>
      </c>
      <c r="I703" s="72" t="e">
        <f t="shared" ref="I703:I713" si="57">SUM(H703*1.42)*G703</f>
        <v>#N/A</v>
      </c>
      <c r="J703" s="21"/>
      <c r="K703" s="21"/>
      <c r="L703" s="269"/>
      <c r="M703" s="67"/>
      <c r="N703" s="67"/>
      <c r="O703" s="369"/>
      <c r="P703" s="384">
        <v>2</v>
      </c>
      <c r="Q703" s="23"/>
      <c r="R703" s="23"/>
      <c r="S703" s="23"/>
      <c r="T703" s="23"/>
      <c r="U703" s="23"/>
      <c r="V703" s="287"/>
    </row>
    <row r="704" spans="1:23">
      <c r="A704" s="69" t="s">
        <v>795</v>
      </c>
      <c r="B704" s="20"/>
      <c r="C704" s="20"/>
      <c r="D704" s="20" t="s">
        <v>1100</v>
      </c>
      <c r="E704" s="279"/>
      <c r="F704" s="523"/>
      <c r="G704" s="21">
        <v>2</v>
      </c>
      <c r="H704" s="275" t="e">
        <f>VLOOKUP(A704,'Master Data'!A:P,23,FALSE)</f>
        <v>#REF!</v>
      </c>
      <c r="I704" s="72" t="e">
        <f t="shared" si="57"/>
        <v>#REF!</v>
      </c>
      <c r="J704" s="21"/>
      <c r="K704" s="21"/>
      <c r="L704" s="256"/>
      <c r="M704" s="67"/>
      <c r="N704" s="67"/>
      <c r="O704" s="369"/>
      <c r="P704" s="384">
        <v>3</v>
      </c>
      <c r="Q704" s="23"/>
      <c r="R704" s="23"/>
      <c r="S704" s="23"/>
      <c r="T704" s="23"/>
      <c r="U704" s="23"/>
    </row>
    <row r="705" spans="1:23">
      <c r="A705" s="69" t="s">
        <v>569</v>
      </c>
      <c r="B705" s="20"/>
      <c r="C705" s="20"/>
      <c r="D705" s="20" t="s">
        <v>1101</v>
      </c>
      <c r="E705" s="279"/>
      <c r="F705" s="523"/>
      <c r="G705" s="21">
        <v>1</v>
      </c>
      <c r="H705" s="275" t="e">
        <f>VLOOKUP(A705,'Master Data'!A:P,23,FALSE)</f>
        <v>#REF!</v>
      </c>
      <c r="I705" s="72" t="e">
        <f t="shared" si="57"/>
        <v>#REF!</v>
      </c>
      <c r="J705" s="21"/>
      <c r="K705" s="21"/>
      <c r="L705" s="256"/>
      <c r="M705" s="67"/>
      <c r="N705" s="67"/>
      <c r="O705" s="369"/>
      <c r="P705" s="384">
        <v>4</v>
      </c>
      <c r="Q705" s="23"/>
      <c r="R705" s="23"/>
      <c r="S705" s="23"/>
      <c r="T705" s="23"/>
      <c r="U705" s="23"/>
    </row>
    <row r="706" spans="1:23">
      <c r="A706" s="69" t="s">
        <v>885</v>
      </c>
      <c r="B706" s="20"/>
      <c r="C706" s="20"/>
      <c r="D706" s="20" t="s">
        <v>1102</v>
      </c>
      <c r="E706" s="279"/>
      <c r="F706" s="523"/>
      <c r="G706" s="21">
        <v>5</v>
      </c>
      <c r="H706" s="275" t="e">
        <f>VLOOKUP(A706,'Master Data'!A:P,23,FALSE)</f>
        <v>#REF!</v>
      </c>
      <c r="I706" s="72" t="e">
        <f t="shared" si="57"/>
        <v>#REF!</v>
      </c>
      <c r="J706" s="21"/>
      <c r="K706" s="21"/>
      <c r="L706" s="256"/>
      <c r="M706" s="67"/>
      <c r="N706" s="67"/>
      <c r="O706" s="369"/>
      <c r="P706" s="384">
        <v>5</v>
      </c>
      <c r="Q706" s="23"/>
      <c r="R706" s="23"/>
      <c r="S706" s="23"/>
      <c r="T706" s="23"/>
      <c r="U706" s="23"/>
    </row>
    <row r="707" spans="1:23">
      <c r="A707" s="69" t="s">
        <v>632</v>
      </c>
      <c r="B707" s="554"/>
      <c r="C707" s="554"/>
      <c r="D707" s="20" t="s">
        <v>1103</v>
      </c>
      <c r="E707" s="279"/>
      <c r="F707" s="523"/>
      <c r="G707" s="21">
        <v>1</v>
      </c>
      <c r="H707" s="275" t="e">
        <f>VLOOKUP(A707,'Master Data'!A:P,23,FALSE)</f>
        <v>#REF!</v>
      </c>
      <c r="I707" s="72" t="e">
        <f t="shared" si="57"/>
        <v>#REF!</v>
      </c>
      <c r="J707" s="21"/>
      <c r="K707" s="21"/>
      <c r="L707" s="256"/>
      <c r="M707" s="67"/>
      <c r="N707" s="67"/>
      <c r="O707" s="369"/>
      <c r="P707" s="385">
        <v>6</v>
      </c>
      <c r="Q707" s="23"/>
      <c r="R707" s="2"/>
      <c r="S707" s="2"/>
      <c r="T707" s="23"/>
      <c r="U707" s="23"/>
    </row>
    <row r="708" spans="1:23">
      <c r="A708" s="69" t="s">
        <v>648</v>
      </c>
      <c r="B708" s="554"/>
      <c r="C708" s="554"/>
      <c r="D708" s="20" t="s">
        <v>1104</v>
      </c>
      <c r="E708" s="279"/>
      <c r="F708" s="523"/>
      <c r="G708" s="21">
        <v>1</v>
      </c>
      <c r="H708" s="275" t="e">
        <f>VLOOKUP(A708,'Master Data'!A:P,23,FALSE)</f>
        <v>#REF!</v>
      </c>
      <c r="I708" s="72" t="e">
        <f t="shared" si="57"/>
        <v>#REF!</v>
      </c>
      <c r="J708" s="21"/>
      <c r="K708" s="21"/>
      <c r="L708" s="256"/>
      <c r="M708" s="67"/>
      <c r="N708" s="67"/>
      <c r="O708" s="369"/>
      <c r="P708" s="384">
        <v>7</v>
      </c>
      <c r="Q708" s="23"/>
      <c r="R708" s="23"/>
      <c r="S708" s="23"/>
      <c r="T708" s="23"/>
      <c r="U708" s="23"/>
    </row>
    <row r="709" spans="1:23">
      <c r="A709" s="69" t="s">
        <v>737</v>
      </c>
      <c r="B709" s="554" t="s">
        <v>1105</v>
      </c>
      <c r="C709" s="554"/>
      <c r="D709" s="20" t="s">
        <v>1106</v>
      </c>
      <c r="E709" s="279"/>
      <c r="F709" s="523"/>
      <c r="G709" s="21">
        <v>1</v>
      </c>
      <c r="H709" s="275" t="e">
        <f>VLOOKUP(A709,'Master Data'!A:P,23,FALSE)</f>
        <v>#REF!</v>
      </c>
      <c r="I709" s="72" t="e">
        <f t="shared" si="57"/>
        <v>#REF!</v>
      </c>
      <c r="J709" s="21"/>
      <c r="K709" s="21"/>
      <c r="L709" s="256"/>
      <c r="M709" s="67"/>
      <c r="N709" s="67"/>
      <c r="O709" s="369"/>
      <c r="P709" s="384">
        <v>8</v>
      </c>
      <c r="Q709" s="23"/>
      <c r="R709" s="23"/>
      <c r="S709" s="23"/>
      <c r="T709" s="23"/>
      <c r="U709" s="23"/>
    </row>
    <row r="710" spans="1:23">
      <c r="A710" s="69" t="s">
        <v>739</v>
      </c>
      <c r="B710" s="554" t="s">
        <v>1105</v>
      </c>
      <c r="C710" s="554"/>
      <c r="D710" s="20" t="s">
        <v>1107</v>
      </c>
      <c r="E710" s="279"/>
      <c r="F710" s="523"/>
      <c r="G710" s="21">
        <v>1</v>
      </c>
      <c r="H710" s="275" t="e">
        <f>VLOOKUP(A710,'Master Data'!A:P,23,FALSE)</f>
        <v>#REF!</v>
      </c>
      <c r="I710" s="72" t="e">
        <f t="shared" si="57"/>
        <v>#REF!</v>
      </c>
      <c r="J710" s="21"/>
      <c r="K710" s="21"/>
      <c r="L710" s="256"/>
      <c r="M710" s="67"/>
      <c r="N710" s="67"/>
      <c r="O710" s="369"/>
      <c r="P710" s="384">
        <v>9</v>
      </c>
      <c r="Q710" s="23"/>
      <c r="R710" s="23"/>
      <c r="S710" s="23"/>
      <c r="T710" s="23"/>
      <c r="U710" s="23"/>
    </row>
    <row r="711" spans="1:23">
      <c r="A711" s="69" t="s">
        <v>1108</v>
      </c>
      <c r="B711" s="554" t="s">
        <v>1105</v>
      </c>
      <c r="C711" s="554"/>
      <c r="D711" s="20" t="s">
        <v>1109</v>
      </c>
      <c r="E711" s="279"/>
      <c r="F711" s="523"/>
      <c r="G711" s="21">
        <v>1</v>
      </c>
      <c r="H711" s="275" t="e">
        <f>VLOOKUP(A711,'Master Data'!A:P,23,FALSE)</f>
        <v>#REF!</v>
      </c>
      <c r="I711" s="72" t="e">
        <f t="shared" si="57"/>
        <v>#REF!</v>
      </c>
      <c r="J711" s="21"/>
      <c r="K711" s="21"/>
      <c r="L711" s="256"/>
      <c r="M711" s="67"/>
      <c r="N711" s="67"/>
      <c r="O711" s="369"/>
      <c r="P711" s="384">
        <v>10</v>
      </c>
      <c r="Q711" s="23"/>
      <c r="R711" s="23"/>
      <c r="S711" s="23"/>
      <c r="T711" s="23"/>
      <c r="U711" s="23"/>
    </row>
    <row r="712" spans="1:23">
      <c r="A712" s="69" t="s">
        <v>789</v>
      </c>
      <c r="B712" s="554" t="s">
        <v>1105</v>
      </c>
      <c r="C712" s="554"/>
      <c r="D712" s="20" t="s">
        <v>1110</v>
      </c>
      <c r="E712" s="279"/>
      <c r="F712" s="523"/>
      <c r="G712" s="21">
        <v>1</v>
      </c>
      <c r="H712" s="275" t="e">
        <f>VLOOKUP(A712,'Master Data'!A:P,23,FALSE)</f>
        <v>#REF!</v>
      </c>
      <c r="I712" s="72" t="e">
        <f t="shared" si="57"/>
        <v>#REF!</v>
      </c>
      <c r="J712" s="21"/>
      <c r="K712" s="21"/>
      <c r="L712" s="256"/>
      <c r="M712" s="67"/>
      <c r="N712" s="67"/>
      <c r="O712" s="369"/>
      <c r="P712" s="385">
        <v>11</v>
      </c>
      <c r="Q712" s="23"/>
      <c r="R712" s="23"/>
      <c r="S712" s="23"/>
      <c r="T712" s="23"/>
      <c r="U712" s="23"/>
    </row>
    <row r="713" spans="1:23" s="2" customFormat="1">
      <c r="A713" s="69" t="s">
        <v>741</v>
      </c>
      <c r="B713" s="554" t="s">
        <v>1105</v>
      </c>
      <c r="C713" s="554"/>
      <c r="D713" s="20" t="s">
        <v>791</v>
      </c>
      <c r="E713" s="279"/>
      <c r="F713" s="523"/>
      <c r="G713" s="21">
        <v>1</v>
      </c>
      <c r="H713" s="275" t="e">
        <f>VLOOKUP(A713,'Master Data'!A:P,23,FALSE)</f>
        <v>#REF!</v>
      </c>
      <c r="I713" s="72" t="e">
        <f t="shared" si="57"/>
        <v>#REF!</v>
      </c>
      <c r="J713" s="21"/>
      <c r="K713" s="21"/>
      <c r="L713" s="289"/>
      <c r="M713" s="532"/>
      <c r="N713" s="532"/>
      <c r="O713" s="370"/>
      <c r="P713" s="384">
        <v>12</v>
      </c>
      <c r="Q713" s="23"/>
      <c r="R713" s="23"/>
      <c r="S713" s="23"/>
      <c r="T713" s="23"/>
      <c r="U713" s="23"/>
    </row>
    <row r="714" spans="1:23">
      <c r="A714" s="543"/>
      <c r="B714" s="541"/>
      <c r="C714" s="541"/>
      <c r="D714" s="541"/>
      <c r="E714" s="281"/>
      <c r="F714" s="524"/>
      <c r="G714" s="86"/>
      <c r="H714" s="87"/>
      <c r="I714" s="87"/>
      <c r="J714" s="86"/>
      <c r="K714" s="86"/>
      <c r="L714" s="249"/>
      <c r="M714" s="67"/>
      <c r="N714" s="67"/>
      <c r="O714" s="369"/>
      <c r="P714" s="384">
        <v>13</v>
      </c>
      <c r="Q714" s="23"/>
      <c r="R714" s="23"/>
      <c r="S714" s="23"/>
      <c r="T714" s="23"/>
      <c r="U714" s="23"/>
    </row>
    <row r="715" spans="1:23" ht="31.5">
      <c r="A715" s="555" t="s">
        <v>366</v>
      </c>
      <c r="B715" s="542" t="s">
        <v>367</v>
      </c>
      <c r="C715" s="542"/>
      <c r="D715" s="542"/>
      <c r="E715" s="278" t="s">
        <v>368</v>
      </c>
      <c r="F715" s="521">
        <v>810797030926</v>
      </c>
      <c r="G715" s="27">
        <v>1</v>
      </c>
      <c r="H715" s="79"/>
      <c r="I715" s="79"/>
      <c r="J715" s="27">
        <v>125</v>
      </c>
      <c r="K715" s="27">
        <v>19</v>
      </c>
      <c r="L715" s="18"/>
      <c r="M715" s="255" t="e">
        <v>#N/A</v>
      </c>
      <c r="N715" s="255" t="e">
        <v>#N/A</v>
      </c>
      <c r="O715" s="371"/>
      <c r="P715" s="384">
        <v>14</v>
      </c>
      <c r="Q715" s="23"/>
      <c r="R715" s="66">
        <f>L715*1.55</f>
        <v>0</v>
      </c>
      <c r="S715" s="260" t="e">
        <f>SUM(R715-L715)/R715</f>
        <v>#DIV/0!</v>
      </c>
      <c r="T715" s="66">
        <f>T709</f>
        <v>0</v>
      </c>
      <c r="U715" s="260" t="e">
        <f>SUM(T715-R715)/T715</f>
        <v>#DIV/0!</v>
      </c>
      <c r="V715" s="287">
        <f>V709</f>
        <v>0</v>
      </c>
      <c r="W715" s="261" t="e">
        <f>SUM(V715-L715)/V715</f>
        <v>#DIV/0!</v>
      </c>
    </row>
    <row r="716" spans="1:23">
      <c r="A716" s="69"/>
      <c r="B716" s="20"/>
      <c r="C716" s="20"/>
      <c r="D716" s="20" t="s">
        <v>1099</v>
      </c>
      <c r="E716" s="279"/>
      <c r="F716" s="523"/>
      <c r="G716" s="21">
        <v>1</v>
      </c>
      <c r="H716" s="275" t="e">
        <f>VLOOKUP(A716,'Master Data'!A:P,23,FALSE)</f>
        <v>#N/A</v>
      </c>
      <c r="I716" s="72" t="e">
        <f t="shared" ref="I716:I726" si="58">SUM(H716*1.42)*G716</f>
        <v>#N/A</v>
      </c>
      <c r="J716" s="21"/>
      <c r="K716" s="21"/>
      <c r="L716" s="269"/>
      <c r="M716" s="67"/>
      <c r="N716" s="67"/>
      <c r="O716" s="369"/>
      <c r="P716" s="384">
        <v>15</v>
      </c>
      <c r="Q716" s="23"/>
      <c r="R716" s="23"/>
      <c r="S716" s="23"/>
      <c r="T716" s="23"/>
      <c r="U716" s="23"/>
      <c r="V716" s="287"/>
    </row>
    <row r="717" spans="1:23">
      <c r="A717" s="69" t="s">
        <v>783</v>
      </c>
      <c r="B717" s="20"/>
      <c r="C717" s="20"/>
      <c r="D717" s="20" t="s">
        <v>1111</v>
      </c>
      <c r="E717" s="279"/>
      <c r="F717" s="523"/>
      <c r="G717" s="21">
        <v>2</v>
      </c>
      <c r="H717" s="275" t="e">
        <f>VLOOKUP(A717,'Master Data'!A:P,23,FALSE)</f>
        <v>#REF!</v>
      </c>
      <c r="I717" s="72" t="e">
        <f t="shared" si="58"/>
        <v>#REF!</v>
      </c>
      <c r="J717" s="21"/>
      <c r="K717" s="21"/>
      <c r="L717" s="256"/>
      <c r="M717" s="67"/>
      <c r="N717" s="67"/>
      <c r="O717" s="369"/>
      <c r="P717" s="385">
        <v>16</v>
      </c>
      <c r="Q717" s="23"/>
      <c r="R717" s="23"/>
      <c r="S717" s="23"/>
      <c r="T717" s="23"/>
      <c r="U717" s="23"/>
    </row>
    <row r="718" spans="1:23">
      <c r="A718" s="69" t="s">
        <v>556</v>
      </c>
      <c r="B718" s="20"/>
      <c r="C718" s="20"/>
      <c r="D718" s="20" t="s">
        <v>1112</v>
      </c>
      <c r="E718" s="279"/>
      <c r="F718" s="523"/>
      <c r="G718" s="21">
        <v>1</v>
      </c>
      <c r="H718" s="275" t="e">
        <f>VLOOKUP(A718,'Master Data'!A:P,23,FALSE)</f>
        <v>#REF!</v>
      </c>
      <c r="I718" s="72" t="e">
        <f t="shared" si="58"/>
        <v>#REF!</v>
      </c>
      <c r="J718" s="21"/>
      <c r="K718" s="21"/>
      <c r="L718" s="256"/>
      <c r="M718" s="67"/>
      <c r="N718" s="67"/>
      <c r="O718" s="369"/>
      <c r="P718" s="384">
        <v>17</v>
      </c>
      <c r="Q718" s="23"/>
      <c r="R718" s="23"/>
      <c r="S718" s="23"/>
      <c r="T718" s="23"/>
      <c r="U718" s="23"/>
    </row>
    <row r="719" spans="1:23">
      <c r="A719" s="69" t="s">
        <v>885</v>
      </c>
      <c r="B719" s="20"/>
      <c r="C719" s="20"/>
      <c r="D719" s="20" t="s">
        <v>1102</v>
      </c>
      <c r="E719" s="279"/>
      <c r="F719" s="523"/>
      <c r="G719" s="21">
        <v>5</v>
      </c>
      <c r="H719" s="275" t="e">
        <f>VLOOKUP(A719,'Master Data'!A:P,23,FALSE)</f>
        <v>#REF!</v>
      </c>
      <c r="I719" s="72" t="e">
        <f t="shared" si="58"/>
        <v>#REF!</v>
      </c>
      <c r="J719" s="21"/>
      <c r="K719" s="21"/>
      <c r="L719" s="256"/>
      <c r="M719" s="67"/>
      <c r="N719" s="67"/>
      <c r="O719" s="369"/>
      <c r="P719" s="384">
        <v>18</v>
      </c>
      <c r="Q719" s="23"/>
      <c r="R719" s="23"/>
      <c r="S719" s="23"/>
      <c r="T719" s="23"/>
      <c r="U719" s="23"/>
    </row>
    <row r="720" spans="1:23">
      <c r="A720" s="69" t="s">
        <v>632</v>
      </c>
      <c r="B720" s="554"/>
      <c r="C720" s="554"/>
      <c r="D720" s="20" t="s">
        <v>1103</v>
      </c>
      <c r="E720" s="279"/>
      <c r="F720" s="523"/>
      <c r="G720" s="21">
        <v>1</v>
      </c>
      <c r="H720" s="275" t="e">
        <f>VLOOKUP(A720,'Master Data'!A:P,23,FALSE)</f>
        <v>#REF!</v>
      </c>
      <c r="I720" s="72" t="e">
        <f t="shared" si="58"/>
        <v>#REF!</v>
      </c>
      <c r="J720" s="21"/>
      <c r="K720" s="21"/>
      <c r="L720" s="256"/>
      <c r="M720" s="67"/>
      <c r="N720" s="67"/>
      <c r="O720" s="369"/>
      <c r="P720" s="384">
        <v>19</v>
      </c>
      <c r="Q720" s="23"/>
      <c r="R720" s="23"/>
      <c r="S720" s="23"/>
      <c r="T720" s="23"/>
      <c r="U720" s="23"/>
    </row>
    <row r="721" spans="1:24">
      <c r="A721" s="69" t="s">
        <v>648</v>
      </c>
      <c r="B721" s="554"/>
      <c r="C721" s="554"/>
      <c r="D721" s="20" t="s">
        <v>1104</v>
      </c>
      <c r="E721" s="279"/>
      <c r="F721" s="523"/>
      <c r="G721" s="21">
        <v>1</v>
      </c>
      <c r="H721" s="275" t="e">
        <f>VLOOKUP(A721,'Master Data'!A:P,23,FALSE)</f>
        <v>#REF!</v>
      </c>
      <c r="I721" s="72" t="e">
        <f t="shared" si="58"/>
        <v>#REF!</v>
      </c>
      <c r="J721" s="21"/>
      <c r="K721" s="21"/>
      <c r="L721" s="256"/>
      <c r="M721" s="67"/>
      <c r="N721" s="67"/>
      <c r="O721" s="369"/>
      <c r="P721" s="384">
        <v>20</v>
      </c>
      <c r="Q721" s="23"/>
      <c r="R721" s="23"/>
      <c r="S721" s="23"/>
      <c r="T721" s="23"/>
      <c r="U721" s="23"/>
    </row>
    <row r="722" spans="1:24">
      <c r="A722" s="69" t="s">
        <v>737</v>
      </c>
      <c r="B722" s="554" t="s">
        <v>1105</v>
      </c>
      <c r="C722" s="554"/>
      <c r="D722" s="20" t="s">
        <v>1106</v>
      </c>
      <c r="E722" s="279"/>
      <c r="F722" s="523"/>
      <c r="G722" s="21">
        <v>1</v>
      </c>
      <c r="H722" s="275" t="e">
        <f>VLOOKUP(A722,'Master Data'!A:P,23,FALSE)</f>
        <v>#REF!</v>
      </c>
      <c r="I722" s="72" t="e">
        <f t="shared" si="58"/>
        <v>#REF!</v>
      </c>
      <c r="J722" s="21"/>
      <c r="K722" s="21"/>
      <c r="L722" s="256"/>
      <c r="M722" s="67"/>
      <c r="N722" s="67"/>
      <c r="O722" s="369"/>
      <c r="P722" s="385">
        <v>21</v>
      </c>
      <c r="Q722" s="23"/>
      <c r="R722" s="23"/>
      <c r="S722" s="23"/>
      <c r="T722" s="23"/>
      <c r="U722" s="23"/>
    </row>
    <row r="723" spans="1:24">
      <c r="A723" s="69" t="s">
        <v>739</v>
      </c>
      <c r="B723" s="554" t="s">
        <v>1105</v>
      </c>
      <c r="C723" s="554"/>
      <c r="D723" s="20" t="s">
        <v>1107</v>
      </c>
      <c r="E723" s="279"/>
      <c r="F723" s="523"/>
      <c r="G723" s="21">
        <v>1</v>
      </c>
      <c r="H723" s="275" t="e">
        <f>VLOOKUP(A723,'Master Data'!A:P,23,FALSE)</f>
        <v>#REF!</v>
      </c>
      <c r="I723" s="72" t="e">
        <f t="shared" si="58"/>
        <v>#REF!</v>
      </c>
      <c r="J723" s="21"/>
      <c r="K723" s="21"/>
      <c r="L723" s="256"/>
      <c r="M723" s="67"/>
      <c r="N723" s="67"/>
      <c r="O723" s="369"/>
      <c r="P723" s="384">
        <v>22</v>
      </c>
      <c r="Q723" s="23"/>
      <c r="R723" s="23"/>
      <c r="S723" s="23"/>
      <c r="T723" s="23"/>
      <c r="U723" s="23"/>
    </row>
    <row r="724" spans="1:24">
      <c r="A724" s="69" t="s">
        <v>1108</v>
      </c>
      <c r="B724" s="554" t="s">
        <v>1105</v>
      </c>
      <c r="C724" s="554"/>
      <c r="D724" s="20" t="s">
        <v>1109</v>
      </c>
      <c r="E724" s="279"/>
      <c r="F724" s="523"/>
      <c r="G724" s="21">
        <v>1</v>
      </c>
      <c r="H724" s="275" t="e">
        <f>VLOOKUP(A724,'Master Data'!A:P,23,FALSE)</f>
        <v>#REF!</v>
      </c>
      <c r="I724" s="72" t="e">
        <f t="shared" si="58"/>
        <v>#REF!</v>
      </c>
      <c r="J724" s="21"/>
      <c r="K724" s="21"/>
      <c r="L724" s="256"/>
      <c r="M724" s="67"/>
      <c r="N724" s="67"/>
      <c r="O724" s="369"/>
      <c r="P724" s="384">
        <v>23</v>
      </c>
      <c r="Q724" s="23"/>
      <c r="R724" s="23"/>
      <c r="S724" s="23"/>
      <c r="T724" s="23"/>
      <c r="U724" s="23"/>
    </row>
    <row r="725" spans="1:24">
      <c r="A725" s="69" t="s">
        <v>789</v>
      </c>
      <c r="B725" s="554" t="s">
        <v>1105</v>
      </c>
      <c r="C725" s="554"/>
      <c r="D725" s="20" t="s">
        <v>1110</v>
      </c>
      <c r="E725" s="279"/>
      <c r="F725" s="523"/>
      <c r="G725" s="21">
        <v>1</v>
      </c>
      <c r="H725" s="275" t="e">
        <f>VLOOKUP(A725,'Master Data'!A:P,23,FALSE)</f>
        <v>#REF!</v>
      </c>
      <c r="I725" s="72" t="e">
        <f t="shared" si="58"/>
        <v>#REF!</v>
      </c>
      <c r="J725" s="21"/>
      <c r="K725" s="21"/>
      <c r="L725" s="256"/>
      <c r="M725" s="67"/>
      <c r="N725" s="67"/>
      <c r="O725" s="369"/>
      <c r="P725" s="384">
        <v>24</v>
      </c>
      <c r="Q725" s="23"/>
      <c r="R725" s="23"/>
      <c r="S725" s="23"/>
      <c r="T725" s="23"/>
      <c r="U725" s="23"/>
    </row>
    <row r="726" spans="1:24" s="2" customFormat="1">
      <c r="A726" s="69" t="s">
        <v>741</v>
      </c>
      <c r="B726" s="554" t="s">
        <v>1105</v>
      </c>
      <c r="C726" s="554"/>
      <c r="D726" s="20" t="s">
        <v>791</v>
      </c>
      <c r="E726" s="279"/>
      <c r="F726" s="523"/>
      <c r="G726" s="21">
        <v>1</v>
      </c>
      <c r="H726" s="275" t="e">
        <f>VLOOKUP(A726,'Master Data'!A:P,23,FALSE)</f>
        <v>#REF!</v>
      </c>
      <c r="I726" s="72" t="e">
        <f t="shared" si="58"/>
        <v>#REF!</v>
      </c>
      <c r="J726" s="21"/>
      <c r="K726" s="21"/>
      <c r="L726" s="289"/>
      <c r="M726" s="532"/>
      <c r="N726" s="532"/>
      <c r="O726" s="370"/>
      <c r="P726" s="384">
        <v>25</v>
      </c>
      <c r="Q726" s="23"/>
      <c r="R726" s="23"/>
      <c r="S726" s="23"/>
      <c r="T726" s="23"/>
      <c r="U726" s="23"/>
    </row>
    <row r="727" spans="1:24">
      <c r="A727" s="543"/>
      <c r="B727" s="541"/>
      <c r="C727" s="541"/>
      <c r="D727" s="541"/>
      <c r="E727" s="281"/>
      <c r="F727" s="524"/>
      <c r="G727" s="86"/>
      <c r="H727" s="87"/>
      <c r="I727" s="87"/>
      <c r="J727" s="86"/>
      <c r="K727" s="86"/>
      <c r="L727" s="249"/>
      <c r="M727" s="67"/>
      <c r="N727" s="67"/>
      <c r="O727" s="369"/>
      <c r="P727" s="385">
        <v>26</v>
      </c>
      <c r="Q727" s="23"/>
      <c r="R727" s="23"/>
      <c r="S727" s="23"/>
      <c r="T727" s="23"/>
      <c r="U727" s="23"/>
      <c r="X727" s="264"/>
    </row>
    <row r="728" spans="1:24" ht="45.75">
      <c r="A728" s="555" t="s">
        <v>369</v>
      </c>
      <c r="B728" s="542" t="s">
        <v>370</v>
      </c>
      <c r="C728" s="542"/>
      <c r="D728" s="542"/>
      <c r="E728" s="279" t="s">
        <v>1113</v>
      </c>
      <c r="F728" s="521">
        <v>810797030995</v>
      </c>
      <c r="G728" s="27">
        <v>1</v>
      </c>
      <c r="H728" s="79"/>
      <c r="I728" s="79"/>
      <c r="J728" s="27">
        <v>125</v>
      </c>
      <c r="K728" s="27">
        <v>19</v>
      </c>
      <c r="L728" s="18"/>
      <c r="M728" s="255" t="e">
        <v>#N/A</v>
      </c>
      <c r="N728" s="255" t="e">
        <v>#N/A</v>
      </c>
      <c r="O728" s="371"/>
      <c r="P728" s="384">
        <v>27</v>
      </c>
      <c r="Q728" s="23"/>
      <c r="R728" s="66">
        <f>L728*1.55</f>
        <v>0</v>
      </c>
      <c r="S728" s="260" t="e">
        <f>SUM(R728-L728)/R728</f>
        <v>#DIV/0!</v>
      </c>
      <c r="T728" s="66">
        <f>T722</f>
        <v>0</v>
      </c>
      <c r="U728" s="260" t="e">
        <f>SUM(T728-R728)/T728</f>
        <v>#DIV/0!</v>
      </c>
      <c r="V728" s="287">
        <f>V722</f>
        <v>0</v>
      </c>
      <c r="W728" s="261" t="e">
        <f>SUM(V728-L728)/V728</f>
        <v>#DIV/0!</v>
      </c>
      <c r="X728" s="264"/>
    </row>
    <row r="729" spans="1:24">
      <c r="A729" s="69"/>
      <c r="B729" s="69" t="s">
        <v>1114</v>
      </c>
      <c r="C729" s="69"/>
      <c r="D729" s="20" t="s">
        <v>1099</v>
      </c>
      <c r="E729" s="279"/>
      <c r="F729" s="523"/>
      <c r="G729" s="21">
        <v>1</v>
      </c>
      <c r="H729" s="275" t="e">
        <f>VLOOKUP(A729,'Master Data'!A:P,23,FALSE)</f>
        <v>#N/A</v>
      </c>
      <c r="I729" s="72" t="e">
        <f t="shared" ref="I729:I739" si="59">SUM(H729*1.42)*G729</f>
        <v>#N/A</v>
      </c>
      <c r="J729" s="21"/>
      <c r="K729" s="21"/>
      <c r="L729" s="269"/>
      <c r="M729" s="67"/>
      <c r="N729" s="67"/>
      <c r="O729" s="369"/>
      <c r="P729" s="384">
        <v>28</v>
      </c>
      <c r="Q729" s="23"/>
      <c r="R729" s="23"/>
      <c r="S729" s="23"/>
      <c r="T729" s="23"/>
      <c r="U729" s="23"/>
      <c r="V729" s="287"/>
      <c r="X729" s="264"/>
    </row>
    <row r="730" spans="1:24">
      <c r="A730" s="69" t="s">
        <v>795</v>
      </c>
      <c r="B730" s="20"/>
      <c r="C730" s="20"/>
      <c r="D730" s="20" t="s">
        <v>1100</v>
      </c>
      <c r="E730" s="279"/>
      <c r="F730" s="523"/>
      <c r="G730" s="21">
        <v>2</v>
      </c>
      <c r="H730" s="275" t="e">
        <f>VLOOKUP(A730,'Master Data'!A:P,23,FALSE)</f>
        <v>#REF!</v>
      </c>
      <c r="I730" s="72" t="e">
        <f t="shared" si="59"/>
        <v>#REF!</v>
      </c>
      <c r="J730" s="21"/>
      <c r="K730" s="21"/>
      <c r="L730" s="256"/>
      <c r="M730" s="67"/>
      <c r="N730" s="67"/>
      <c r="O730" s="369"/>
      <c r="P730" s="384">
        <v>29</v>
      </c>
      <c r="Q730" s="23"/>
      <c r="R730" s="23"/>
      <c r="S730" s="23"/>
      <c r="T730" s="23"/>
      <c r="U730" s="23"/>
      <c r="X730" s="264"/>
    </row>
    <row r="731" spans="1:24">
      <c r="A731" s="69" t="s">
        <v>569</v>
      </c>
      <c r="B731" s="20"/>
      <c r="C731" s="20"/>
      <c r="D731" s="20" t="s">
        <v>1101</v>
      </c>
      <c r="E731" s="279"/>
      <c r="F731" s="523"/>
      <c r="G731" s="21">
        <v>1</v>
      </c>
      <c r="H731" s="275" t="e">
        <f>VLOOKUP(A731,'Master Data'!A:P,23,FALSE)</f>
        <v>#REF!</v>
      </c>
      <c r="I731" s="72" t="e">
        <f t="shared" si="59"/>
        <v>#REF!</v>
      </c>
      <c r="J731" s="21"/>
      <c r="K731" s="21"/>
      <c r="L731" s="256"/>
      <c r="M731" s="67"/>
      <c r="N731" s="67"/>
      <c r="O731" s="369"/>
      <c r="P731" s="384">
        <v>30</v>
      </c>
      <c r="Q731" s="23"/>
      <c r="R731" s="23"/>
      <c r="S731" s="23"/>
      <c r="T731" s="23"/>
      <c r="U731" s="23"/>
      <c r="X731" s="264"/>
    </row>
    <row r="732" spans="1:24">
      <c r="A732" s="69" t="s">
        <v>885</v>
      </c>
      <c r="B732" s="20"/>
      <c r="C732" s="20"/>
      <c r="D732" s="20" t="s">
        <v>1102</v>
      </c>
      <c r="E732" s="279"/>
      <c r="F732" s="523"/>
      <c r="G732" s="21">
        <v>5</v>
      </c>
      <c r="H732" s="275" t="e">
        <f>VLOOKUP(A732,'Master Data'!A:P,23,FALSE)</f>
        <v>#REF!</v>
      </c>
      <c r="I732" s="72" t="e">
        <f t="shared" si="59"/>
        <v>#REF!</v>
      </c>
      <c r="J732" s="21"/>
      <c r="K732" s="21"/>
      <c r="L732" s="256"/>
      <c r="M732" s="67"/>
      <c r="N732" s="67"/>
      <c r="O732" s="369"/>
      <c r="P732" s="385">
        <v>31</v>
      </c>
      <c r="Q732" s="23"/>
      <c r="R732" s="23"/>
      <c r="S732" s="23"/>
      <c r="T732" s="23"/>
      <c r="U732" s="23"/>
      <c r="X732" s="264"/>
    </row>
    <row r="733" spans="1:24">
      <c r="A733" s="69" t="s">
        <v>632</v>
      </c>
      <c r="B733" s="554"/>
      <c r="C733" s="554"/>
      <c r="D733" s="20" t="s">
        <v>1103</v>
      </c>
      <c r="E733" s="279"/>
      <c r="F733" s="523"/>
      <c r="G733" s="21">
        <v>1</v>
      </c>
      <c r="H733" s="275" t="e">
        <f>VLOOKUP(A733,'Master Data'!A:P,23,FALSE)</f>
        <v>#REF!</v>
      </c>
      <c r="I733" s="72" t="e">
        <f t="shared" si="59"/>
        <v>#REF!</v>
      </c>
      <c r="J733" s="21"/>
      <c r="K733" s="21"/>
      <c r="L733" s="256"/>
      <c r="M733" s="67"/>
      <c r="N733" s="67"/>
      <c r="O733" s="369"/>
      <c r="P733" s="384">
        <v>32</v>
      </c>
      <c r="Q733" s="23"/>
      <c r="R733" s="23"/>
      <c r="S733" s="23"/>
      <c r="T733" s="23"/>
      <c r="U733" s="23"/>
      <c r="X733" s="264"/>
    </row>
    <row r="734" spans="1:24">
      <c r="A734" s="69" t="s">
        <v>648</v>
      </c>
      <c r="B734" s="554"/>
      <c r="C734" s="554"/>
      <c r="D734" s="20" t="s">
        <v>1104</v>
      </c>
      <c r="E734" s="279"/>
      <c r="F734" s="523"/>
      <c r="G734" s="21">
        <v>1</v>
      </c>
      <c r="H734" s="275" t="e">
        <f>VLOOKUP(A734,'Master Data'!A:P,23,FALSE)</f>
        <v>#REF!</v>
      </c>
      <c r="I734" s="72" t="e">
        <f t="shared" si="59"/>
        <v>#REF!</v>
      </c>
      <c r="J734" s="21"/>
      <c r="K734" s="21"/>
      <c r="L734" s="256"/>
      <c r="M734" s="67"/>
      <c r="N734" s="67"/>
      <c r="O734" s="369"/>
      <c r="P734" s="384">
        <v>33</v>
      </c>
      <c r="Q734" s="23"/>
      <c r="R734" s="23"/>
      <c r="S734" s="23"/>
      <c r="T734" s="23"/>
      <c r="U734" s="23"/>
      <c r="X734" s="264"/>
    </row>
    <row r="735" spans="1:24" s="2" customFormat="1">
      <c r="A735" s="69" t="s">
        <v>737</v>
      </c>
      <c r="B735" s="554" t="s">
        <v>1105</v>
      </c>
      <c r="C735" s="554"/>
      <c r="D735" s="20" t="s">
        <v>1106</v>
      </c>
      <c r="E735" s="279"/>
      <c r="F735" s="523"/>
      <c r="G735" s="21">
        <v>1</v>
      </c>
      <c r="H735" s="275" t="e">
        <f>VLOOKUP(A735,'Master Data'!A:P,23,FALSE)</f>
        <v>#REF!</v>
      </c>
      <c r="I735" s="72" t="e">
        <f t="shared" si="59"/>
        <v>#REF!</v>
      </c>
      <c r="J735" s="21"/>
      <c r="K735" s="21"/>
      <c r="L735" s="292"/>
      <c r="M735" s="374"/>
      <c r="N735" s="374"/>
      <c r="O735" s="374"/>
      <c r="P735" s="384">
        <v>34</v>
      </c>
      <c r="R735" s="23"/>
      <c r="S735" s="23"/>
      <c r="T735" s="23"/>
      <c r="X735" s="265"/>
    </row>
    <row r="736" spans="1:24">
      <c r="A736" s="69" t="s">
        <v>739</v>
      </c>
      <c r="B736" s="554" t="s">
        <v>1105</v>
      </c>
      <c r="C736" s="554"/>
      <c r="D736" s="20" t="s">
        <v>1107</v>
      </c>
      <c r="E736" s="279"/>
      <c r="F736" s="523"/>
      <c r="G736" s="21">
        <v>1</v>
      </c>
      <c r="H736" s="275" t="e">
        <f>VLOOKUP(A736,'Master Data'!A:P,23,FALSE)</f>
        <v>#REF!</v>
      </c>
      <c r="I736" s="72" t="e">
        <f t="shared" si="59"/>
        <v>#REF!</v>
      </c>
      <c r="J736" s="21"/>
      <c r="K736" s="21"/>
      <c r="L736" s="256"/>
      <c r="M736" s="67"/>
      <c r="N736" s="67"/>
      <c r="O736" s="369"/>
      <c r="P736" s="384">
        <v>35</v>
      </c>
      <c r="Q736" s="23"/>
      <c r="R736" s="23"/>
      <c r="S736" s="23"/>
      <c r="T736" s="23"/>
      <c r="U736" s="23"/>
      <c r="X736" s="264"/>
    </row>
    <row r="737" spans="1:25">
      <c r="A737" s="69" t="s">
        <v>1108</v>
      </c>
      <c r="B737" s="554" t="s">
        <v>1105</v>
      </c>
      <c r="C737" s="554"/>
      <c r="D737" s="20" t="s">
        <v>1109</v>
      </c>
      <c r="E737" s="279"/>
      <c r="F737" s="523"/>
      <c r="G737" s="21">
        <v>1</v>
      </c>
      <c r="H737" s="275" t="e">
        <f>VLOOKUP(A737,'Master Data'!A:P,23,FALSE)</f>
        <v>#REF!</v>
      </c>
      <c r="I737" s="72" t="e">
        <f t="shared" si="59"/>
        <v>#REF!</v>
      </c>
      <c r="J737" s="21"/>
      <c r="K737" s="21"/>
      <c r="L737" s="256"/>
      <c r="M737" s="67"/>
      <c r="N737" s="67"/>
      <c r="O737" s="369"/>
      <c r="P737" s="385">
        <v>36</v>
      </c>
      <c r="Q737" s="23"/>
      <c r="R737" s="23"/>
      <c r="S737" s="23"/>
      <c r="T737" s="23"/>
      <c r="U737" s="23"/>
      <c r="X737" s="264"/>
    </row>
    <row r="738" spans="1:25">
      <c r="A738" s="69" t="s">
        <v>789</v>
      </c>
      <c r="B738" s="554" t="s">
        <v>1105</v>
      </c>
      <c r="C738" s="554"/>
      <c r="D738" s="20" t="s">
        <v>1110</v>
      </c>
      <c r="E738" s="279"/>
      <c r="F738" s="523"/>
      <c r="G738" s="21">
        <v>1</v>
      </c>
      <c r="H738" s="275" t="e">
        <f>VLOOKUP(A738,'Master Data'!A:P,23,FALSE)</f>
        <v>#REF!</v>
      </c>
      <c r="I738" s="72" t="e">
        <f t="shared" si="59"/>
        <v>#REF!</v>
      </c>
      <c r="J738" s="21"/>
      <c r="K738" s="21"/>
      <c r="L738" s="256"/>
      <c r="M738" s="67"/>
      <c r="N738" s="67"/>
      <c r="O738" s="369"/>
      <c r="P738" s="384">
        <v>37</v>
      </c>
      <c r="Q738" s="23"/>
      <c r="R738" s="23"/>
      <c r="S738" s="23"/>
      <c r="T738" s="23"/>
      <c r="U738" s="23"/>
      <c r="X738" s="264"/>
    </row>
    <row r="739" spans="1:25" s="2" customFormat="1">
      <c r="A739" s="69" t="s">
        <v>741</v>
      </c>
      <c r="B739" s="554" t="s">
        <v>1105</v>
      </c>
      <c r="C739" s="554"/>
      <c r="D739" s="20" t="s">
        <v>791</v>
      </c>
      <c r="E739" s="279"/>
      <c r="F739" s="523"/>
      <c r="G739" s="21">
        <v>1</v>
      </c>
      <c r="H739" s="275" t="e">
        <f>VLOOKUP(A739,'Master Data'!A:P,23,FALSE)</f>
        <v>#REF!</v>
      </c>
      <c r="I739" s="72" t="e">
        <f t="shared" si="59"/>
        <v>#REF!</v>
      </c>
      <c r="J739" s="21"/>
      <c r="K739" s="21"/>
      <c r="L739" s="289"/>
      <c r="M739" s="532"/>
      <c r="N739" s="532"/>
      <c r="O739" s="370"/>
      <c r="P739" s="384">
        <v>38</v>
      </c>
      <c r="Q739" s="23"/>
      <c r="R739" s="23"/>
      <c r="S739" s="23"/>
      <c r="T739" s="23"/>
      <c r="U739" s="23"/>
      <c r="X739" s="264"/>
    </row>
    <row r="740" spans="1:25">
      <c r="A740" s="543"/>
      <c r="B740" s="541"/>
      <c r="C740" s="541"/>
      <c r="D740" s="541"/>
      <c r="E740" s="281"/>
      <c r="F740" s="524"/>
      <c r="G740" s="86"/>
      <c r="H740" s="87"/>
      <c r="I740" s="87"/>
      <c r="J740" s="86"/>
      <c r="K740" s="86"/>
      <c r="L740" s="249"/>
      <c r="M740" s="67"/>
      <c r="N740" s="67"/>
      <c r="O740" s="369"/>
      <c r="P740" s="384">
        <v>39</v>
      </c>
      <c r="Q740" s="23"/>
      <c r="R740" s="23"/>
      <c r="S740" s="23"/>
      <c r="T740" s="23"/>
      <c r="U740" s="23"/>
      <c r="X740" s="264"/>
    </row>
    <row r="741" spans="1:25" ht="47.25">
      <c r="A741" s="555" t="s">
        <v>338</v>
      </c>
      <c r="B741" s="542" t="s">
        <v>339</v>
      </c>
      <c r="C741" s="542"/>
      <c r="D741" s="542"/>
      <c r="E741" s="278" t="s">
        <v>1115</v>
      </c>
      <c r="F741" s="521">
        <v>810797030537</v>
      </c>
      <c r="G741" s="17">
        <v>1</v>
      </c>
      <c r="H741" s="78"/>
      <c r="I741" s="78"/>
      <c r="J741" s="17">
        <f>20*72</f>
        <v>1440</v>
      </c>
      <c r="K741" s="17">
        <v>20</v>
      </c>
      <c r="L741" s="18"/>
      <c r="M741" s="255">
        <v>44.23</v>
      </c>
      <c r="N741" s="255">
        <v>95.99</v>
      </c>
      <c r="O741" s="371"/>
      <c r="P741" s="384">
        <v>40</v>
      </c>
      <c r="Q741" s="23"/>
      <c r="R741" s="66">
        <f>L741*2</f>
        <v>0</v>
      </c>
      <c r="S741" s="260" t="e">
        <f>SUM(R741-L741)/R741</f>
        <v>#DIV/0!</v>
      </c>
      <c r="T741" s="66">
        <v>69.95</v>
      </c>
      <c r="U741" s="260">
        <f>SUM(T741-R741)/T741</f>
        <v>1</v>
      </c>
      <c r="V741" s="287"/>
      <c r="W741" s="261" t="e">
        <f>SUM(V741-L741)/V741</f>
        <v>#DIV/0!</v>
      </c>
      <c r="X741" s="264"/>
    </row>
    <row r="742" spans="1:25">
      <c r="A742" s="69"/>
      <c r="B742" s="20" t="s">
        <v>1116</v>
      </c>
      <c r="C742" s="20"/>
      <c r="D742" s="20" t="s">
        <v>1117</v>
      </c>
      <c r="E742" s="279"/>
      <c r="F742" s="523"/>
      <c r="G742" s="21">
        <v>1</v>
      </c>
      <c r="H742" s="275" t="e">
        <f>VLOOKUP(A742,'Master Data'!A:P,23,FALSE)</f>
        <v>#N/A</v>
      </c>
      <c r="I742" s="72" t="e">
        <f t="shared" ref="I742:I753" si="60">SUM(H742*1.42)*G742</f>
        <v>#N/A</v>
      </c>
      <c r="J742" s="21"/>
      <c r="K742" s="21"/>
      <c r="L742" s="269"/>
      <c r="M742" s="67"/>
      <c r="N742" s="67"/>
      <c r="O742" s="369"/>
      <c r="P742" s="385">
        <v>41</v>
      </c>
      <c r="Q742" s="23"/>
      <c r="R742" s="23"/>
      <c r="S742" s="23"/>
      <c r="T742" s="23"/>
      <c r="U742" s="23"/>
      <c r="V742" s="287">
        <v>63.95</v>
      </c>
      <c r="X742" s="262" t="s">
        <v>1118</v>
      </c>
    </row>
    <row r="743" spans="1:25">
      <c r="A743" s="69" t="s">
        <v>795</v>
      </c>
      <c r="B743" s="20" t="s">
        <v>1119</v>
      </c>
      <c r="C743" s="20"/>
      <c r="D743" s="20" t="s">
        <v>1120</v>
      </c>
      <c r="E743" s="279"/>
      <c r="F743" s="523"/>
      <c r="G743" s="21">
        <v>1</v>
      </c>
      <c r="H743" s="275" t="e">
        <f>VLOOKUP(A743,'Master Data'!A:P,23,FALSE)</f>
        <v>#REF!</v>
      </c>
      <c r="I743" s="72" t="e">
        <f t="shared" si="60"/>
        <v>#REF!</v>
      </c>
      <c r="J743" s="21"/>
      <c r="K743" s="21"/>
      <c r="L743" s="256"/>
      <c r="M743" s="67"/>
      <c r="N743" s="67"/>
      <c r="O743" s="369"/>
      <c r="P743" s="384">
        <v>42</v>
      </c>
      <c r="Q743" s="23"/>
      <c r="R743" s="2"/>
      <c r="S743" s="2"/>
      <c r="T743" s="2"/>
      <c r="U743" s="23"/>
      <c r="X743" s="264"/>
      <c r="Y743" s="264"/>
    </row>
    <row r="744" spans="1:25">
      <c r="A744" s="69" t="s">
        <v>804</v>
      </c>
      <c r="B744" s="20"/>
      <c r="C744" s="20"/>
      <c r="D744" s="20" t="s">
        <v>1121</v>
      </c>
      <c r="E744" s="279"/>
      <c r="F744" s="523"/>
      <c r="G744" s="21">
        <v>1</v>
      </c>
      <c r="H744" s="275" t="e">
        <f>VLOOKUP(A744,'Master Data'!A:P,23,FALSE)</f>
        <v>#REF!</v>
      </c>
      <c r="I744" s="72" t="e">
        <f t="shared" si="60"/>
        <v>#REF!</v>
      </c>
      <c r="J744" s="21"/>
      <c r="K744" s="21"/>
      <c r="L744" s="256"/>
      <c r="M744" s="67"/>
      <c r="N744" s="67"/>
      <c r="O744" s="369"/>
      <c r="P744" s="384">
        <v>43</v>
      </c>
      <c r="Q744" s="23"/>
      <c r="R744" s="23"/>
      <c r="S744" s="23"/>
      <c r="T744" s="23"/>
      <c r="U744" s="23"/>
      <c r="X744" s="264"/>
      <c r="Y744" s="264"/>
    </row>
    <row r="745" spans="1:25" s="2" customFormat="1">
      <c r="A745" s="69" t="s">
        <v>578</v>
      </c>
      <c r="B745" s="20"/>
      <c r="C745" s="20"/>
      <c r="D745" s="20" t="s">
        <v>1122</v>
      </c>
      <c r="E745" s="279"/>
      <c r="F745" s="523"/>
      <c r="G745" s="21">
        <v>1</v>
      </c>
      <c r="H745" s="275" t="e">
        <f>VLOOKUP(A745,'Master Data'!A:P,23,FALSE)</f>
        <v>#REF!</v>
      </c>
      <c r="I745" s="72" t="e">
        <f t="shared" si="60"/>
        <v>#REF!</v>
      </c>
      <c r="J745" s="21"/>
      <c r="K745" s="21"/>
      <c r="L745" s="292"/>
      <c r="M745" s="374"/>
      <c r="N745" s="374"/>
      <c r="O745" s="374"/>
      <c r="P745" s="384">
        <v>44</v>
      </c>
      <c r="R745" s="23"/>
      <c r="S745" s="23"/>
      <c r="T745" s="23"/>
      <c r="X745" s="265"/>
      <c r="Y745" s="265"/>
    </row>
    <row r="746" spans="1:25">
      <c r="A746" s="69" t="s">
        <v>885</v>
      </c>
      <c r="B746" s="20"/>
      <c r="C746" s="20"/>
      <c r="D746" s="20" t="s">
        <v>1102</v>
      </c>
      <c r="E746" s="279"/>
      <c r="F746" s="523"/>
      <c r="G746" s="21">
        <v>5</v>
      </c>
      <c r="H746" s="275" t="e">
        <f>VLOOKUP(A746,'Master Data'!A:P,23,FALSE)</f>
        <v>#REF!</v>
      </c>
      <c r="I746" s="72" t="e">
        <f t="shared" si="60"/>
        <v>#REF!</v>
      </c>
      <c r="J746" s="21"/>
      <c r="K746" s="21"/>
      <c r="L746" s="256"/>
      <c r="M746" s="67"/>
      <c r="N746" s="67"/>
      <c r="O746" s="369"/>
      <c r="P746" s="384">
        <v>45</v>
      </c>
      <c r="Q746" s="23"/>
      <c r="R746" s="23"/>
      <c r="S746" s="23"/>
      <c r="T746" s="23"/>
      <c r="U746" s="23"/>
      <c r="X746" s="264"/>
      <c r="Y746" s="264"/>
    </row>
    <row r="747" spans="1:25">
      <c r="A747" s="69" t="s">
        <v>632</v>
      </c>
      <c r="B747" s="554"/>
      <c r="C747" s="554"/>
      <c r="D747" s="20" t="s">
        <v>1103</v>
      </c>
      <c r="E747" s="279"/>
      <c r="F747" s="523"/>
      <c r="G747" s="21">
        <v>1</v>
      </c>
      <c r="H747" s="275" t="e">
        <f>VLOOKUP(A747,'Master Data'!A:P,23,FALSE)</f>
        <v>#REF!</v>
      </c>
      <c r="I747" s="72" t="e">
        <f t="shared" si="60"/>
        <v>#REF!</v>
      </c>
      <c r="J747" s="21"/>
      <c r="K747" s="21"/>
      <c r="L747" s="256"/>
      <c r="M747" s="67"/>
      <c r="N747" s="67"/>
      <c r="O747" s="369"/>
      <c r="P747" s="385">
        <v>46</v>
      </c>
      <c r="Q747" s="23"/>
      <c r="R747" s="23"/>
      <c r="S747" s="23"/>
      <c r="T747" s="23"/>
      <c r="U747" s="23"/>
      <c r="X747" s="264"/>
      <c r="Y747" s="264"/>
    </row>
    <row r="748" spans="1:25">
      <c r="A748" s="69" t="s">
        <v>648</v>
      </c>
      <c r="B748" s="554"/>
      <c r="C748" s="554"/>
      <c r="D748" s="20" t="s">
        <v>1104</v>
      </c>
      <c r="E748" s="279"/>
      <c r="F748" s="523"/>
      <c r="G748" s="21">
        <v>1</v>
      </c>
      <c r="H748" s="275" t="e">
        <f>VLOOKUP(A748,'Master Data'!A:P,23,FALSE)</f>
        <v>#REF!</v>
      </c>
      <c r="I748" s="72" t="e">
        <f t="shared" si="60"/>
        <v>#REF!</v>
      </c>
      <c r="J748" s="21"/>
      <c r="K748" s="21"/>
      <c r="L748" s="256"/>
      <c r="M748" s="67"/>
      <c r="N748" s="67"/>
      <c r="O748" s="369"/>
      <c r="P748" s="384">
        <v>47</v>
      </c>
      <c r="Q748" s="23"/>
      <c r="R748" s="23"/>
      <c r="S748" s="23"/>
      <c r="T748" s="23"/>
      <c r="U748" s="23"/>
      <c r="X748" s="264"/>
      <c r="Y748" s="264"/>
    </row>
    <row r="749" spans="1:25">
      <c r="A749" s="69" t="s">
        <v>737</v>
      </c>
      <c r="B749" s="554" t="s">
        <v>1105</v>
      </c>
      <c r="C749" s="554"/>
      <c r="D749" s="20" t="s">
        <v>1106</v>
      </c>
      <c r="E749" s="279"/>
      <c r="F749" s="523"/>
      <c r="G749" s="21">
        <v>1</v>
      </c>
      <c r="H749" s="275" t="e">
        <f>VLOOKUP(A749,'Master Data'!A:P,23,FALSE)</f>
        <v>#REF!</v>
      </c>
      <c r="I749" s="72" t="e">
        <f t="shared" si="60"/>
        <v>#REF!</v>
      </c>
      <c r="J749" s="21"/>
      <c r="K749" s="21"/>
      <c r="L749" s="256"/>
      <c r="M749" s="67"/>
      <c r="N749" s="67"/>
      <c r="O749" s="369"/>
      <c r="P749" s="384">
        <v>48</v>
      </c>
      <c r="Q749" s="23"/>
      <c r="R749" s="23"/>
      <c r="S749" s="23"/>
      <c r="T749" s="23"/>
      <c r="U749" s="23"/>
      <c r="X749" s="264"/>
      <c r="Y749" s="264"/>
    </row>
    <row r="750" spans="1:25">
      <c r="A750" s="69" t="s">
        <v>739</v>
      </c>
      <c r="B750" s="554" t="s">
        <v>1105</v>
      </c>
      <c r="C750" s="554"/>
      <c r="D750" s="20" t="s">
        <v>1107</v>
      </c>
      <c r="E750" s="285"/>
      <c r="F750" s="528"/>
      <c r="G750" s="21">
        <v>1</v>
      </c>
      <c r="H750" s="275" t="e">
        <f>VLOOKUP(A750,'Master Data'!A:P,23,FALSE)</f>
        <v>#REF!</v>
      </c>
      <c r="I750" s="72" t="e">
        <f t="shared" si="60"/>
        <v>#REF!</v>
      </c>
      <c r="J750" s="21"/>
      <c r="K750" s="21"/>
      <c r="L750" s="256"/>
      <c r="M750" s="67"/>
      <c r="N750" s="67"/>
      <c r="O750" s="369"/>
      <c r="P750" s="384">
        <v>49</v>
      </c>
      <c r="Q750" s="23"/>
      <c r="R750" s="23"/>
      <c r="S750" s="23"/>
      <c r="T750" s="23"/>
      <c r="U750" s="23"/>
      <c r="X750" s="264"/>
      <c r="Y750" s="264"/>
    </row>
    <row r="751" spans="1:25">
      <c r="A751" s="69" t="s">
        <v>1108</v>
      </c>
      <c r="B751" s="554" t="s">
        <v>1105</v>
      </c>
      <c r="C751" s="554"/>
      <c r="D751" s="20" t="s">
        <v>1109</v>
      </c>
      <c r="E751" s="279"/>
      <c r="F751" s="523"/>
      <c r="G751" s="21">
        <v>1</v>
      </c>
      <c r="H751" s="275" t="e">
        <f>VLOOKUP(A751,'Master Data'!A:P,23,FALSE)</f>
        <v>#REF!</v>
      </c>
      <c r="I751" s="72" t="e">
        <f t="shared" si="60"/>
        <v>#REF!</v>
      </c>
      <c r="J751" s="21"/>
      <c r="K751" s="21"/>
      <c r="L751" s="256"/>
      <c r="M751" s="67"/>
      <c r="N751" s="67"/>
      <c r="O751" s="369"/>
      <c r="P751" s="384">
        <v>50</v>
      </c>
      <c r="Q751" s="23"/>
      <c r="R751" s="23"/>
      <c r="S751" s="23"/>
      <c r="T751" s="23"/>
      <c r="U751" s="23"/>
      <c r="X751" s="264"/>
      <c r="Y751" s="264"/>
    </row>
    <row r="752" spans="1:25" s="2" customFormat="1">
      <c r="A752" s="69" t="s">
        <v>789</v>
      </c>
      <c r="B752" s="554" t="s">
        <v>1105</v>
      </c>
      <c r="C752" s="554"/>
      <c r="D752" s="20" t="s">
        <v>1110</v>
      </c>
      <c r="E752" s="279"/>
      <c r="F752" s="523"/>
      <c r="G752" s="21">
        <v>1</v>
      </c>
      <c r="H752" s="275" t="e">
        <f>VLOOKUP(A752,'Master Data'!A:P,23,FALSE)</f>
        <v>#REF!</v>
      </c>
      <c r="I752" s="72" t="e">
        <f t="shared" si="60"/>
        <v>#REF!</v>
      </c>
      <c r="J752" s="21"/>
      <c r="K752" s="21"/>
      <c r="L752" s="289"/>
      <c r="M752" s="532"/>
      <c r="N752" s="532"/>
      <c r="O752" s="370"/>
      <c r="P752" s="385">
        <v>51</v>
      </c>
      <c r="Q752" s="23"/>
      <c r="R752" s="23"/>
      <c r="S752" s="23"/>
      <c r="T752" s="23"/>
      <c r="U752" s="23"/>
      <c r="X752" s="264"/>
      <c r="Y752" s="264"/>
    </row>
    <row r="753" spans="1:25" s="2" customFormat="1">
      <c r="A753" s="69" t="s">
        <v>741</v>
      </c>
      <c r="B753" s="554" t="s">
        <v>1105</v>
      </c>
      <c r="C753" s="554"/>
      <c r="D753" s="20" t="s">
        <v>791</v>
      </c>
      <c r="E753" s="279"/>
      <c r="F753" s="523"/>
      <c r="G753" s="21">
        <v>1</v>
      </c>
      <c r="H753" s="275" t="e">
        <f>VLOOKUP(A753,'Master Data'!A:P,23,FALSE)</f>
        <v>#REF!</v>
      </c>
      <c r="I753" s="72" t="e">
        <f t="shared" si="60"/>
        <v>#REF!</v>
      </c>
      <c r="J753" s="21"/>
      <c r="K753" s="21"/>
      <c r="L753" s="289"/>
      <c r="M753" s="532"/>
      <c r="N753" s="532"/>
      <c r="O753" s="370"/>
      <c r="P753" s="384">
        <v>52</v>
      </c>
      <c r="Q753" s="23"/>
      <c r="R753" s="23"/>
      <c r="S753" s="23"/>
      <c r="T753" s="23"/>
      <c r="U753" s="23"/>
      <c r="X753" s="264"/>
      <c r="Y753" s="264"/>
    </row>
    <row r="754" spans="1:25">
      <c r="A754" s="543"/>
      <c r="B754" s="541"/>
      <c r="C754" s="541"/>
      <c r="D754" s="541"/>
      <c r="E754" s="281"/>
      <c r="F754" s="524"/>
      <c r="G754" s="86"/>
      <c r="H754" s="87"/>
      <c r="I754" s="87"/>
      <c r="J754" s="86"/>
      <c r="K754" s="86"/>
      <c r="L754" s="249"/>
      <c r="M754" s="67"/>
      <c r="N754" s="67"/>
      <c r="O754" s="369"/>
      <c r="P754" s="384">
        <v>53</v>
      </c>
      <c r="Q754" s="23"/>
      <c r="R754" s="23"/>
      <c r="S754" s="23"/>
      <c r="T754" s="23"/>
      <c r="U754" s="23"/>
      <c r="X754" s="264"/>
      <c r="Y754" s="264"/>
    </row>
    <row r="755" spans="1:25" ht="47.25">
      <c r="A755" s="555" t="s">
        <v>342</v>
      </c>
      <c r="B755" s="542" t="s">
        <v>343</v>
      </c>
      <c r="C755" s="542"/>
      <c r="D755" s="542"/>
      <c r="E755" s="278" t="s">
        <v>1123</v>
      </c>
      <c r="F755" s="521">
        <v>810797030599</v>
      </c>
      <c r="G755" s="17">
        <v>1</v>
      </c>
      <c r="H755" s="78"/>
      <c r="I755" s="78"/>
      <c r="J755" s="17">
        <f>20*72</f>
        <v>1440</v>
      </c>
      <c r="K755" s="17">
        <v>20</v>
      </c>
      <c r="L755" s="18"/>
      <c r="M755" s="255" t="e">
        <v>#N/A</v>
      </c>
      <c r="N755" s="255" t="e">
        <v>#N/A</v>
      </c>
      <c r="O755" s="371"/>
      <c r="P755" s="384">
        <v>54</v>
      </c>
      <c r="Q755" s="23"/>
      <c r="R755" s="66">
        <f>L755*1.55</f>
        <v>0</v>
      </c>
      <c r="S755" s="260" t="e">
        <f>SUM(R755-L755)/R755</f>
        <v>#DIV/0!</v>
      </c>
      <c r="T755" s="66">
        <f>T749</f>
        <v>0</v>
      </c>
      <c r="U755" s="260" t="e">
        <f>SUM(T755-R755)/T755</f>
        <v>#DIV/0!</v>
      </c>
      <c r="V755" s="287">
        <f>V749</f>
        <v>0</v>
      </c>
      <c r="W755" s="261" t="e">
        <f>SUM(V755-L755)/V755</f>
        <v>#DIV/0!</v>
      </c>
      <c r="X755" s="264"/>
      <c r="Y755" s="264"/>
    </row>
    <row r="756" spans="1:25">
      <c r="A756" s="69"/>
      <c r="B756" s="69" t="s">
        <v>1124</v>
      </c>
      <c r="C756" s="69"/>
      <c r="D756" s="20" t="s">
        <v>1125</v>
      </c>
      <c r="E756" s="279"/>
      <c r="F756" s="523"/>
      <c r="G756" s="21">
        <v>1</v>
      </c>
      <c r="H756" s="275" t="e">
        <f>VLOOKUP(A756,'Master Data'!A:P,23,FALSE)</f>
        <v>#N/A</v>
      </c>
      <c r="I756" s="72" t="e">
        <f t="shared" ref="I756:I767" si="61">SUM(H756*1.42)*G756</f>
        <v>#N/A</v>
      </c>
      <c r="J756" s="21"/>
      <c r="K756" s="21"/>
      <c r="L756" s="269"/>
      <c r="M756" s="67"/>
      <c r="N756" s="67"/>
      <c r="O756" s="369"/>
      <c r="P756" s="384">
        <v>55</v>
      </c>
      <c r="Q756" s="23"/>
      <c r="R756" s="23"/>
      <c r="S756" s="23"/>
      <c r="T756" s="23"/>
      <c r="U756" s="23"/>
      <c r="V756" s="287">
        <v>274.2</v>
      </c>
      <c r="X756" s="262" t="s">
        <v>1126</v>
      </c>
      <c r="Y756" s="264" t="s">
        <v>1127</v>
      </c>
    </row>
    <row r="757" spans="1:25">
      <c r="A757" s="69" t="s">
        <v>795</v>
      </c>
      <c r="B757" s="20"/>
      <c r="C757" s="20"/>
      <c r="D757" s="20" t="s">
        <v>1120</v>
      </c>
      <c r="E757" s="279"/>
      <c r="F757" s="523"/>
      <c r="G757" s="21">
        <v>1</v>
      </c>
      <c r="H757" s="275" t="e">
        <f>VLOOKUP(A757,'Master Data'!A:P,23,FALSE)</f>
        <v>#REF!</v>
      </c>
      <c r="I757" s="72" t="e">
        <f t="shared" si="61"/>
        <v>#REF!</v>
      </c>
      <c r="J757" s="21"/>
      <c r="K757" s="21"/>
      <c r="L757" s="256"/>
      <c r="M757" s="67"/>
      <c r="N757" s="67"/>
      <c r="O757" s="369"/>
      <c r="P757" s="385">
        <v>56</v>
      </c>
      <c r="Q757" s="23"/>
      <c r="R757" s="23"/>
      <c r="S757" s="23"/>
      <c r="T757" s="23"/>
      <c r="U757" s="23"/>
      <c r="V757" s="6">
        <v>102.88</v>
      </c>
      <c r="X757" s="262" t="s">
        <v>1128</v>
      </c>
      <c r="Y757" s="264" t="s">
        <v>1127</v>
      </c>
    </row>
    <row r="758" spans="1:25" s="2" customFormat="1">
      <c r="A758" s="69" t="s">
        <v>804</v>
      </c>
      <c r="B758" s="20"/>
      <c r="C758" s="20"/>
      <c r="D758" s="20" t="s">
        <v>1121</v>
      </c>
      <c r="E758" s="279"/>
      <c r="F758" s="523"/>
      <c r="G758" s="21">
        <v>1</v>
      </c>
      <c r="H758" s="275" t="e">
        <f>VLOOKUP(A758,'Master Data'!A:P,23,FALSE)</f>
        <v>#REF!</v>
      </c>
      <c r="I758" s="72" t="e">
        <f t="shared" si="61"/>
        <v>#REF!</v>
      </c>
      <c r="J758" s="21"/>
      <c r="K758" s="21"/>
      <c r="L758" s="292"/>
      <c r="M758" s="374"/>
      <c r="N758" s="374"/>
      <c r="O758" s="374"/>
      <c r="P758" s="384">
        <v>57</v>
      </c>
      <c r="R758" s="23"/>
      <c r="S758" s="23"/>
      <c r="T758" s="23"/>
      <c r="X758" s="344"/>
      <c r="Y758" s="264"/>
    </row>
    <row r="759" spans="1:25">
      <c r="A759" s="69" t="s">
        <v>578</v>
      </c>
      <c r="B759" s="20"/>
      <c r="C759" s="20"/>
      <c r="D759" s="20" t="s">
        <v>1122</v>
      </c>
      <c r="E759" s="279"/>
      <c r="F759" s="523"/>
      <c r="G759" s="21">
        <v>1</v>
      </c>
      <c r="H759" s="275" t="e">
        <f>VLOOKUP(A759,'Master Data'!A:P,23,FALSE)</f>
        <v>#REF!</v>
      </c>
      <c r="I759" s="72" t="e">
        <f t="shared" si="61"/>
        <v>#REF!</v>
      </c>
      <c r="J759" s="21"/>
      <c r="K759" s="21"/>
      <c r="L759" s="256"/>
      <c r="M759" s="67"/>
      <c r="N759" s="67"/>
      <c r="O759" s="369"/>
      <c r="P759" s="384">
        <v>58</v>
      </c>
      <c r="Q759" s="23"/>
      <c r="R759" s="23"/>
      <c r="S759" s="23"/>
      <c r="T759" s="23"/>
      <c r="U759" s="23"/>
      <c r="X759" s="264"/>
      <c r="Y759" s="264"/>
    </row>
    <row r="760" spans="1:25">
      <c r="A760" s="69" t="s">
        <v>885</v>
      </c>
      <c r="B760" s="20"/>
      <c r="C760" s="20"/>
      <c r="D760" s="20" t="s">
        <v>1102</v>
      </c>
      <c r="E760" s="279"/>
      <c r="F760" s="523"/>
      <c r="G760" s="21">
        <v>5</v>
      </c>
      <c r="H760" s="275" t="e">
        <f>VLOOKUP(A760,'Master Data'!A:P,23,FALSE)</f>
        <v>#REF!</v>
      </c>
      <c r="I760" s="72" t="e">
        <f t="shared" si="61"/>
        <v>#REF!</v>
      </c>
      <c r="J760" s="21"/>
      <c r="K760" s="21"/>
      <c r="L760" s="256"/>
      <c r="M760" s="67"/>
      <c r="N760" s="67"/>
      <c r="O760" s="369"/>
      <c r="P760" s="384">
        <v>59</v>
      </c>
      <c r="Q760" s="23"/>
      <c r="R760" s="23"/>
      <c r="S760" s="23"/>
      <c r="T760" s="23"/>
      <c r="U760" s="23"/>
      <c r="X760" s="264"/>
      <c r="Y760" s="264"/>
    </row>
    <row r="761" spans="1:25">
      <c r="A761" s="69" t="s">
        <v>632</v>
      </c>
      <c r="B761" s="554"/>
      <c r="C761" s="554"/>
      <c r="D761" s="20" t="s">
        <v>1103</v>
      </c>
      <c r="E761" s="279"/>
      <c r="F761" s="523"/>
      <c r="G761" s="21">
        <v>1</v>
      </c>
      <c r="H761" s="275" t="e">
        <f>VLOOKUP(A761,'Master Data'!A:P,23,FALSE)</f>
        <v>#REF!</v>
      </c>
      <c r="I761" s="72" t="e">
        <f t="shared" si="61"/>
        <v>#REF!</v>
      </c>
      <c r="J761" s="21"/>
      <c r="K761" s="21"/>
      <c r="L761" s="256"/>
      <c r="M761" s="67"/>
      <c r="N761" s="67"/>
      <c r="O761" s="369"/>
      <c r="P761" s="384">
        <v>60</v>
      </c>
      <c r="Q761" s="23"/>
      <c r="R761" s="23"/>
      <c r="S761" s="23"/>
      <c r="T761" s="23"/>
      <c r="U761" s="23"/>
      <c r="X761" s="264"/>
      <c r="Y761" s="264"/>
    </row>
    <row r="762" spans="1:25" s="2" customFormat="1">
      <c r="A762" s="69" t="s">
        <v>648</v>
      </c>
      <c r="B762" s="554"/>
      <c r="C762" s="554"/>
      <c r="D762" s="20" t="s">
        <v>1104</v>
      </c>
      <c r="E762" s="279"/>
      <c r="F762" s="523"/>
      <c r="G762" s="21">
        <v>1</v>
      </c>
      <c r="H762" s="275" t="e">
        <f>VLOOKUP(A762,'Master Data'!A:P,23,FALSE)</f>
        <v>#REF!</v>
      </c>
      <c r="I762" s="72" t="e">
        <f t="shared" si="61"/>
        <v>#REF!</v>
      </c>
      <c r="J762" s="21"/>
      <c r="K762" s="21"/>
      <c r="L762" s="289"/>
      <c r="M762" s="532"/>
      <c r="N762" s="532"/>
      <c r="O762" s="370"/>
      <c r="P762" s="385">
        <v>61</v>
      </c>
      <c r="Q762" s="23"/>
      <c r="R762" s="23"/>
      <c r="S762" s="23"/>
      <c r="T762" s="23"/>
      <c r="U762" s="23"/>
      <c r="X762" s="264"/>
      <c r="Y762" s="264"/>
    </row>
    <row r="763" spans="1:25">
      <c r="A763" s="69" t="s">
        <v>737</v>
      </c>
      <c r="B763" s="554" t="s">
        <v>1105</v>
      </c>
      <c r="C763" s="554"/>
      <c r="D763" s="20" t="s">
        <v>1106</v>
      </c>
      <c r="E763" s="279"/>
      <c r="F763" s="523"/>
      <c r="G763" s="21">
        <v>1</v>
      </c>
      <c r="H763" s="275" t="e">
        <f>VLOOKUP(A763,'Master Data'!A:P,23,FALSE)</f>
        <v>#REF!</v>
      </c>
      <c r="I763" s="72" t="e">
        <f t="shared" si="61"/>
        <v>#REF!</v>
      </c>
      <c r="J763" s="21"/>
      <c r="K763" s="21"/>
      <c r="L763" s="256"/>
      <c r="M763" s="67"/>
      <c r="N763" s="67"/>
      <c r="O763" s="369"/>
      <c r="P763" s="384">
        <v>62</v>
      </c>
      <c r="Q763" s="23"/>
      <c r="R763" s="23"/>
      <c r="S763" s="23"/>
      <c r="T763" s="23"/>
      <c r="U763" s="23"/>
      <c r="X763" s="264"/>
      <c r="Y763" s="264"/>
    </row>
    <row r="764" spans="1:25">
      <c r="A764" s="69" t="s">
        <v>739</v>
      </c>
      <c r="B764" s="554" t="s">
        <v>1105</v>
      </c>
      <c r="C764" s="554"/>
      <c r="D764" s="20" t="s">
        <v>1107</v>
      </c>
      <c r="E764" s="279"/>
      <c r="F764" s="523"/>
      <c r="G764" s="21">
        <v>1</v>
      </c>
      <c r="H764" s="275" t="e">
        <f>VLOOKUP(A764,'Master Data'!A:P,23,FALSE)</f>
        <v>#REF!</v>
      </c>
      <c r="I764" s="72" t="e">
        <f t="shared" si="61"/>
        <v>#REF!</v>
      </c>
      <c r="J764" s="21"/>
      <c r="K764" s="21"/>
      <c r="L764" s="256"/>
      <c r="M764" s="67"/>
      <c r="N764" s="67"/>
      <c r="O764" s="369"/>
      <c r="P764" s="384">
        <v>63</v>
      </c>
      <c r="Q764" s="23"/>
      <c r="R764" s="23"/>
      <c r="S764" s="23"/>
      <c r="T764" s="23"/>
      <c r="U764" s="23"/>
      <c r="X764" s="264"/>
      <c r="Y764" s="264"/>
    </row>
    <row r="765" spans="1:25" s="2" customFormat="1">
      <c r="A765" s="69" t="s">
        <v>1108</v>
      </c>
      <c r="B765" s="554" t="s">
        <v>1105</v>
      </c>
      <c r="C765" s="554"/>
      <c r="D765" s="20" t="s">
        <v>1109</v>
      </c>
      <c r="E765" s="279"/>
      <c r="F765" s="523"/>
      <c r="G765" s="21">
        <v>1</v>
      </c>
      <c r="H765" s="275" t="e">
        <f>VLOOKUP(A765,'Master Data'!A:P,23,FALSE)</f>
        <v>#REF!</v>
      </c>
      <c r="I765" s="72" t="e">
        <f t="shared" si="61"/>
        <v>#REF!</v>
      </c>
      <c r="J765" s="21"/>
      <c r="K765" s="21"/>
      <c r="L765" s="289"/>
      <c r="M765" s="532"/>
      <c r="N765" s="532"/>
      <c r="O765" s="370"/>
      <c r="P765" s="384">
        <v>64</v>
      </c>
      <c r="Q765" s="23"/>
      <c r="R765" s="23"/>
      <c r="S765" s="23"/>
      <c r="T765" s="23"/>
      <c r="U765" s="23"/>
      <c r="X765" s="264"/>
      <c r="Y765" s="264"/>
    </row>
    <row r="766" spans="1:25">
      <c r="A766" s="69" t="s">
        <v>789</v>
      </c>
      <c r="B766" s="554" t="s">
        <v>1105</v>
      </c>
      <c r="C766" s="554"/>
      <c r="D766" s="20" t="s">
        <v>1110</v>
      </c>
      <c r="E766" s="279"/>
      <c r="F766" s="523"/>
      <c r="G766" s="21">
        <v>1</v>
      </c>
      <c r="H766" s="275" t="e">
        <f>VLOOKUP(A766,'Master Data'!A:P,23,FALSE)</f>
        <v>#REF!</v>
      </c>
      <c r="I766" s="72" t="e">
        <f t="shared" si="61"/>
        <v>#REF!</v>
      </c>
      <c r="J766" s="21"/>
      <c r="K766" s="21"/>
      <c r="L766" s="256"/>
      <c r="M766" s="67"/>
      <c r="N766" s="67"/>
      <c r="O766" s="369"/>
      <c r="P766" s="384">
        <v>65</v>
      </c>
      <c r="Q766" s="23"/>
      <c r="R766" s="23"/>
      <c r="S766" s="23"/>
      <c r="T766" s="23"/>
      <c r="U766" s="23"/>
      <c r="X766" s="264"/>
      <c r="Y766" s="264"/>
    </row>
    <row r="767" spans="1:25" s="2" customFormat="1">
      <c r="A767" s="69" t="s">
        <v>741</v>
      </c>
      <c r="B767" s="554" t="s">
        <v>1105</v>
      </c>
      <c r="C767" s="554"/>
      <c r="D767" s="20" t="s">
        <v>791</v>
      </c>
      <c r="E767" s="279"/>
      <c r="F767" s="523"/>
      <c r="G767" s="21">
        <v>1</v>
      </c>
      <c r="H767" s="275" t="e">
        <f>VLOOKUP(A767,'Master Data'!A:P,23,FALSE)</f>
        <v>#REF!</v>
      </c>
      <c r="I767" s="72" t="e">
        <f t="shared" si="61"/>
        <v>#REF!</v>
      </c>
      <c r="J767" s="21"/>
      <c r="K767" s="21"/>
      <c r="L767" s="289"/>
      <c r="M767" s="532"/>
      <c r="N767" s="532"/>
      <c r="O767" s="370"/>
      <c r="P767" s="385">
        <v>66</v>
      </c>
      <c r="Q767" s="23"/>
      <c r="R767" s="23"/>
      <c r="S767" s="23"/>
      <c r="T767" s="23"/>
      <c r="U767" s="23"/>
      <c r="X767" s="264"/>
      <c r="Y767" s="264"/>
    </row>
    <row r="768" spans="1:25">
      <c r="A768" s="543"/>
      <c r="B768" s="541"/>
      <c r="C768" s="541"/>
      <c r="D768" s="541"/>
      <c r="E768" s="281"/>
      <c r="F768" s="524"/>
      <c r="G768" s="86"/>
      <c r="H768" s="87"/>
      <c r="I768" s="87"/>
      <c r="J768" s="86"/>
      <c r="K768" s="86"/>
      <c r="L768" s="249"/>
      <c r="M768" s="67"/>
      <c r="N768" s="67"/>
      <c r="O768" s="369"/>
      <c r="P768" s="384">
        <v>67</v>
      </c>
      <c r="Q768" s="23"/>
      <c r="R768" s="23"/>
      <c r="S768" s="23"/>
      <c r="T768" s="23"/>
      <c r="U768" s="23"/>
      <c r="X768" s="264"/>
      <c r="Y768" s="264"/>
    </row>
    <row r="769" spans="1:25" ht="47.25">
      <c r="A769" s="555" t="s">
        <v>345</v>
      </c>
      <c r="B769" s="542" t="s">
        <v>346</v>
      </c>
      <c r="C769" s="542"/>
      <c r="D769" s="542"/>
      <c r="E769" s="278" t="s">
        <v>1129</v>
      </c>
      <c r="F769" s="521">
        <v>810797030605</v>
      </c>
      <c r="G769" s="17">
        <v>1</v>
      </c>
      <c r="H769" s="78"/>
      <c r="I769" s="78"/>
      <c r="J769" s="17">
        <v>72</v>
      </c>
      <c r="K769" s="17">
        <v>20</v>
      </c>
      <c r="L769" s="18"/>
      <c r="M769" s="255">
        <v>44.23</v>
      </c>
      <c r="N769" s="255">
        <v>95.99</v>
      </c>
      <c r="O769" s="371"/>
      <c r="P769" s="384">
        <v>68</v>
      </c>
      <c r="Q769" s="23"/>
      <c r="R769" s="66">
        <f>L769*1.55</f>
        <v>0</v>
      </c>
      <c r="S769" s="260" t="e">
        <f>SUM(R769-L769)/R769</f>
        <v>#DIV/0!</v>
      </c>
      <c r="T769" s="66">
        <f>T763</f>
        <v>0</v>
      </c>
      <c r="U769" s="260" t="e">
        <f>SUM(T769-R769)/T769</f>
        <v>#DIV/0!</v>
      </c>
      <c r="V769" s="287">
        <f>V763</f>
        <v>0</v>
      </c>
      <c r="W769" s="261" t="e">
        <f>SUM(V769-L769)/V769</f>
        <v>#DIV/0!</v>
      </c>
      <c r="X769" s="264"/>
      <c r="Y769" s="264"/>
    </row>
    <row r="770" spans="1:25">
      <c r="A770" s="69"/>
      <c r="B770" s="69" t="s">
        <v>1130</v>
      </c>
      <c r="C770" s="69"/>
      <c r="D770" s="20" t="s">
        <v>1131</v>
      </c>
      <c r="E770" s="279"/>
      <c r="F770" s="523"/>
      <c r="G770" s="21">
        <v>1</v>
      </c>
      <c r="H770" s="275" t="e">
        <f>VLOOKUP(A770,'Master Data'!A:P,23,FALSE)</f>
        <v>#N/A</v>
      </c>
      <c r="I770" s="72" t="e">
        <f t="shared" ref="I770:I781" si="62">SUM(H770*1.42)*G770</f>
        <v>#N/A</v>
      </c>
      <c r="J770" s="21"/>
      <c r="K770" s="21"/>
      <c r="L770" s="269"/>
      <c r="M770" s="67"/>
      <c r="N770" s="67"/>
      <c r="O770" s="369"/>
      <c r="P770" s="384">
        <v>69</v>
      </c>
      <c r="Q770" s="23"/>
      <c r="R770" s="23"/>
      <c r="S770" s="23"/>
      <c r="T770" s="23"/>
      <c r="U770" s="23"/>
      <c r="V770" s="287">
        <v>298.7</v>
      </c>
      <c r="X770" s="262" t="s">
        <v>1132</v>
      </c>
      <c r="Y770" s="264" t="s">
        <v>1127</v>
      </c>
    </row>
    <row r="771" spans="1:25" s="2" customFormat="1">
      <c r="A771" s="69" t="s">
        <v>795</v>
      </c>
      <c r="B771" s="20"/>
      <c r="C771" s="20"/>
      <c r="D771" s="20" t="s">
        <v>1120</v>
      </c>
      <c r="E771" s="279"/>
      <c r="F771" s="523"/>
      <c r="G771" s="21">
        <v>1</v>
      </c>
      <c r="H771" s="275" t="e">
        <f>VLOOKUP(A771,'Master Data'!A:P,23,FALSE)</f>
        <v>#REF!</v>
      </c>
      <c r="I771" s="72" t="e">
        <f t="shared" si="62"/>
        <v>#REF!</v>
      </c>
      <c r="J771" s="21"/>
      <c r="K771" s="21"/>
      <c r="L771" s="289"/>
      <c r="M771" s="532"/>
      <c r="N771" s="532"/>
      <c r="O771" s="370"/>
      <c r="P771" s="384">
        <v>70</v>
      </c>
      <c r="Q771" s="23"/>
      <c r="R771" s="23"/>
      <c r="S771" s="23"/>
      <c r="T771" s="23"/>
      <c r="U771" s="23"/>
      <c r="V771" s="2">
        <v>69.209999999999994</v>
      </c>
      <c r="X771" s="262" t="s">
        <v>1133</v>
      </c>
      <c r="Y771" s="264" t="s">
        <v>1127</v>
      </c>
    </row>
    <row r="772" spans="1:25">
      <c r="A772" s="69" t="s">
        <v>804</v>
      </c>
      <c r="B772" s="20"/>
      <c r="C772" s="20"/>
      <c r="D772" s="20" t="s">
        <v>1121</v>
      </c>
      <c r="E772" s="279"/>
      <c r="F772" s="523"/>
      <c r="G772" s="21">
        <v>1</v>
      </c>
      <c r="H772" s="275" t="e">
        <f>VLOOKUP(A772,'Master Data'!A:P,23,FALSE)</f>
        <v>#REF!</v>
      </c>
      <c r="I772" s="72" t="e">
        <f t="shared" si="62"/>
        <v>#REF!</v>
      </c>
      <c r="J772" s="21"/>
      <c r="K772" s="21"/>
      <c r="L772" s="256"/>
      <c r="M772" s="67"/>
      <c r="N772" s="67"/>
      <c r="O772" s="369"/>
      <c r="P772" s="385">
        <v>71</v>
      </c>
      <c r="Q772" s="23"/>
      <c r="R772" s="23"/>
      <c r="S772" s="23"/>
      <c r="T772" s="23"/>
      <c r="U772" s="23"/>
      <c r="V772" s="6">
        <v>76.290000000000006</v>
      </c>
      <c r="X772" s="262" t="s">
        <v>1134</v>
      </c>
      <c r="Y772" s="264" t="s">
        <v>1135</v>
      </c>
    </row>
    <row r="773" spans="1:25">
      <c r="A773" s="69" t="s">
        <v>578</v>
      </c>
      <c r="B773" s="20"/>
      <c r="C773" s="20"/>
      <c r="D773" s="20" t="s">
        <v>1122</v>
      </c>
      <c r="E773" s="279"/>
      <c r="F773" s="523"/>
      <c r="G773" s="21">
        <v>1</v>
      </c>
      <c r="H773" s="275" t="e">
        <f>VLOOKUP(A773,'Master Data'!A:P,23,FALSE)</f>
        <v>#REF!</v>
      </c>
      <c r="I773" s="72" t="e">
        <f t="shared" si="62"/>
        <v>#REF!</v>
      </c>
      <c r="J773" s="21"/>
      <c r="K773" s="21"/>
      <c r="L773" s="256"/>
      <c r="M773" s="67"/>
      <c r="N773" s="67"/>
      <c r="O773" s="369"/>
      <c r="P773" s="384">
        <v>72</v>
      </c>
      <c r="Q773" s="23"/>
      <c r="R773" s="23"/>
      <c r="S773" s="23"/>
      <c r="T773" s="23"/>
      <c r="U773" s="23"/>
      <c r="X773" s="264"/>
      <c r="Y773" s="264"/>
    </row>
    <row r="774" spans="1:25">
      <c r="A774" s="69" t="s">
        <v>885</v>
      </c>
      <c r="B774" s="20"/>
      <c r="C774" s="20"/>
      <c r="D774" s="20" t="s">
        <v>1102</v>
      </c>
      <c r="E774" s="279"/>
      <c r="F774" s="523"/>
      <c r="G774" s="21">
        <v>5</v>
      </c>
      <c r="H774" s="275" t="e">
        <f>VLOOKUP(A774,'Master Data'!A:P,23,FALSE)</f>
        <v>#REF!</v>
      </c>
      <c r="I774" s="72" t="e">
        <f t="shared" si="62"/>
        <v>#REF!</v>
      </c>
      <c r="J774" s="21"/>
      <c r="K774" s="21"/>
      <c r="L774" s="256"/>
      <c r="M774" s="67"/>
      <c r="N774" s="67"/>
      <c r="O774" s="369"/>
      <c r="P774" s="384">
        <v>73</v>
      </c>
      <c r="Q774" s="23"/>
      <c r="R774" s="23"/>
      <c r="S774" s="23"/>
      <c r="T774" s="23"/>
      <c r="U774" s="23"/>
      <c r="X774" s="264"/>
      <c r="Y774" s="264"/>
    </row>
    <row r="775" spans="1:25">
      <c r="A775" s="69" t="s">
        <v>632</v>
      </c>
      <c r="B775" s="554"/>
      <c r="C775" s="554"/>
      <c r="D775" s="20" t="s">
        <v>1103</v>
      </c>
      <c r="E775" s="279"/>
      <c r="F775" s="523"/>
      <c r="G775" s="21">
        <v>1</v>
      </c>
      <c r="H775" s="275" t="e">
        <f>VLOOKUP(A775,'Master Data'!A:P,23,FALSE)</f>
        <v>#REF!</v>
      </c>
      <c r="I775" s="72" t="e">
        <f t="shared" si="62"/>
        <v>#REF!</v>
      </c>
      <c r="J775" s="21"/>
      <c r="K775" s="21"/>
      <c r="L775" s="256"/>
      <c r="M775" s="67"/>
      <c r="N775" s="67"/>
      <c r="O775" s="369"/>
      <c r="P775" s="384">
        <v>74</v>
      </c>
      <c r="Q775" s="23"/>
      <c r="R775" s="23"/>
      <c r="S775" s="23"/>
      <c r="T775" s="2"/>
      <c r="U775" s="23"/>
      <c r="X775" s="264"/>
      <c r="Y775" s="264"/>
    </row>
    <row r="776" spans="1:25" s="2" customFormat="1">
      <c r="A776" s="69" t="s">
        <v>648</v>
      </c>
      <c r="B776" s="554"/>
      <c r="C776" s="554"/>
      <c r="D776" s="20" t="s">
        <v>1104</v>
      </c>
      <c r="E776" s="279"/>
      <c r="F776" s="523"/>
      <c r="G776" s="21">
        <v>1</v>
      </c>
      <c r="H776" s="275" t="e">
        <f>VLOOKUP(A776,'Master Data'!A:P,23,FALSE)</f>
        <v>#REF!</v>
      </c>
      <c r="I776" s="72" t="e">
        <f t="shared" si="62"/>
        <v>#REF!</v>
      </c>
      <c r="J776" s="21"/>
      <c r="K776" s="21"/>
      <c r="L776" s="289"/>
      <c r="M776" s="532"/>
      <c r="N776" s="532"/>
      <c r="O776" s="370"/>
      <c r="P776" s="384">
        <v>75</v>
      </c>
      <c r="Q776" s="23"/>
      <c r="R776" s="23"/>
      <c r="S776" s="23"/>
      <c r="T776" s="23"/>
      <c r="U776" s="23"/>
      <c r="X776" s="264"/>
      <c r="Y776" s="264"/>
    </row>
    <row r="777" spans="1:25">
      <c r="A777" s="69" t="s">
        <v>737</v>
      </c>
      <c r="B777" s="554" t="s">
        <v>1105</v>
      </c>
      <c r="C777" s="554"/>
      <c r="D777" s="20" t="s">
        <v>1106</v>
      </c>
      <c r="E777" s="279"/>
      <c r="F777" s="523"/>
      <c r="G777" s="21">
        <v>1</v>
      </c>
      <c r="H777" s="275" t="e">
        <f>VLOOKUP(A777,'Master Data'!A:P,23,FALSE)</f>
        <v>#REF!</v>
      </c>
      <c r="I777" s="72" t="e">
        <f t="shared" si="62"/>
        <v>#REF!</v>
      </c>
      <c r="J777" s="21"/>
      <c r="K777" s="21"/>
      <c r="L777" s="256"/>
      <c r="M777" s="67"/>
      <c r="N777" s="67"/>
      <c r="O777" s="369"/>
      <c r="P777" s="385">
        <v>76</v>
      </c>
      <c r="Q777" s="23"/>
      <c r="R777" s="23"/>
      <c r="S777" s="23"/>
      <c r="T777" s="23"/>
      <c r="U777" s="23"/>
      <c r="X777" s="264"/>
      <c r="Y777" s="264"/>
    </row>
    <row r="778" spans="1:25">
      <c r="A778" s="69" t="s">
        <v>739</v>
      </c>
      <c r="B778" s="554" t="s">
        <v>1105</v>
      </c>
      <c r="C778" s="554"/>
      <c r="D778" s="20" t="s">
        <v>1107</v>
      </c>
      <c r="E778" s="279"/>
      <c r="F778" s="523"/>
      <c r="G778" s="21">
        <v>1</v>
      </c>
      <c r="H778" s="275" t="e">
        <f>VLOOKUP(A778,'Master Data'!A:P,23,FALSE)</f>
        <v>#REF!</v>
      </c>
      <c r="I778" s="72" t="e">
        <f t="shared" si="62"/>
        <v>#REF!</v>
      </c>
      <c r="J778" s="21"/>
      <c r="K778" s="21"/>
      <c r="L778" s="256"/>
      <c r="M778" s="67"/>
      <c r="N778" s="67"/>
      <c r="O778" s="369"/>
      <c r="P778" s="384">
        <v>77</v>
      </c>
      <c r="Q778" s="23"/>
      <c r="R778" s="23"/>
      <c r="S778" s="23"/>
      <c r="T778" s="23"/>
      <c r="U778" s="23"/>
      <c r="X778" s="264"/>
      <c r="Y778" s="264"/>
    </row>
    <row r="779" spans="1:25">
      <c r="A779" s="69" t="s">
        <v>1108</v>
      </c>
      <c r="B779" s="554" t="s">
        <v>1105</v>
      </c>
      <c r="C779" s="554"/>
      <c r="D779" s="20" t="s">
        <v>1109</v>
      </c>
      <c r="E779" s="279"/>
      <c r="F779" s="523"/>
      <c r="G779" s="21">
        <v>1</v>
      </c>
      <c r="H779" s="275" t="e">
        <f>VLOOKUP(A779,'Master Data'!A:P,23,FALSE)</f>
        <v>#REF!</v>
      </c>
      <c r="I779" s="72" t="e">
        <f t="shared" si="62"/>
        <v>#REF!</v>
      </c>
      <c r="J779" s="21"/>
      <c r="K779" s="21"/>
      <c r="L779" s="256"/>
      <c r="M779" s="67"/>
      <c r="N779" s="67"/>
      <c r="O779" s="369"/>
      <c r="P779" s="384">
        <v>78</v>
      </c>
      <c r="Q779" s="23"/>
      <c r="R779" s="23"/>
      <c r="S779" s="23"/>
      <c r="T779" s="23"/>
      <c r="U779" s="23"/>
      <c r="X779" s="264"/>
      <c r="Y779" s="264"/>
    </row>
    <row r="780" spans="1:25">
      <c r="A780" s="69" t="s">
        <v>789</v>
      </c>
      <c r="B780" s="554" t="s">
        <v>1105</v>
      </c>
      <c r="C780" s="554"/>
      <c r="D780" s="20" t="s">
        <v>1110</v>
      </c>
      <c r="E780" s="279"/>
      <c r="F780" s="523"/>
      <c r="G780" s="21">
        <v>1</v>
      </c>
      <c r="H780" s="275" t="e">
        <f>VLOOKUP(A780,'Master Data'!A:P,23,FALSE)</f>
        <v>#REF!</v>
      </c>
      <c r="I780" s="72" t="e">
        <f t="shared" si="62"/>
        <v>#REF!</v>
      </c>
      <c r="J780" s="21"/>
      <c r="K780" s="21"/>
      <c r="L780" s="256"/>
      <c r="M780" s="67"/>
      <c r="N780" s="67"/>
      <c r="O780" s="369"/>
      <c r="P780" s="384">
        <v>79</v>
      </c>
      <c r="Q780" s="23"/>
      <c r="R780" s="23"/>
      <c r="S780" s="23"/>
      <c r="T780" s="23"/>
      <c r="U780" s="23"/>
      <c r="X780" s="264"/>
      <c r="Y780" s="264"/>
    </row>
    <row r="781" spans="1:25" s="2" customFormat="1">
      <c r="A781" s="69" t="s">
        <v>741</v>
      </c>
      <c r="B781" s="554" t="s">
        <v>1105</v>
      </c>
      <c r="C781" s="554"/>
      <c r="D781" s="20" t="s">
        <v>791</v>
      </c>
      <c r="E781" s="279"/>
      <c r="F781" s="523"/>
      <c r="G781" s="21">
        <v>1</v>
      </c>
      <c r="H781" s="275" t="e">
        <f>VLOOKUP(A781,'Master Data'!A:P,23,FALSE)</f>
        <v>#REF!</v>
      </c>
      <c r="I781" s="72" t="e">
        <f t="shared" si="62"/>
        <v>#REF!</v>
      </c>
      <c r="J781" s="21"/>
      <c r="K781" s="21"/>
      <c r="L781" s="289"/>
      <c r="M781" s="532"/>
      <c r="N781" s="532"/>
      <c r="O781" s="370"/>
      <c r="P781" s="384">
        <v>80</v>
      </c>
      <c r="Q781" s="23"/>
      <c r="R781" s="23"/>
      <c r="S781" s="23"/>
      <c r="T781" s="23"/>
      <c r="U781" s="23"/>
      <c r="X781" s="264"/>
      <c r="Y781" s="264"/>
    </row>
    <row r="782" spans="1:25">
      <c r="A782" s="543"/>
      <c r="B782" s="541"/>
      <c r="C782" s="541"/>
      <c r="D782" s="541"/>
      <c r="E782" s="281"/>
      <c r="F782" s="524"/>
      <c r="G782" s="86"/>
      <c r="H782" s="87"/>
      <c r="I782" s="87"/>
      <c r="J782" s="86"/>
      <c r="K782" s="86"/>
      <c r="L782" s="249"/>
      <c r="M782" s="67"/>
      <c r="N782" s="67"/>
      <c r="O782" s="369"/>
      <c r="P782" s="385">
        <v>81</v>
      </c>
      <c r="Q782" s="23"/>
      <c r="R782" s="23"/>
      <c r="S782" s="23"/>
      <c r="T782" s="23"/>
      <c r="U782" s="23"/>
      <c r="X782" s="264"/>
      <c r="Y782" s="264"/>
    </row>
    <row r="783" spans="1:25" ht="47.25">
      <c r="A783" s="555" t="s">
        <v>348</v>
      </c>
      <c r="B783" s="542" t="s">
        <v>349</v>
      </c>
      <c r="C783" s="542"/>
      <c r="D783" s="542"/>
      <c r="E783" s="278" t="s">
        <v>1136</v>
      </c>
      <c r="F783" s="521">
        <v>810797030612</v>
      </c>
      <c r="G783" s="17">
        <v>1</v>
      </c>
      <c r="H783" s="78"/>
      <c r="I783" s="78"/>
      <c r="J783" s="17">
        <v>72</v>
      </c>
      <c r="K783" s="17">
        <v>20</v>
      </c>
      <c r="L783" s="18"/>
      <c r="M783" s="255" t="e">
        <v>#N/A</v>
      </c>
      <c r="N783" s="255" t="e">
        <v>#N/A</v>
      </c>
      <c r="O783" s="371"/>
      <c r="P783" s="384">
        <v>82</v>
      </c>
      <c r="Q783" s="23"/>
      <c r="R783" s="66">
        <f>L783*1.55</f>
        <v>0</v>
      </c>
      <c r="S783" s="260" t="e">
        <f>SUM(R783-L783)/R783</f>
        <v>#DIV/0!</v>
      </c>
      <c r="T783" s="66">
        <f>T777</f>
        <v>0</v>
      </c>
      <c r="U783" s="260" t="e">
        <f>SUM(T783-R783)/T783</f>
        <v>#DIV/0!</v>
      </c>
      <c r="V783" s="287">
        <f>V777</f>
        <v>0</v>
      </c>
      <c r="W783" s="261" t="e">
        <f>SUM(V783-L783)/V783</f>
        <v>#DIV/0!</v>
      </c>
      <c r="X783" s="264"/>
      <c r="Y783" s="264"/>
    </row>
    <row r="784" spans="1:25">
      <c r="A784" s="69"/>
      <c r="B784" s="69" t="s">
        <v>1137</v>
      </c>
      <c r="C784" s="69"/>
      <c r="D784" s="20" t="s">
        <v>1138</v>
      </c>
      <c r="E784" s="279"/>
      <c r="F784" s="523"/>
      <c r="G784" s="21">
        <v>1</v>
      </c>
      <c r="H784" s="275" t="e">
        <f>VLOOKUP(A784,'Master Data'!A:P,23,FALSE)</f>
        <v>#N/A</v>
      </c>
      <c r="I784" s="72" t="e">
        <f t="shared" ref="I784:I795" si="63">SUM(H784*1.42)*G784</f>
        <v>#N/A</v>
      </c>
      <c r="J784" s="21"/>
      <c r="K784" s="21"/>
      <c r="L784" s="269"/>
      <c r="M784" s="67"/>
      <c r="N784" s="67"/>
      <c r="O784" s="369"/>
      <c r="P784" s="384">
        <v>83</v>
      </c>
      <c r="Q784" s="23"/>
      <c r="R784" s="23"/>
      <c r="S784" s="23"/>
      <c r="T784" s="23"/>
      <c r="U784" s="23"/>
      <c r="V784" s="287">
        <v>113.24</v>
      </c>
      <c r="X784" s="262" t="s">
        <v>1139</v>
      </c>
      <c r="Y784" s="264" t="s">
        <v>1135</v>
      </c>
    </row>
    <row r="785" spans="1:25">
      <c r="A785" s="69" t="s">
        <v>795</v>
      </c>
      <c r="B785" s="20"/>
      <c r="C785" s="20"/>
      <c r="D785" s="20" t="s">
        <v>1120</v>
      </c>
      <c r="E785" s="279"/>
      <c r="F785" s="523"/>
      <c r="G785" s="21">
        <v>1</v>
      </c>
      <c r="H785" s="275" t="e">
        <f>VLOOKUP(A785,'Master Data'!A:P,23,FALSE)</f>
        <v>#REF!</v>
      </c>
      <c r="I785" s="72" t="e">
        <f t="shared" si="63"/>
        <v>#REF!</v>
      </c>
      <c r="J785" s="21"/>
      <c r="K785" s="21"/>
      <c r="L785" s="256"/>
      <c r="M785" s="67"/>
      <c r="N785" s="67"/>
      <c r="O785" s="369"/>
      <c r="P785" s="384">
        <v>84</v>
      </c>
      <c r="Q785" s="23"/>
      <c r="R785" s="23"/>
      <c r="S785" s="23"/>
      <c r="T785" s="23"/>
      <c r="U785" s="23"/>
      <c r="V785" s="6">
        <v>55.99</v>
      </c>
      <c r="X785" s="262" t="s">
        <v>1140</v>
      </c>
      <c r="Y785" s="264" t="s">
        <v>1127</v>
      </c>
    </row>
    <row r="786" spans="1:25">
      <c r="A786" s="69" t="s">
        <v>804</v>
      </c>
      <c r="B786" s="20"/>
      <c r="C786" s="20"/>
      <c r="D786" s="20" t="s">
        <v>1121</v>
      </c>
      <c r="E786" s="279"/>
      <c r="F786" s="523"/>
      <c r="G786" s="21">
        <v>1</v>
      </c>
      <c r="H786" s="275" t="e">
        <f>VLOOKUP(A786,'Master Data'!A:P,23,FALSE)</f>
        <v>#REF!</v>
      </c>
      <c r="I786" s="72" t="e">
        <f t="shared" si="63"/>
        <v>#REF!</v>
      </c>
      <c r="J786" s="21"/>
      <c r="K786" s="21"/>
      <c r="L786" s="256"/>
      <c r="M786" s="67"/>
      <c r="N786" s="67"/>
      <c r="O786" s="369"/>
      <c r="P786" s="384">
        <v>85</v>
      </c>
      <c r="Q786" s="23"/>
      <c r="R786" s="23"/>
      <c r="S786" s="23"/>
      <c r="T786" s="23"/>
      <c r="U786" s="23"/>
      <c r="X786" s="264"/>
      <c r="Y786" s="264"/>
    </row>
    <row r="787" spans="1:25">
      <c r="A787" s="69" t="s">
        <v>578</v>
      </c>
      <c r="B787" s="20"/>
      <c r="C787" s="20"/>
      <c r="D787" s="20" t="s">
        <v>1122</v>
      </c>
      <c r="E787" s="279"/>
      <c r="F787" s="523"/>
      <c r="G787" s="21">
        <v>1</v>
      </c>
      <c r="H787" s="275" t="e">
        <f>VLOOKUP(A787,'Master Data'!A:P,23,FALSE)</f>
        <v>#REF!</v>
      </c>
      <c r="I787" s="72" t="e">
        <f t="shared" si="63"/>
        <v>#REF!</v>
      </c>
      <c r="J787" s="21"/>
      <c r="K787" s="21"/>
      <c r="L787" s="256"/>
      <c r="M787" s="67"/>
      <c r="N787" s="67"/>
      <c r="O787" s="369"/>
      <c r="P787" s="385">
        <v>86</v>
      </c>
      <c r="Q787" s="23"/>
      <c r="R787" s="23"/>
      <c r="S787" s="23"/>
      <c r="T787" s="23"/>
      <c r="U787" s="23"/>
      <c r="X787" s="264"/>
      <c r="Y787" s="264"/>
    </row>
    <row r="788" spans="1:25">
      <c r="A788" s="69" t="s">
        <v>885</v>
      </c>
      <c r="B788" s="20"/>
      <c r="C788" s="20"/>
      <c r="D788" s="20" t="s">
        <v>1102</v>
      </c>
      <c r="E788" s="279"/>
      <c r="F788" s="523"/>
      <c r="G788" s="21">
        <v>5</v>
      </c>
      <c r="H788" s="275" t="e">
        <f>VLOOKUP(A788,'Master Data'!A:P,23,FALSE)</f>
        <v>#REF!</v>
      </c>
      <c r="I788" s="72" t="e">
        <f t="shared" si="63"/>
        <v>#REF!</v>
      </c>
      <c r="J788" s="21"/>
      <c r="K788" s="21"/>
      <c r="L788" s="256"/>
      <c r="M788" s="67"/>
      <c r="N788" s="67"/>
      <c r="O788" s="369"/>
      <c r="P788" s="384">
        <v>87</v>
      </c>
      <c r="Q788" s="23"/>
      <c r="R788" s="23"/>
      <c r="S788" s="23"/>
      <c r="T788" s="23"/>
      <c r="U788" s="23"/>
      <c r="X788" s="264"/>
      <c r="Y788" s="264"/>
    </row>
    <row r="789" spans="1:25">
      <c r="A789" s="69" t="s">
        <v>632</v>
      </c>
      <c r="B789" s="554"/>
      <c r="C789" s="554"/>
      <c r="D789" s="20" t="s">
        <v>1103</v>
      </c>
      <c r="E789" s="279"/>
      <c r="F789" s="523"/>
      <c r="G789" s="21">
        <v>1</v>
      </c>
      <c r="H789" s="275" t="e">
        <f>VLOOKUP(A789,'Master Data'!A:P,23,FALSE)</f>
        <v>#REF!</v>
      </c>
      <c r="I789" s="72" t="e">
        <f t="shared" si="63"/>
        <v>#REF!</v>
      </c>
      <c r="J789" s="21"/>
      <c r="K789" s="21"/>
      <c r="L789" s="256"/>
      <c r="M789" s="67"/>
      <c r="N789" s="67"/>
      <c r="O789" s="369"/>
      <c r="P789" s="384">
        <v>88</v>
      </c>
      <c r="Q789" s="23"/>
      <c r="R789" s="23"/>
      <c r="S789" s="23"/>
      <c r="T789" s="2"/>
      <c r="U789" s="23"/>
      <c r="X789" s="264"/>
      <c r="Y789" s="264"/>
    </row>
    <row r="790" spans="1:25" s="2" customFormat="1">
      <c r="A790" s="69" t="s">
        <v>648</v>
      </c>
      <c r="B790" s="554"/>
      <c r="C790" s="554"/>
      <c r="D790" s="20" t="s">
        <v>1104</v>
      </c>
      <c r="E790" s="279"/>
      <c r="F790" s="523"/>
      <c r="G790" s="21">
        <v>1</v>
      </c>
      <c r="H790" s="275" t="e">
        <f>VLOOKUP(A790,'Master Data'!A:P,23,FALSE)</f>
        <v>#REF!</v>
      </c>
      <c r="I790" s="72" t="e">
        <f t="shared" si="63"/>
        <v>#REF!</v>
      </c>
      <c r="J790" s="21"/>
      <c r="K790" s="21"/>
      <c r="L790" s="292"/>
      <c r="M790" s="374"/>
      <c r="N790" s="374"/>
      <c r="O790" s="374"/>
      <c r="P790" s="384">
        <v>89</v>
      </c>
      <c r="R790" s="23"/>
      <c r="S790" s="23"/>
      <c r="T790" s="23"/>
      <c r="X790" s="265"/>
      <c r="Y790" s="265"/>
    </row>
    <row r="791" spans="1:25">
      <c r="A791" s="69" t="s">
        <v>737</v>
      </c>
      <c r="B791" s="554" t="s">
        <v>1105</v>
      </c>
      <c r="C791" s="554"/>
      <c r="D791" s="20" t="s">
        <v>1106</v>
      </c>
      <c r="E791" s="279"/>
      <c r="F791" s="523"/>
      <c r="G791" s="21">
        <v>1</v>
      </c>
      <c r="H791" s="275" t="e">
        <f>VLOOKUP(A791,'Master Data'!A:P,23,FALSE)</f>
        <v>#REF!</v>
      </c>
      <c r="I791" s="72" t="e">
        <f t="shared" si="63"/>
        <v>#REF!</v>
      </c>
      <c r="J791" s="21"/>
      <c r="K791" s="21"/>
      <c r="L791" s="256"/>
      <c r="M791" s="67"/>
      <c r="N791" s="67"/>
      <c r="O791" s="369"/>
      <c r="P791" s="384">
        <v>90</v>
      </c>
      <c r="Q791" s="23"/>
      <c r="R791" s="23"/>
      <c r="S791" s="23"/>
      <c r="T791" s="23"/>
      <c r="U791" s="23"/>
      <c r="X791" s="264"/>
      <c r="Y791" s="264"/>
    </row>
    <row r="792" spans="1:25">
      <c r="A792" s="69" t="s">
        <v>739</v>
      </c>
      <c r="B792" s="554" t="s">
        <v>1105</v>
      </c>
      <c r="C792" s="554"/>
      <c r="D792" s="20" t="s">
        <v>1107</v>
      </c>
      <c r="E792" s="279"/>
      <c r="F792" s="523"/>
      <c r="G792" s="21">
        <v>1</v>
      </c>
      <c r="H792" s="275" t="e">
        <f>VLOOKUP(A792,'Master Data'!A:P,23,FALSE)</f>
        <v>#REF!</v>
      </c>
      <c r="I792" s="72" t="e">
        <f t="shared" si="63"/>
        <v>#REF!</v>
      </c>
      <c r="J792" s="21"/>
      <c r="K792" s="21"/>
      <c r="L792" s="256"/>
      <c r="M792" s="67"/>
      <c r="N792" s="67"/>
      <c r="O792" s="369"/>
      <c r="P792" s="385">
        <v>91</v>
      </c>
      <c r="Q792" s="23"/>
      <c r="R792" s="23"/>
      <c r="S792" s="23"/>
      <c r="T792" s="23"/>
      <c r="U792" s="23"/>
      <c r="X792" s="264"/>
      <c r="Y792" s="264"/>
    </row>
    <row r="793" spans="1:25">
      <c r="A793" s="69" t="s">
        <v>1108</v>
      </c>
      <c r="B793" s="554" t="s">
        <v>1105</v>
      </c>
      <c r="C793" s="554"/>
      <c r="D793" s="20" t="s">
        <v>1109</v>
      </c>
      <c r="E793" s="279"/>
      <c r="F793" s="523"/>
      <c r="G793" s="21">
        <v>1</v>
      </c>
      <c r="H793" s="275" t="e">
        <f>VLOOKUP(A793,'Master Data'!A:P,23,FALSE)</f>
        <v>#REF!</v>
      </c>
      <c r="I793" s="72" t="e">
        <f t="shared" si="63"/>
        <v>#REF!</v>
      </c>
      <c r="J793" s="21"/>
      <c r="K793" s="21"/>
      <c r="L793" s="256"/>
      <c r="M793" s="67"/>
      <c r="N793" s="67"/>
      <c r="O793" s="369"/>
      <c r="P793" s="384">
        <v>92</v>
      </c>
      <c r="Q793" s="23"/>
      <c r="R793" s="23"/>
      <c r="S793" s="23"/>
      <c r="T793" s="23"/>
      <c r="U793" s="23"/>
      <c r="X793" s="264"/>
      <c r="Y793" s="264"/>
    </row>
    <row r="794" spans="1:25">
      <c r="A794" s="69" t="s">
        <v>789</v>
      </c>
      <c r="B794" s="554" t="s">
        <v>1105</v>
      </c>
      <c r="C794" s="554"/>
      <c r="D794" s="20" t="s">
        <v>1110</v>
      </c>
      <c r="E794" s="279"/>
      <c r="F794" s="523"/>
      <c r="G794" s="21">
        <v>1</v>
      </c>
      <c r="H794" s="275" t="e">
        <f>VLOOKUP(A794,'Master Data'!A:P,23,FALSE)</f>
        <v>#REF!</v>
      </c>
      <c r="I794" s="72" t="e">
        <f t="shared" si="63"/>
        <v>#REF!</v>
      </c>
      <c r="J794" s="21"/>
      <c r="K794" s="21"/>
      <c r="L794" s="256"/>
      <c r="M794" s="67"/>
      <c r="N794" s="67"/>
      <c r="O794" s="369"/>
      <c r="P794" s="384">
        <v>93</v>
      </c>
      <c r="Q794" s="23"/>
      <c r="R794" s="23"/>
      <c r="S794" s="23"/>
      <c r="T794" s="23"/>
      <c r="U794" s="23"/>
      <c r="X794" s="264"/>
      <c r="Y794" s="264"/>
    </row>
    <row r="795" spans="1:25" s="2" customFormat="1">
      <c r="A795" s="69" t="s">
        <v>741</v>
      </c>
      <c r="B795" s="554" t="s">
        <v>1105</v>
      </c>
      <c r="C795" s="554"/>
      <c r="D795" s="20" t="s">
        <v>791</v>
      </c>
      <c r="E795" s="279"/>
      <c r="F795" s="523"/>
      <c r="G795" s="21">
        <v>1</v>
      </c>
      <c r="H795" s="275" t="e">
        <f>VLOOKUP(A795,'Master Data'!A:P,23,FALSE)</f>
        <v>#REF!</v>
      </c>
      <c r="I795" s="72" t="e">
        <f t="shared" si="63"/>
        <v>#REF!</v>
      </c>
      <c r="J795" s="21"/>
      <c r="K795" s="21"/>
      <c r="L795" s="289"/>
      <c r="M795" s="532"/>
      <c r="N795" s="532"/>
      <c r="O795" s="370"/>
      <c r="P795" s="384">
        <v>94</v>
      </c>
      <c r="Q795" s="23"/>
      <c r="R795" s="23"/>
      <c r="S795" s="23"/>
      <c r="T795" s="23"/>
      <c r="U795" s="23"/>
      <c r="X795" s="264"/>
      <c r="Y795" s="264"/>
    </row>
    <row r="796" spans="1:25">
      <c r="A796" s="543"/>
      <c r="B796" s="541"/>
      <c r="C796" s="541"/>
      <c r="D796" s="541"/>
      <c r="E796" s="281"/>
      <c r="F796" s="524"/>
      <c r="G796" s="86"/>
      <c r="H796" s="87"/>
      <c r="I796" s="87"/>
      <c r="J796" s="86"/>
      <c r="K796" s="86"/>
      <c r="L796" s="249"/>
      <c r="M796" s="67"/>
      <c r="N796" s="67"/>
      <c r="O796" s="369"/>
      <c r="P796" s="384">
        <v>95</v>
      </c>
      <c r="Q796" s="23"/>
      <c r="R796" s="23"/>
      <c r="S796" s="23"/>
      <c r="T796" s="23"/>
      <c r="U796" s="23"/>
      <c r="X796" s="264"/>
      <c r="Y796" s="264"/>
    </row>
    <row r="797" spans="1:25" ht="47.25">
      <c r="A797" s="555" t="s">
        <v>351</v>
      </c>
      <c r="B797" s="542" t="s">
        <v>1141</v>
      </c>
      <c r="C797" s="542"/>
      <c r="D797" s="542"/>
      <c r="E797" s="278" t="s">
        <v>1142</v>
      </c>
      <c r="F797" s="521">
        <v>810797030629</v>
      </c>
      <c r="G797" s="17">
        <v>1</v>
      </c>
      <c r="H797" s="78"/>
      <c r="I797" s="78"/>
      <c r="J797" s="17">
        <v>72</v>
      </c>
      <c r="K797" s="17">
        <v>20</v>
      </c>
      <c r="L797" s="18"/>
      <c r="M797" s="255">
        <v>49.26</v>
      </c>
      <c r="N797" s="255">
        <v>99.99</v>
      </c>
      <c r="O797" s="371"/>
      <c r="P797" s="385">
        <v>96</v>
      </c>
      <c r="Q797" s="23"/>
      <c r="R797" s="66">
        <f>L797*1.55</f>
        <v>0</v>
      </c>
      <c r="S797" s="260" t="e">
        <f>SUM(R797-L797)/R797</f>
        <v>#DIV/0!</v>
      </c>
      <c r="T797" s="66">
        <f>T791</f>
        <v>0</v>
      </c>
      <c r="U797" s="260" t="e">
        <f>SUM(T797-R797)/T797</f>
        <v>#DIV/0!</v>
      </c>
      <c r="V797" s="287">
        <f>V791</f>
        <v>0</v>
      </c>
      <c r="W797" s="261" t="e">
        <f>SUM(V797-L797)/V797</f>
        <v>#DIV/0!</v>
      </c>
      <c r="X797" s="264"/>
      <c r="Y797" s="264"/>
    </row>
    <row r="798" spans="1:25">
      <c r="A798" s="69"/>
      <c r="B798" s="264"/>
      <c r="C798" s="264"/>
      <c r="D798" s="20" t="s">
        <v>1143</v>
      </c>
      <c r="E798" s="279"/>
      <c r="F798" s="523"/>
      <c r="G798" s="21">
        <v>1</v>
      </c>
      <c r="H798" s="275" t="e">
        <f>VLOOKUP(A798,'Master Data'!A:P,23,FALSE)</f>
        <v>#N/A</v>
      </c>
      <c r="I798" s="72" t="e">
        <f t="shared" ref="I798:I809" si="64">SUM(H798*1.42)*G798</f>
        <v>#N/A</v>
      </c>
      <c r="J798" s="21"/>
      <c r="K798" s="21"/>
      <c r="L798" s="269"/>
      <c r="M798" s="67"/>
      <c r="N798" s="67"/>
      <c r="O798" s="369"/>
      <c r="P798" s="384">
        <v>97</v>
      </c>
      <c r="Q798" s="23"/>
      <c r="R798" s="23"/>
      <c r="S798" s="23"/>
      <c r="T798" s="23"/>
      <c r="U798" s="23"/>
      <c r="V798" s="287">
        <v>307.94</v>
      </c>
      <c r="X798" s="262" t="s">
        <v>1144</v>
      </c>
      <c r="Y798" s="264" t="s">
        <v>1127</v>
      </c>
    </row>
    <row r="799" spans="1:25">
      <c r="A799" s="69" t="s">
        <v>795</v>
      </c>
      <c r="B799" s="264"/>
      <c r="C799" s="264"/>
      <c r="D799" s="20" t="s">
        <v>1120</v>
      </c>
      <c r="E799" s="279"/>
      <c r="F799" s="523"/>
      <c r="G799" s="21">
        <v>1</v>
      </c>
      <c r="H799" s="275" t="e">
        <f>VLOOKUP(A799,'Master Data'!A:P,23,FALSE)</f>
        <v>#REF!</v>
      </c>
      <c r="I799" s="72" t="e">
        <f t="shared" si="64"/>
        <v>#REF!</v>
      </c>
      <c r="J799" s="21"/>
      <c r="K799" s="21"/>
      <c r="L799" s="256"/>
      <c r="M799" s="67"/>
      <c r="N799" s="67"/>
      <c r="O799" s="369"/>
      <c r="P799" s="384">
        <v>98</v>
      </c>
      <c r="Q799" s="23"/>
      <c r="R799" s="23"/>
      <c r="S799" s="23"/>
      <c r="T799" s="23"/>
      <c r="U799" s="23"/>
      <c r="V799" s="6">
        <v>149.99</v>
      </c>
      <c r="X799" s="262" t="s">
        <v>1145</v>
      </c>
      <c r="Y799" s="264" t="s">
        <v>1127</v>
      </c>
    </row>
    <row r="800" spans="1:25">
      <c r="A800" s="69" t="s">
        <v>804</v>
      </c>
      <c r="B800" s="20"/>
      <c r="C800" s="20"/>
      <c r="D800" s="20" t="s">
        <v>1121</v>
      </c>
      <c r="E800" s="279"/>
      <c r="F800" s="523"/>
      <c r="G800" s="21">
        <v>1</v>
      </c>
      <c r="H800" s="275" t="e">
        <f>VLOOKUP(A800,'Master Data'!A:P,23,FALSE)</f>
        <v>#REF!</v>
      </c>
      <c r="I800" s="72" t="e">
        <f t="shared" si="64"/>
        <v>#REF!</v>
      </c>
      <c r="J800" s="21"/>
      <c r="K800" s="21"/>
      <c r="L800" s="256"/>
      <c r="M800" s="67"/>
      <c r="N800" s="67"/>
      <c r="O800" s="369"/>
      <c r="P800" s="384">
        <v>99</v>
      </c>
      <c r="Q800" s="23"/>
      <c r="R800" s="23"/>
      <c r="S800" s="23"/>
      <c r="T800" s="23"/>
      <c r="U800" s="23"/>
      <c r="X800" s="264"/>
      <c r="Y800" s="264"/>
    </row>
    <row r="801" spans="1:25">
      <c r="A801" s="69" t="s">
        <v>578</v>
      </c>
      <c r="B801" s="20"/>
      <c r="C801" s="20"/>
      <c r="D801" s="20" t="s">
        <v>1122</v>
      </c>
      <c r="E801" s="279"/>
      <c r="F801" s="523"/>
      <c r="G801" s="21">
        <v>1</v>
      </c>
      <c r="H801" s="275" t="e">
        <f>VLOOKUP(A801,'Master Data'!A:P,23,FALSE)</f>
        <v>#REF!</v>
      </c>
      <c r="I801" s="72" t="e">
        <f t="shared" si="64"/>
        <v>#REF!</v>
      </c>
      <c r="J801" s="21"/>
      <c r="K801" s="21"/>
      <c r="L801" s="256"/>
      <c r="M801" s="67"/>
      <c r="N801" s="67"/>
      <c r="O801" s="369"/>
      <c r="P801" s="384">
        <v>100</v>
      </c>
      <c r="Q801" s="23"/>
      <c r="R801" s="23"/>
      <c r="S801" s="23"/>
      <c r="T801" s="23"/>
      <c r="U801" s="23"/>
      <c r="X801" s="264"/>
      <c r="Y801" s="264"/>
    </row>
    <row r="802" spans="1:25">
      <c r="A802" s="69" t="s">
        <v>885</v>
      </c>
      <c r="B802" s="20"/>
      <c r="C802" s="20"/>
      <c r="D802" s="20" t="s">
        <v>1146</v>
      </c>
      <c r="E802" s="279"/>
      <c r="F802" s="523"/>
      <c r="G802" s="21">
        <v>6</v>
      </c>
      <c r="H802" s="275" t="e">
        <f>VLOOKUP(A802,'Master Data'!A:P,23,FALSE)</f>
        <v>#REF!</v>
      </c>
      <c r="I802" s="72" t="e">
        <f t="shared" si="64"/>
        <v>#REF!</v>
      </c>
      <c r="J802" s="21"/>
      <c r="K802" s="21"/>
      <c r="L802" s="256"/>
      <c r="M802" s="67"/>
      <c r="N802" s="67"/>
      <c r="O802" s="369"/>
      <c r="P802" s="385">
        <v>101</v>
      </c>
      <c r="Q802" s="23"/>
      <c r="R802" s="23"/>
      <c r="S802" s="23"/>
      <c r="T802" s="23"/>
      <c r="U802" s="23"/>
      <c r="X802" s="264"/>
      <c r="Y802" s="264"/>
    </row>
    <row r="803" spans="1:25">
      <c r="A803" s="69" t="s">
        <v>632</v>
      </c>
      <c r="B803" s="554"/>
      <c r="C803" s="554"/>
      <c r="D803" s="20" t="s">
        <v>1103</v>
      </c>
      <c r="E803" s="279"/>
      <c r="F803" s="523"/>
      <c r="G803" s="21">
        <v>1</v>
      </c>
      <c r="H803" s="275" t="e">
        <f>VLOOKUP(A803,'Master Data'!A:P,23,FALSE)</f>
        <v>#REF!</v>
      </c>
      <c r="I803" s="72" t="e">
        <f t="shared" si="64"/>
        <v>#REF!</v>
      </c>
      <c r="J803" s="21"/>
      <c r="K803" s="21"/>
      <c r="L803" s="256"/>
      <c r="M803" s="67"/>
      <c r="N803" s="67"/>
      <c r="O803" s="369"/>
      <c r="P803" s="384">
        <v>102</v>
      </c>
      <c r="Q803" s="23"/>
      <c r="R803" s="23"/>
      <c r="S803" s="23"/>
      <c r="T803" s="2"/>
      <c r="U803" s="23"/>
      <c r="X803" s="264"/>
      <c r="Y803" s="264"/>
    </row>
    <row r="804" spans="1:25" s="2" customFormat="1">
      <c r="A804" s="69" t="s">
        <v>648</v>
      </c>
      <c r="B804" s="554"/>
      <c r="C804" s="554"/>
      <c r="D804" s="20" t="s">
        <v>1104</v>
      </c>
      <c r="E804" s="279"/>
      <c r="F804" s="523"/>
      <c r="G804" s="21">
        <v>1</v>
      </c>
      <c r="H804" s="275" t="e">
        <f>VLOOKUP(A804,'Master Data'!A:P,23,FALSE)</f>
        <v>#REF!</v>
      </c>
      <c r="I804" s="72" t="e">
        <f t="shared" si="64"/>
        <v>#REF!</v>
      </c>
      <c r="J804" s="21"/>
      <c r="K804" s="21"/>
      <c r="L804" s="292"/>
      <c r="M804" s="374"/>
      <c r="N804" s="374"/>
      <c r="O804" s="374"/>
      <c r="P804" s="384">
        <v>103</v>
      </c>
      <c r="R804" s="23"/>
      <c r="S804" s="23"/>
      <c r="T804" s="23"/>
      <c r="X804" s="265"/>
      <c r="Y804" s="265"/>
    </row>
    <row r="805" spans="1:25">
      <c r="A805" s="69" t="s">
        <v>737</v>
      </c>
      <c r="B805" s="554" t="s">
        <v>1105</v>
      </c>
      <c r="C805" s="554"/>
      <c r="D805" s="20" t="s">
        <v>1106</v>
      </c>
      <c r="E805" s="279"/>
      <c r="F805" s="523"/>
      <c r="G805" s="21">
        <v>1</v>
      </c>
      <c r="H805" s="275" t="e">
        <f>VLOOKUP(A805,'Master Data'!A:P,23,FALSE)</f>
        <v>#REF!</v>
      </c>
      <c r="I805" s="72" t="e">
        <f t="shared" si="64"/>
        <v>#REF!</v>
      </c>
      <c r="J805" s="21"/>
      <c r="K805" s="21"/>
      <c r="L805" s="256"/>
      <c r="M805" s="67"/>
      <c r="N805" s="67"/>
      <c r="O805" s="369"/>
      <c r="P805" s="384">
        <v>104</v>
      </c>
      <c r="Q805" s="23"/>
      <c r="R805" s="23"/>
      <c r="S805" s="23"/>
      <c r="T805" s="23"/>
      <c r="U805" s="23"/>
      <c r="X805" s="264"/>
      <c r="Y805" s="264"/>
    </row>
    <row r="806" spans="1:25">
      <c r="A806" s="69" t="s">
        <v>739</v>
      </c>
      <c r="B806" s="554" t="s">
        <v>1105</v>
      </c>
      <c r="C806" s="554"/>
      <c r="D806" s="20" t="s">
        <v>1107</v>
      </c>
      <c r="E806" s="279"/>
      <c r="F806" s="523"/>
      <c r="G806" s="21">
        <v>1</v>
      </c>
      <c r="H806" s="275" t="e">
        <f>VLOOKUP(A806,'Master Data'!A:P,23,FALSE)</f>
        <v>#REF!</v>
      </c>
      <c r="I806" s="72" t="e">
        <f t="shared" si="64"/>
        <v>#REF!</v>
      </c>
      <c r="J806" s="21"/>
      <c r="K806" s="21"/>
      <c r="L806" s="256"/>
      <c r="M806" s="67"/>
      <c r="N806" s="67"/>
      <c r="O806" s="369"/>
      <c r="P806" s="384">
        <v>105</v>
      </c>
      <c r="Q806" s="23"/>
      <c r="R806" s="23"/>
      <c r="S806" s="23"/>
      <c r="T806" s="23"/>
      <c r="U806" s="23"/>
      <c r="X806" s="264"/>
      <c r="Y806" s="264"/>
    </row>
    <row r="807" spans="1:25">
      <c r="A807" s="69" t="s">
        <v>1108</v>
      </c>
      <c r="B807" s="554" t="s">
        <v>1105</v>
      </c>
      <c r="C807" s="554"/>
      <c r="D807" s="20" t="s">
        <v>1109</v>
      </c>
      <c r="E807" s="279"/>
      <c r="F807" s="523"/>
      <c r="G807" s="21">
        <v>1</v>
      </c>
      <c r="H807" s="275" t="e">
        <f>VLOOKUP(A807,'Master Data'!A:P,23,FALSE)</f>
        <v>#REF!</v>
      </c>
      <c r="I807" s="72" t="e">
        <f t="shared" si="64"/>
        <v>#REF!</v>
      </c>
      <c r="J807" s="21"/>
      <c r="K807" s="21"/>
      <c r="L807" s="256"/>
      <c r="M807" s="67"/>
      <c r="N807" s="67"/>
      <c r="O807" s="369"/>
      <c r="P807" s="385">
        <v>106</v>
      </c>
      <c r="Q807" s="23"/>
      <c r="R807" s="23"/>
      <c r="S807" s="23"/>
      <c r="T807" s="23"/>
      <c r="U807" s="23"/>
      <c r="X807" s="264"/>
      <c r="Y807" s="264"/>
    </row>
    <row r="808" spans="1:25">
      <c r="A808" s="69" t="s">
        <v>789</v>
      </c>
      <c r="B808" s="554" t="s">
        <v>1105</v>
      </c>
      <c r="C808" s="554"/>
      <c r="D808" s="20" t="s">
        <v>1110</v>
      </c>
      <c r="E808" s="279"/>
      <c r="F808" s="523"/>
      <c r="G808" s="21">
        <v>1</v>
      </c>
      <c r="H808" s="275" t="e">
        <f>VLOOKUP(A808,'Master Data'!A:P,23,FALSE)</f>
        <v>#REF!</v>
      </c>
      <c r="I808" s="72" t="e">
        <f t="shared" si="64"/>
        <v>#REF!</v>
      </c>
      <c r="J808" s="21"/>
      <c r="K808" s="21"/>
      <c r="L808" s="256"/>
      <c r="M808" s="67"/>
      <c r="N808" s="67"/>
      <c r="O808" s="369"/>
      <c r="P808" s="384">
        <v>107</v>
      </c>
      <c r="Q808" s="23"/>
      <c r="R808" s="23"/>
      <c r="S808" s="23"/>
      <c r="T808" s="23"/>
      <c r="U808" s="23"/>
      <c r="X808" s="264"/>
      <c r="Y808" s="264"/>
    </row>
    <row r="809" spans="1:25" s="2" customFormat="1">
      <c r="A809" s="69" t="s">
        <v>741</v>
      </c>
      <c r="B809" s="554" t="s">
        <v>1105</v>
      </c>
      <c r="C809" s="554"/>
      <c r="D809" s="20" t="s">
        <v>791</v>
      </c>
      <c r="E809" s="279"/>
      <c r="F809" s="523"/>
      <c r="G809" s="21">
        <v>1</v>
      </c>
      <c r="H809" s="275" t="e">
        <f>VLOOKUP(A809,'Master Data'!A:P,23,FALSE)</f>
        <v>#REF!</v>
      </c>
      <c r="I809" s="72" t="e">
        <f t="shared" si="64"/>
        <v>#REF!</v>
      </c>
      <c r="J809" s="21"/>
      <c r="K809" s="21"/>
      <c r="L809" s="289"/>
      <c r="M809" s="532"/>
      <c r="N809" s="532"/>
      <c r="O809" s="370"/>
      <c r="P809" s="384">
        <v>108</v>
      </c>
      <c r="Q809" s="23"/>
      <c r="R809" s="23"/>
      <c r="S809" s="23"/>
      <c r="T809" s="23"/>
      <c r="U809" s="23"/>
      <c r="X809" s="264"/>
      <c r="Y809" s="264"/>
    </row>
    <row r="810" spans="1:25">
      <c r="A810" s="543"/>
      <c r="B810" s="541"/>
      <c r="C810" s="541"/>
      <c r="D810" s="541"/>
      <c r="E810" s="281"/>
      <c r="F810" s="524"/>
      <c r="G810" s="86"/>
      <c r="H810" s="87"/>
      <c r="I810" s="87"/>
      <c r="J810" s="86"/>
      <c r="K810" s="86"/>
      <c r="L810" s="249"/>
      <c r="M810" s="67"/>
      <c r="N810" s="67"/>
      <c r="O810" s="369"/>
      <c r="P810" s="384">
        <v>109</v>
      </c>
      <c r="Q810" s="23"/>
      <c r="R810" s="23"/>
      <c r="S810" s="23"/>
      <c r="T810" s="23"/>
      <c r="U810" s="23"/>
      <c r="X810" s="264"/>
      <c r="Y810" s="264"/>
    </row>
    <row r="811" spans="1:25" ht="47.25">
      <c r="A811" s="555" t="s">
        <v>354</v>
      </c>
      <c r="B811" s="542" t="s">
        <v>355</v>
      </c>
      <c r="C811" s="542"/>
      <c r="D811" s="542"/>
      <c r="E811" s="278" t="s">
        <v>1147</v>
      </c>
      <c r="F811" s="521">
        <v>810797030544</v>
      </c>
      <c r="G811" s="17">
        <v>1</v>
      </c>
      <c r="H811" s="78"/>
      <c r="I811" s="78"/>
      <c r="J811" s="17">
        <v>45</v>
      </c>
      <c r="K811" s="17">
        <v>20</v>
      </c>
      <c r="L811" s="18"/>
      <c r="M811" s="255">
        <v>66.88</v>
      </c>
      <c r="N811" s="255">
        <v>119.99</v>
      </c>
      <c r="O811" s="371"/>
      <c r="P811" s="384">
        <v>110</v>
      </c>
      <c r="Q811" s="23"/>
      <c r="R811" s="66">
        <f>L811*1.55</f>
        <v>0</v>
      </c>
      <c r="S811" s="260" t="e">
        <f>SUM(R811-L811)/R811</f>
        <v>#DIV/0!</v>
      </c>
      <c r="T811" s="66">
        <f>T805</f>
        <v>0</v>
      </c>
      <c r="U811" s="260" t="e">
        <f>SUM(T811-R811)/T811</f>
        <v>#DIV/0!</v>
      </c>
      <c r="V811" s="287">
        <f>V805</f>
        <v>0</v>
      </c>
      <c r="W811" s="261" t="e">
        <f>SUM(V811-L811)/V811</f>
        <v>#DIV/0!</v>
      </c>
      <c r="X811" s="264"/>
      <c r="Y811" s="264"/>
    </row>
    <row r="812" spans="1:25">
      <c r="A812" s="69"/>
      <c r="B812" s="20"/>
      <c r="C812" s="20"/>
      <c r="D812" s="20" t="s">
        <v>1148</v>
      </c>
      <c r="E812" s="279"/>
      <c r="F812" s="523"/>
      <c r="G812" s="21">
        <v>1</v>
      </c>
      <c r="H812" s="275" t="e">
        <f>VLOOKUP(A812,'Master Data'!A:P,23,FALSE)</f>
        <v>#N/A</v>
      </c>
      <c r="I812" s="72" t="e">
        <f t="shared" ref="I812:I823" si="65">SUM(H812*1.42)*G812</f>
        <v>#N/A</v>
      </c>
      <c r="J812" s="21"/>
      <c r="K812" s="21"/>
      <c r="L812" s="269"/>
      <c r="M812" s="67"/>
      <c r="N812" s="67"/>
      <c r="O812" s="369"/>
      <c r="P812" s="385">
        <v>111</v>
      </c>
      <c r="Q812" s="23"/>
      <c r="R812" s="23"/>
      <c r="S812" s="23"/>
      <c r="T812" s="23"/>
      <c r="U812" s="23"/>
      <c r="V812" s="287">
        <v>183.62</v>
      </c>
      <c r="X812" s="262" t="s">
        <v>1149</v>
      </c>
      <c r="Y812" s="264" t="s">
        <v>1135</v>
      </c>
    </row>
    <row r="813" spans="1:25">
      <c r="A813" s="69" t="s">
        <v>816</v>
      </c>
      <c r="B813" s="20"/>
      <c r="C813" s="20"/>
      <c r="D813" s="20" t="s">
        <v>1150</v>
      </c>
      <c r="E813" s="279"/>
      <c r="F813" s="523"/>
      <c r="G813" s="21">
        <v>1</v>
      </c>
      <c r="H813" s="275" t="e">
        <f>VLOOKUP(A813,'Master Data'!A:P,23,FALSE)</f>
        <v>#REF!</v>
      </c>
      <c r="I813" s="72" t="e">
        <f t="shared" si="65"/>
        <v>#REF!</v>
      </c>
      <c r="J813" s="21"/>
      <c r="K813" s="21"/>
      <c r="L813" s="256"/>
      <c r="M813" s="67"/>
      <c r="N813" s="67"/>
      <c r="O813" s="369"/>
      <c r="P813" s="384">
        <v>112</v>
      </c>
      <c r="Q813" s="23"/>
      <c r="R813" s="23"/>
      <c r="S813" s="23"/>
      <c r="T813" s="23"/>
      <c r="U813" s="23"/>
      <c r="V813" s="6">
        <v>78.989999999999995</v>
      </c>
      <c r="X813" s="262" t="s">
        <v>1151</v>
      </c>
      <c r="Y813" s="264" t="s">
        <v>1127</v>
      </c>
    </row>
    <row r="814" spans="1:25">
      <c r="A814" s="69" t="s">
        <v>834</v>
      </c>
      <c r="B814" s="20"/>
      <c r="C814" s="20"/>
      <c r="D814" s="20" t="s">
        <v>1152</v>
      </c>
      <c r="E814" s="279"/>
      <c r="F814" s="523"/>
      <c r="G814" s="21">
        <v>1</v>
      </c>
      <c r="H814" s="275" t="e">
        <f>VLOOKUP(A814,'Master Data'!A:P,23,FALSE)</f>
        <v>#REF!</v>
      </c>
      <c r="I814" s="72" t="e">
        <f t="shared" si="65"/>
        <v>#REF!</v>
      </c>
      <c r="J814" s="21"/>
      <c r="K814" s="21"/>
      <c r="L814" s="256"/>
      <c r="M814" s="67"/>
      <c r="N814" s="67"/>
      <c r="O814" s="369"/>
      <c r="P814" s="384">
        <v>113</v>
      </c>
      <c r="Q814" s="23"/>
      <c r="R814" s="23"/>
      <c r="S814" s="23"/>
      <c r="T814" s="23"/>
      <c r="U814" s="23"/>
      <c r="X814" s="264"/>
      <c r="Y814" s="264"/>
    </row>
    <row r="815" spans="1:25">
      <c r="A815" s="69" t="s">
        <v>585</v>
      </c>
      <c r="B815" s="20"/>
      <c r="C815" s="20"/>
      <c r="D815" s="20" t="s">
        <v>1153</v>
      </c>
      <c r="E815" s="279"/>
      <c r="F815" s="523"/>
      <c r="G815" s="21">
        <v>1</v>
      </c>
      <c r="H815" s="275" t="e">
        <f>VLOOKUP(A815,'Master Data'!A:P,23,FALSE)</f>
        <v>#REF!</v>
      </c>
      <c r="I815" s="72" t="e">
        <f t="shared" si="65"/>
        <v>#REF!</v>
      </c>
      <c r="J815" s="21"/>
      <c r="K815" s="21"/>
      <c r="L815" s="256"/>
      <c r="M815" s="67"/>
      <c r="N815" s="67"/>
      <c r="O815" s="369"/>
      <c r="P815" s="384">
        <v>114</v>
      </c>
      <c r="Q815" s="23"/>
      <c r="R815" s="23"/>
      <c r="S815" s="23"/>
      <c r="T815" s="23"/>
      <c r="U815" s="23"/>
      <c r="X815" s="264"/>
      <c r="Y815" s="264"/>
    </row>
    <row r="816" spans="1:25">
      <c r="A816" s="69" t="s">
        <v>885</v>
      </c>
      <c r="B816" s="20"/>
      <c r="C816" s="20"/>
      <c r="D816" s="20" t="s">
        <v>1146</v>
      </c>
      <c r="E816" s="279"/>
      <c r="F816" s="523"/>
      <c r="G816" s="21">
        <v>6</v>
      </c>
      <c r="H816" s="275" t="e">
        <f>VLOOKUP(A816,'Master Data'!A:P,23,FALSE)</f>
        <v>#REF!</v>
      </c>
      <c r="I816" s="72" t="e">
        <f t="shared" si="65"/>
        <v>#REF!</v>
      </c>
      <c r="J816" s="21"/>
      <c r="K816" s="21"/>
      <c r="L816" s="256"/>
      <c r="M816" s="67"/>
      <c r="N816" s="67"/>
      <c r="O816" s="369"/>
      <c r="P816" s="384">
        <v>115</v>
      </c>
      <c r="Q816" s="23"/>
      <c r="R816" s="23"/>
      <c r="S816" s="23"/>
      <c r="T816" s="23"/>
      <c r="U816" s="23"/>
      <c r="X816" s="264"/>
      <c r="Y816" s="264"/>
    </row>
    <row r="817" spans="1:25">
      <c r="A817" s="69" t="s">
        <v>637</v>
      </c>
      <c r="B817" s="554"/>
      <c r="C817" s="554"/>
      <c r="D817" s="20" t="s">
        <v>1154</v>
      </c>
      <c r="E817" s="279"/>
      <c r="F817" s="523"/>
      <c r="G817" s="21">
        <v>1</v>
      </c>
      <c r="H817" s="275" t="e">
        <f>VLOOKUP(A817,'Master Data'!A:P,23,FALSE)</f>
        <v>#REF!</v>
      </c>
      <c r="I817" s="72" t="e">
        <f t="shared" si="65"/>
        <v>#REF!</v>
      </c>
      <c r="J817" s="21"/>
      <c r="K817" s="21"/>
      <c r="L817" s="256"/>
      <c r="M817" s="67"/>
      <c r="N817" s="67"/>
      <c r="O817" s="369"/>
      <c r="P817" s="385">
        <v>116</v>
      </c>
      <c r="Q817" s="23"/>
      <c r="R817" s="23"/>
      <c r="S817" s="23"/>
      <c r="T817" s="2"/>
      <c r="U817" s="23"/>
      <c r="X817" s="264"/>
      <c r="Y817" s="264"/>
    </row>
    <row r="818" spans="1:25" s="2" customFormat="1">
      <c r="A818" s="69" t="s">
        <v>648</v>
      </c>
      <c r="B818" s="554"/>
      <c r="C818" s="554"/>
      <c r="D818" s="20" t="s">
        <v>1104</v>
      </c>
      <c r="E818" s="279"/>
      <c r="F818" s="523"/>
      <c r="G818" s="21">
        <v>1</v>
      </c>
      <c r="H818" s="275" t="e">
        <f>VLOOKUP(A818,'Master Data'!A:P,23,FALSE)</f>
        <v>#REF!</v>
      </c>
      <c r="I818" s="72" t="e">
        <f t="shared" si="65"/>
        <v>#REF!</v>
      </c>
      <c r="J818" s="21"/>
      <c r="K818" s="21"/>
      <c r="L818" s="292"/>
      <c r="M818" s="374"/>
      <c r="N818" s="374"/>
      <c r="O818" s="374"/>
      <c r="P818" s="384">
        <v>117</v>
      </c>
      <c r="R818" s="23"/>
      <c r="S818" s="23"/>
      <c r="T818" s="23"/>
      <c r="X818" s="265"/>
      <c r="Y818" s="265"/>
    </row>
    <row r="819" spans="1:25">
      <c r="A819" s="69" t="s">
        <v>737</v>
      </c>
      <c r="B819" s="554" t="s">
        <v>1105</v>
      </c>
      <c r="C819" s="554"/>
      <c r="D819" s="20" t="s">
        <v>1106</v>
      </c>
      <c r="E819" s="279"/>
      <c r="F819" s="523"/>
      <c r="G819" s="21">
        <v>1</v>
      </c>
      <c r="H819" s="275" t="e">
        <f>VLOOKUP(A819,'Master Data'!A:P,23,FALSE)</f>
        <v>#REF!</v>
      </c>
      <c r="I819" s="72" t="e">
        <f t="shared" si="65"/>
        <v>#REF!</v>
      </c>
      <c r="J819" s="21"/>
      <c r="K819" s="21"/>
      <c r="L819" s="256"/>
      <c r="M819" s="67"/>
      <c r="N819" s="67"/>
      <c r="O819" s="369"/>
      <c r="P819" s="384">
        <v>118</v>
      </c>
      <c r="Q819" s="23"/>
      <c r="R819" s="23"/>
      <c r="S819" s="23"/>
      <c r="T819" s="23"/>
      <c r="U819" s="23"/>
      <c r="X819" s="264"/>
      <c r="Y819" s="264"/>
    </row>
    <row r="820" spans="1:25">
      <c r="A820" s="69" t="s">
        <v>739</v>
      </c>
      <c r="B820" s="554" t="s">
        <v>1105</v>
      </c>
      <c r="C820" s="554"/>
      <c r="D820" s="20" t="s">
        <v>1155</v>
      </c>
      <c r="E820" s="279"/>
      <c r="F820" s="523"/>
      <c r="G820" s="21">
        <v>1</v>
      </c>
      <c r="H820" s="275" t="e">
        <f>VLOOKUP(A820,'Master Data'!A:P,23,FALSE)</f>
        <v>#REF!</v>
      </c>
      <c r="I820" s="72" t="e">
        <f t="shared" si="65"/>
        <v>#REF!</v>
      </c>
      <c r="J820" s="21"/>
      <c r="K820" s="21"/>
      <c r="L820" s="256"/>
      <c r="M820" s="67"/>
      <c r="N820" s="67"/>
      <c r="O820" s="369"/>
      <c r="P820" s="384">
        <v>119</v>
      </c>
      <c r="Q820" s="23"/>
      <c r="R820" s="23"/>
      <c r="S820" s="23"/>
      <c r="T820" s="23"/>
      <c r="U820" s="23"/>
      <c r="X820" s="264"/>
      <c r="Y820" s="264"/>
    </row>
    <row r="821" spans="1:25">
      <c r="A821" s="69" t="s">
        <v>1108</v>
      </c>
      <c r="B821" s="554" t="s">
        <v>1105</v>
      </c>
      <c r="C821" s="554"/>
      <c r="D821" s="20" t="s">
        <v>1156</v>
      </c>
      <c r="E821" s="279"/>
      <c r="F821" s="523"/>
      <c r="G821" s="21">
        <v>1</v>
      </c>
      <c r="H821" s="275" t="e">
        <f>VLOOKUP(A821,'Master Data'!A:P,23,FALSE)</f>
        <v>#REF!</v>
      </c>
      <c r="I821" s="72" t="e">
        <f t="shared" si="65"/>
        <v>#REF!</v>
      </c>
      <c r="J821" s="21"/>
      <c r="K821" s="21"/>
      <c r="L821" s="256"/>
      <c r="M821" s="67"/>
      <c r="N821" s="67"/>
      <c r="O821" s="369"/>
      <c r="P821" s="384">
        <v>120</v>
      </c>
      <c r="Q821" s="23"/>
      <c r="R821" s="23"/>
      <c r="S821" s="23"/>
      <c r="T821" s="23"/>
      <c r="U821" s="23"/>
      <c r="X821" s="264"/>
      <c r="Y821" s="264"/>
    </row>
    <row r="822" spans="1:25">
      <c r="A822" s="69" t="s">
        <v>789</v>
      </c>
      <c r="B822" s="554" t="s">
        <v>1105</v>
      </c>
      <c r="C822" s="554"/>
      <c r="D822" s="20" t="s">
        <v>1110</v>
      </c>
      <c r="E822" s="279"/>
      <c r="F822" s="523"/>
      <c r="G822" s="21">
        <v>1</v>
      </c>
      <c r="H822" s="275" t="e">
        <f>VLOOKUP(A822,'Master Data'!A:P,23,FALSE)</f>
        <v>#REF!</v>
      </c>
      <c r="I822" s="72" t="e">
        <f t="shared" si="65"/>
        <v>#REF!</v>
      </c>
      <c r="J822" s="21"/>
      <c r="K822" s="21"/>
      <c r="L822" s="256"/>
      <c r="M822" s="67"/>
      <c r="N822" s="67"/>
      <c r="O822" s="369"/>
      <c r="P822" s="385">
        <v>121</v>
      </c>
      <c r="Q822" s="23"/>
      <c r="R822" s="23"/>
      <c r="S822" s="23"/>
      <c r="T822" s="23"/>
      <c r="U822" s="23"/>
      <c r="X822" s="264"/>
      <c r="Y822" s="264"/>
    </row>
    <row r="823" spans="1:25" s="2" customFormat="1">
      <c r="A823" s="69" t="s">
        <v>741</v>
      </c>
      <c r="B823" s="554" t="s">
        <v>1105</v>
      </c>
      <c r="C823" s="554"/>
      <c r="D823" s="20" t="s">
        <v>791</v>
      </c>
      <c r="E823" s="279"/>
      <c r="F823" s="523"/>
      <c r="G823" s="21">
        <v>1</v>
      </c>
      <c r="H823" s="275" t="e">
        <f>VLOOKUP(A823,'Master Data'!A:P,23,FALSE)</f>
        <v>#REF!</v>
      </c>
      <c r="I823" s="72" t="e">
        <f t="shared" si="65"/>
        <v>#REF!</v>
      </c>
      <c r="J823" s="21"/>
      <c r="K823" s="21"/>
      <c r="L823" s="289"/>
      <c r="M823" s="532"/>
      <c r="N823" s="532"/>
      <c r="O823" s="370"/>
      <c r="P823" s="384">
        <v>122</v>
      </c>
      <c r="Q823" s="23"/>
      <c r="R823" s="23"/>
      <c r="S823" s="23"/>
      <c r="T823" s="23"/>
      <c r="U823" s="23"/>
      <c r="X823" s="264"/>
      <c r="Y823" s="264"/>
    </row>
    <row r="824" spans="1:25">
      <c r="A824" s="543"/>
      <c r="B824" s="541"/>
      <c r="C824" s="541"/>
      <c r="D824" s="541"/>
      <c r="E824" s="281"/>
      <c r="F824" s="524"/>
      <c r="G824" s="86"/>
      <c r="H824" s="87"/>
      <c r="I824" s="87"/>
      <c r="J824" s="86"/>
      <c r="K824" s="86"/>
      <c r="L824" s="249"/>
      <c r="M824" s="67"/>
      <c r="N824" s="67"/>
      <c r="O824" s="369"/>
      <c r="P824" s="384">
        <v>123</v>
      </c>
      <c r="Q824" s="23"/>
      <c r="R824" s="23"/>
      <c r="S824" s="23"/>
      <c r="T824" s="23"/>
      <c r="U824" s="23"/>
      <c r="X824" s="264"/>
      <c r="Y824" s="264"/>
    </row>
    <row r="825" spans="1:25" ht="47.25">
      <c r="A825" s="555" t="s">
        <v>357</v>
      </c>
      <c r="B825" s="542" t="s">
        <v>358</v>
      </c>
      <c r="C825" s="542"/>
      <c r="D825" s="542"/>
      <c r="E825" s="278" t="s">
        <v>1157</v>
      </c>
      <c r="F825" s="521">
        <v>810797030551</v>
      </c>
      <c r="G825" s="17">
        <v>1</v>
      </c>
      <c r="H825" s="78"/>
      <c r="I825" s="78"/>
      <c r="J825" s="17">
        <v>45</v>
      </c>
      <c r="K825" s="17">
        <v>20</v>
      </c>
      <c r="L825" s="18"/>
      <c r="M825" s="255">
        <v>69.08</v>
      </c>
      <c r="N825" s="255">
        <v>127.99</v>
      </c>
      <c r="O825" s="371"/>
      <c r="P825" s="384">
        <v>124</v>
      </c>
      <c r="Q825" s="23"/>
      <c r="R825" s="66">
        <f>L825*1.55</f>
        <v>0</v>
      </c>
      <c r="S825" s="260" t="e">
        <f>SUM(R825-L825)/R825</f>
        <v>#DIV/0!</v>
      </c>
      <c r="T825" s="66">
        <f>T819</f>
        <v>0</v>
      </c>
      <c r="U825" s="260" t="e">
        <f>SUM(T825-R825)/T825</f>
        <v>#DIV/0!</v>
      </c>
      <c r="V825" s="287">
        <f>V819</f>
        <v>0</v>
      </c>
      <c r="W825" s="261" t="e">
        <f>SUM(V825-L825)/V825</f>
        <v>#DIV/0!</v>
      </c>
      <c r="X825" s="264"/>
      <c r="Y825" s="264"/>
    </row>
    <row r="826" spans="1:25">
      <c r="A826" s="69"/>
      <c r="B826" s="20"/>
      <c r="C826" s="20"/>
      <c r="D826" s="20" t="s">
        <v>1158</v>
      </c>
      <c r="E826" s="279"/>
      <c r="F826" s="523"/>
      <c r="G826" s="21">
        <v>1</v>
      </c>
      <c r="H826" s="275" t="e">
        <f>VLOOKUP(A826,'Master Data'!A:P,23,FALSE)</f>
        <v>#N/A</v>
      </c>
      <c r="I826" s="72" t="e">
        <f t="shared" ref="I826:I837" si="66">SUM(H826*1.42)*G826</f>
        <v>#N/A</v>
      </c>
      <c r="J826" s="21"/>
      <c r="K826" s="21"/>
      <c r="L826" s="269"/>
      <c r="M826" s="67"/>
      <c r="N826" s="67"/>
      <c r="O826" s="369"/>
      <c r="P826" s="384">
        <v>125</v>
      </c>
      <c r="Q826" s="23"/>
      <c r="R826" s="23"/>
      <c r="S826" s="23"/>
      <c r="T826" s="23"/>
      <c r="U826" s="23"/>
      <c r="V826" s="287">
        <v>127.29</v>
      </c>
      <c r="X826" s="262" t="s">
        <v>1159</v>
      </c>
      <c r="Y826" s="264" t="s">
        <v>1135</v>
      </c>
    </row>
    <row r="827" spans="1:25">
      <c r="A827" s="69" t="s">
        <v>816</v>
      </c>
      <c r="B827" s="20"/>
      <c r="C827" s="20"/>
      <c r="D827" s="20" t="s">
        <v>1150</v>
      </c>
      <c r="E827" s="279"/>
      <c r="F827" s="523"/>
      <c r="G827" s="21">
        <v>1</v>
      </c>
      <c r="H827" s="275" t="e">
        <f>VLOOKUP(A827,'Master Data'!A:P,23,FALSE)</f>
        <v>#REF!</v>
      </c>
      <c r="I827" s="72" t="e">
        <f t="shared" si="66"/>
        <v>#REF!</v>
      </c>
      <c r="J827" s="21"/>
      <c r="K827" s="21"/>
      <c r="L827" s="256"/>
      <c r="M827" s="67"/>
      <c r="N827" s="67"/>
      <c r="O827" s="369"/>
      <c r="P827" s="385">
        <v>126</v>
      </c>
      <c r="Q827" s="23"/>
      <c r="R827" s="23"/>
      <c r="S827" s="23"/>
      <c r="T827" s="23"/>
      <c r="U827" s="23"/>
      <c r="V827" s="6">
        <v>86.99</v>
      </c>
      <c r="X827" s="262" t="s">
        <v>1160</v>
      </c>
      <c r="Y827" s="264" t="s">
        <v>1127</v>
      </c>
    </row>
    <row r="828" spans="1:25">
      <c r="A828" s="69" t="s">
        <v>845</v>
      </c>
      <c r="B828" s="20"/>
      <c r="C828" s="20"/>
      <c r="D828" s="20" t="s">
        <v>1161</v>
      </c>
      <c r="E828" s="279"/>
      <c r="F828" s="523"/>
      <c r="G828" s="21">
        <v>1</v>
      </c>
      <c r="H828" s="275" t="e">
        <f>VLOOKUP(A828,'Master Data'!A:P,23,FALSE)</f>
        <v>#REF!</v>
      </c>
      <c r="I828" s="72" t="e">
        <f t="shared" si="66"/>
        <v>#REF!</v>
      </c>
      <c r="J828" s="21"/>
      <c r="K828" s="21"/>
      <c r="L828" s="256"/>
      <c r="M828" s="67"/>
      <c r="N828" s="67"/>
      <c r="O828" s="369"/>
      <c r="P828" s="384">
        <v>127</v>
      </c>
      <c r="Q828" s="23"/>
      <c r="R828" s="23"/>
      <c r="S828" s="23"/>
      <c r="T828" s="23"/>
      <c r="U828" s="23"/>
      <c r="X828" s="264"/>
      <c r="Y828" s="264"/>
    </row>
    <row r="829" spans="1:25">
      <c r="A829" s="69" t="s">
        <v>585</v>
      </c>
      <c r="B829" s="20"/>
      <c r="C829" s="20"/>
      <c r="D829" s="20" t="s">
        <v>1153</v>
      </c>
      <c r="E829" s="279"/>
      <c r="F829" s="523"/>
      <c r="G829" s="21">
        <v>1</v>
      </c>
      <c r="H829" s="275" t="e">
        <f>VLOOKUP(A829,'Master Data'!A:P,23,FALSE)</f>
        <v>#REF!</v>
      </c>
      <c r="I829" s="72" t="e">
        <f t="shared" si="66"/>
        <v>#REF!</v>
      </c>
      <c r="J829" s="21"/>
      <c r="K829" s="21"/>
      <c r="L829" s="256"/>
      <c r="M829" s="67"/>
      <c r="N829" s="67"/>
      <c r="O829" s="369"/>
      <c r="P829" s="384">
        <v>128</v>
      </c>
      <c r="Q829" s="23"/>
      <c r="R829" s="23"/>
      <c r="S829" s="23"/>
      <c r="T829" s="23"/>
      <c r="U829" s="23"/>
      <c r="X829" s="264"/>
      <c r="Y829" s="264"/>
    </row>
    <row r="830" spans="1:25">
      <c r="A830" s="69" t="s">
        <v>885</v>
      </c>
      <c r="B830" s="20"/>
      <c r="C830" s="20"/>
      <c r="D830" s="20" t="s">
        <v>1162</v>
      </c>
      <c r="E830" s="279"/>
      <c r="F830" s="523"/>
      <c r="G830" s="21">
        <v>8</v>
      </c>
      <c r="H830" s="275" t="e">
        <f>VLOOKUP(A830,'Master Data'!A:P,23,FALSE)</f>
        <v>#REF!</v>
      </c>
      <c r="I830" s="72" t="e">
        <f t="shared" si="66"/>
        <v>#REF!</v>
      </c>
      <c r="J830" s="21"/>
      <c r="K830" s="21"/>
      <c r="L830" s="256"/>
      <c r="M830" s="67"/>
      <c r="N830" s="67"/>
      <c r="O830" s="369"/>
      <c r="P830" s="384">
        <v>129</v>
      </c>
      <c r="Q830" s="23"/>
      <c r="R830" s="23"/>
      <c r="S830" s="23"/>
      <c r="T830" s="23"/>
      <c r="U830" s="23"/>
      <c r="X830" s="264"/>
      <c r="Y830" s="264"/>
    </row>
    <row r="831" spans="1:25">
      <c r="A831" s="69" t="s">
        <v>642</v>
      </c>
      <c r="B831" s="554"/>
      <c r="C831" s="554"/>
      <c r="D831" s="20" t="s">
        <v>1163</v>
      </c>
      <c r="E831" s="279"/>
      <c r="F831" s="523"/>
      <c r="G831" s="21">
        <v>1</v>
      </c>
      <c r="H831" s="275" t="e">
        <f>VLOOKUP(A831,'Master Data'!A:P,23,FALSE)</f>
        <v>#REF!</v>
      </c>
      <c r="I831" s="72" t="e">
        <f t="shared" si="66"/>
        <v>#REF!</v>
      </c>
      <c r="J831" s="21"/>
      <c r="K831" s="21"/>
      <c r="L831" s="256"/>
      <c r="M831" s="67"/>
      <c r="N831" s="67"/>
      <c r="O831" s="369"/>
      <c r="P831" s="384">
        <v>130</v>
      </c>
      <c r="Q831" s="23"/>
      <c r="R831" s="23"/>
      <c r="S831" s="23"/>
      <c r="T831" s="2"/>
      <c r="U831" s="23"/>
      <c r="X831" s="264"/>
      <c r="Y831" s="264"/>
    </row>
    <row r="832" spans="1:25" s="2" customFormat="1">
      <c r="A832" s="69" t="s">
        <v>648</v>
      </c>
      <c r="B832" s="554"/>
      <c r="C832" s="554"/>
      <c r="D832" s="20" t="s">
        <v>1104</v>
      </c>
      <c r="E832" s="279"/>
      <c r="F832" s="523"/>
      <c r="G832" s="21">
        <v>1</v>
      </c>
      <c r="H832" s="275" t="e">
        <f>VLOOKUP(A832,'Master Data'!A:P,23,FALSE)</f>
        <v>#REF!</v>
      </c>
      <c r="I832" s="72" t="e">
        <f t="shared" si="66"/>
        <v>#REF!</v>
      </c>
      <c r="J832" s="21"/>
      <c r="K832" s="21"/>
      <c r="L832" s="292"/>
      <c r="M832" s="374"/>
      <c r="N832" s="374"/>
      <c r="O832" s="374"/>
      <c r="P832" s="385">
        <v>131</v>
      </c>
      <c r="R832" s="23"/>
      <c r="S832" s="23"/>
      <c r="T832" s="23"/>
      <c r="X832" s="265"/>
      <c r="Y832" s="265"/>
    </row>
    <row r="833" spans="1:25">
      <c r="A833" s="69" t="s">
        <v>737</v>
      </c>
      <c r="B833" s="554" t="s">
        <v>1105</v>
      </c>
      <c r="C833" s="554"/>
      <c r="D833" s="20" t="s">
        <v>1106</v>
      </c>
      <c r="E833" s="279"/>
      <c r="F833" s="523"/>
      <c r="G833" s="21">
        <v>1</v>
      </c>
      <c r="H833" s="275" t="e">
        <f>VLOOKUP(A833,'Master Data'!A:P,23,FALSE)</f>
        <v>#REF!</v>
      </c>
      <c r="I833" s="72" t="e">
        <f t="shared" si="66"/>
        <v>#REF!</v>
      </c>
      <c r="J833" s="21"/>
      <c r="K833" s="21"/>
      <c r="L833" s="256"/>
      <c r="M833" s="67"/>
      <c r="N833" s="67"/>
      <c r="O833" s="369"/>
      <c r="P833" s="384">
        <v>132</v>
      </c>
      <c r="Q833" s="23"/>
      <c r="R833" s="23"/>
      <c r="S833" s="23"/>
      <c r="T833" s="23"/>
      <c r="U833" s="23"/>
      <c r="X833" s="264"/>
      <c r="Y833" s="264"/>
    </row>
    <row r="834" spans="1:25">
      <c r="A834" s="69" t="s">
        <v>739</v>
      </c>
      <c r="B834" s="554" t="s">
        <v>1105</v>
      </c>
      <c r="C834" s="554"/>
      <c r="D834" s="20" t="s">
        <v>1155</v>
      </c>
      <c r="E834" s="279"/>
      <c r="F834" s="523"/>
      <c r="G834" s="21">
        <v>1</v>
      </c>
      <c r="H834" s="275" t="e">
        <f>VLOOKUP(A834,'Master Data'!A:P,23,FALSE)</f>
        <v>#REF!</v>
      </c>
      <c r="I834" s="72" t="e">
        <f t="shared" si="66"/>
        <v>#REF!</v>
      </c>
      <c r="J834" s="21"/>
      <c r="K834" s="21"/>
      <c r="L834" s="256"/>
      <c r="M834" s="67"/>
      <c r="N834" s="67"/>
      <c r="O834" s="369"/>
      <c r="P834" s="384">
        <v>133</v>
      </c>
      <c r="Q834" s="23"/>
      <c r="R834" s="23"/>
      <c r="S834" s="23"/>
      <c r="T834" s="23"/>
      <c r="U834" s="23"/>
      <c r="X834" s="264"/>
      <c r="Y834" s="264"/>
    </row>
    <row r="835" spans="1:25">
      <c r="A835" s="69" t="s">
        <v>1108</v>
      </c>
      <c r="B835" s="554" t="s">
        <v>1105</v>
      </c>
      <c r="C835" s="554"/>
      <c r="D835" s="20" t="s">
        <v>1156</v>
      </c>
      <c r="E835" s="279"/>
      <c r="F835" s="523"/>
      <c r="G835" s="21">
        <v>1</v>
      </c>
      <c r="H835" s="275" t="e">
        <f>VLOOKUP(A835,'Master Data'!A:P,23,FALSE)</f>
        <v>#REF!</v>
      </c>
      <c r="I835" s="72" t="e">
        <f t="shared" si="66"/>
        <v>#REF!</v>
      </c>
      <c r="J835" s="21"/>
      <c r="K835" s="21"/>
      <c r="L835" s="256"/>
      <c r="M835" s="67"/>
      <c r="N835" s="67"/>
      <c r="O835" s="369"/>
      <c r="P835" s="384">
        <v>134</v>
      </c>
      <c r="Q835" s="23"/>
      <c r="R835" s="23"/>
      <c r="S835" s="23"/>
      <c r="T835" s="23"/>
      <c r="U835" s="23"/>
      <c r="X835" s="264"/>
      <c r="Y835" s="264"/>
    </row>
    <row r="836" spans="1:25">
      <c r="A836" s="69" t="s">
        <v>789</v>
      </c>
      <c r="B836" s="554" t="s">
        <v>1105</v>
      </c>
      <c r="C836" s="554"/>
      <c r="D836" s="20" t="s">
        <v>1110</v>
      </c>
      <c r="E836" s="279"/>
      <c r="F836" s="523"/>
      <c r="G836" s="21">
        <v>1</v>
      </c>
      <c r="H836" s="275" t="e">
        <f>VLOOKUP(A836,'Master Data'!A:P,23,FALSE)</f>
        <v>#REF!</v>
      </c>
      <c r="I836" s="72" t="e">
        <f t="shared" si="66"/>
        <v>#REF!</v>
      </c>
      <c r="J836" s="21"/>
      <c r="K836" s="21"/>
      <c r="L836" s="256"/>
      <c r="M836" s="67"/>
      <c r="N836" s="67"/>
      <c r="O836" s="369"/>
      <c r="P836" s="384">
        <v>135</v>
      </c>
      <c r="Q836" s="23"/>
      <c r="R836" s="23"/>
      <c r="S836" s="23"/>
      <c r="T836" s="23"/>
      <c r="U836" s="23"/>
      <c r="X836" s="264"/>
      <c r="Y836" s="264"/>
    </row>
    <row r="837" spans="1:25" s="2" customFormat="1">
      <c r="A837" s="69" t="s">
        <v>741</v>
      </c>
      <c r="B837" s="554" t="s">
        <v>1105</v>
      </c>
      <c r="C837" s="554"/>
      <c r="D837" s="20" t="s">
        <v>791</v>
      </c>
      <c r="E837" s="279"/>
      <c r="F837" s="523"/>
      <c r="G837" s="21">
        <v>1</v>
      </c>
      <c r="H837" s="275" t="e">
        <f>VLOOKUP(A837,'Master Data'!A:P,23,FALSE)</f>
        <v>#REF!</v>
      </c>
      <c r="I837" s="72" t="e">
        <f t="shared" si="66"/>
        <v>#REF!</v>
      </c>
      <c r="J837" s="21"/>
      <c r="K837" s="21"/>
      <c r="L837" s="289"/>
      <c r="M837" s="532"/>
      <c r="N837" s="532"/>
      <c r="O837" s="370"/>
      <c r="P837" s="385">
        <v>136</v>
      </c>
      <c r="Q837" s="23"/>
      <c r="R837" s="23"/>
      <c r="S837" s="23"/>
      <c r="T837" s="23"/>
      <c r="U837" s="23"/>
      <c r="X837" s="264"/>
      <c r="Y837" s="264"/>
    </row>
    <row r="838" spans="1:25">
      <c r="A838" s="543"/>
      <c r="B838" s="541"/>
      <c r="C838" s="541"/>
      <c r="D838" s="541"/>
      <c r="E838" s="281"/>
      <c r="F838" s="524"/>
      <c r="G838" s="86"/>
      <c r="H838" s="87"/>
      <c r="I838" s="87"/>
      <c r="J838" s="86"/>
      <c r="K838" s="86"/>
      <c r="L838" s="249"/>
      <c r="M838" s="67"/>
      <c r="N838" s="67"/>
      <c r="O838" s="369"/>
      <c r="P838" s="384">
        <v>137</v>
      </c>
      <c r="Q838" s="23"/>
      <c r="R838" s="23"/>
      <c r="S838" s="23"/>
      <c r="T838" s="23"/>
      <c r="U838" s="23"/>
      <c r="X838" s="264"/>
      <c r="Y838" s="264"/>
    </row>
    <row r="839" spans="1:25" ht="47.25">
      <c r="A839" s="555" t="s">
        <v>360</v>
      </c>
      <c r="B839" s="542" t="s">
        <v>361</v>
      </c>
      <c r="C839" s="542"/>
      <c r="D839" s="542"/>
      <c r="E839" s="278" t="s">
        <v>1164</v>
      </c>
      <c r="F839" s="521">
        <v>810797030568</v>
      </c>
      <c r="G839" s="27">
        <v>1</v>
      </c>
      <c r="H839" s="79"/>
      <c r="I839" s="79"/>
      <c r="J839" s="27">
        <v>45</v>
      </c>
      <c r="K839" s="27">
        <v>20</v>
      </c>
      <c r="L839" s="18"/>
      <c r="M839" s="255">
        <v>69.91</v>
      </c>
      <c r="N839" s="255">
        <v>129.99</v>
      </c>
      <c r="O839" s="371"/>
      <c r="P839" s="384">
        <v>138</v>
      </c>
      <c r="Q839" s="23"/>
      <c r="R839" s="66">
        <f>L839*1.55</f>
        <v>0</v>
      </c>
      <c r="S839" s="260" t="e">
        <f>SUM(R839-L839)/R839</f>
        <v>#DIV/0!</v>
      </c>
      <c r="T839" s="66">
        <f>T833</f>
        <v>0</v>
      </c>
      <c r="U839" s="260" t="e">
        <f>SUM(T839-R839)/T839</f>
        <v>#DIV/0!</v>
      </c>
      <c r="V839" s="287">
        <f>V833</f>
        <v>0</v>
      </c>
      <c r="W839" s="261" t="e">
        <f>SUM(V839-L839)/V839</f>
        <v>#DIV/0!</v>
      </c>
      <c r="X839" s="264"/>
      <c r="Y839" s="264"/>
    </row>
    <row r="840" spans="1:25">
      <c r="A840" s="69"/>
      <c r="B840" s="20"/>
      <c r="C840" s="20"/>
      <c r="D840" s="20" t="s">
        <v>1165</v>
      </c>
      <c r="E840" s="279"/>
      <c r="F840" s="523"/>
      <c r="G840" s="21">
        <v>1</v>
      </c>
      <c r="H840" s="275" t="e">
        <f>VLOOKUP(A840,'Master Data'!A:P,23,FALSE)</f>
        <v>#N/A</v>
      </c>
      <c r="I840" s="72" t="e">
        <f t="shared" ref="I840:I851" si="67">SUM(H840*1.42)*G840</f>
        <v>#N/A</v>
      </c>
      <c r="J840" s="21"/>
      <c r="K840" s="21"/>
      <c r="L840" s="269"/>
      <c r="M840" s="67"/>
      <c r="N840" s="67"/>
      <c r="O840" s="369"/>
      <c r="P840" s="384">
        <v>139</v>
      </c>
      <c r="Q840" s="23"/>
      <c r="R840" s="23"/>
      <c r="S840" s="23"/>
      <c r="T840" s="23"/>
      <c r="U840" s="23"/>
      <c r="V840" s="287">
        <v>137.87</v>
      </c>
      <c r="X840" s="262" t="s">
        <v>1166</v>
      </c>
      <c r="Y840" s="264" t="s">
        <v>1135</v>
      </c>
    </row>
    <row r="841" spans="1:25">
      <c r="A841" s="69" t="s">
        <v>816</v>
      </c>
      <c r="B841" s="20"/>
      <c r="C841" s="20"/>
      <c r="D841" s="20" t="s">
        <v>1150</v>
      </c>
      <c r="E841" s="279"/>
      <c r="F841" s="523"/>
      <c r="G841" s="21">
        <v>1</v>
      </c>
      <c r="H841" s="275" t="e">
        <f>VLOOKUP(A841,'Master Data'!A:P,23,FALSE)</f>
        <v>#REF!</v>
      </c>
      <c r="I841" s="72" t="e">
        <f t="shared" si="67"/>
        <v>#REF!</v>
      </c>
      <c r="J841" s="21"/>
      <c r="K841" s="21"/>
      <c r="L841" s="256"/>
      <c r="M841" s="67"/>
      <c r="N841" s="67"/>
      <c r="O841" s="369"/>
      <c r="P841" s="384">
        <v>140</v>
      </c>
      <c r="Q841" s="23"/>
      <c r="R841" s="23"/>
      <c r="S841" s="23"/>
      <c r="T841" s="23"/>
      <c r="U841" s="23"/>
      <c r="V841" s="6">
        <v>86.99</v>
      </c>
      <c r="X841" s="262" t="s">
        <v>1160</v>
      </c>
      <c r="Y841" s="264" t="s">
        <v>1127</v>
      </c>
    </row>
    <row r="842" spans="1:25">
      <c r="A842" s="69" t="s">
        <v>845</v>
      </c>
      <c r="B842" s="20"/>
      <c r="C842" s="20"/>
      <c r="D842" s="20" t="s">
        <v>1161</v>
      </c>
      <c r="E842" s="279"/>
      <c r="F842" s="523"/>
      <c r="G842" s="21">
        <v>1</v>
      </c>
      <c r="H842" s="275" t="e">
        <f>VLOOKUP(A842,'Master Data'!A:P,23,FALSE)</f>
        <v>#REF!</v>
      </c>
      <c r="I842" s="72" t="e">
        <f t="shared" si="67"/>
        <v>#REF!</v>
      </c>
      <c r="J842" s="21"/>
      <c r="K842" s="21"/>
      <c r="L842" s="256"/>
      <c r="M842" s="67"/>
      <c r="N842" s="67"/>
      <c r="O842" s="369"/>
      <c r="P842" s="385">
        <v>141</v>
      </c>
      <c r="Q842" s="23"/>
      <c r="R842" s="23"/>
      <c r="S842" s="23"/>
      <c r="T842" s="23"/>
      <c r="U842" s="23"/>
      <c r="X842" s="264"/>
      <c r="Y842" s="264"/>
    </row>
    <row r="843" spans="1:25">
      <c r="A843" s="69" t="s">
        <v>585</v>
      </c>
      <c r="B843" s="20"/>
      <c r="C843" s="20"/>
      <c r="D843" s="20" t="s">
        <v>1153</v>
      </c>
      <c r="E843" s="279"/>
      <c r="F843" s="523"/>
      <c r="G843" s="21">
        <v>1</v>
      </c>
      <c r="H843" s="275" t="e">
        <f>VLOOKUP(A843,'Master Data'!A:P,23,FALSE)</f>
        <v>#REF!</v>
      </c>
      <c r="I843" s="72" t="e">
        <f t="shared" si="67"/>
        <v>#REF!</v>
      </c>
      <c r="J843" s="21"/>
      <c r="K843" s="21"/>
      <c r="L843" s="256"/>
      <c r="M843" s="67"/>
      <c r="N843" s="67"/>
      <c r="O843" s="369"/>
      <c r="P843" s="384">
        <v>142</v>
      </c>
      <c r="Q843" s="23"/>
      <c r="R843" s="23"/>
      <c r="S843" s="23"/>
      <c r="T843" s="23"/>
      <c r="U843" s="23"/>
      <c r="X843" s="264"/>
      <c r="Y843" s="264"/>
    </row>
    <row r="844" spans="1:25">
      <c r="A844" s="69" t="s">
        <v>892</v>
      </c>
      <c r="B844" s="20"/>
      <c r="C844" s="20"/>
      <c r="D844" s="20" t="s">
        <v>1167</v>
      </c>
      <c r="E844" s="279"/>
      <c r="F844" s="523"/>
      <c r="G844" s="21">
        <v>8</v>
      </c>
      <c r="H844" s="275" t="e">
        <f>VLOOKUP(A844,'Master Data'!A:P,23,FALSE)</f>
        <v>#REF!</v>
      </c>
      <c r="I844" s="72" t="e">
        <f t="shared" si="67"/>
        <v>#REF!</v>
      </c>
      <c r="J844" s="21"/>
      <c r="K844" s="21"/>
      <c r="L844" s="256"/>
      <c r="M844" s="67"/>
      <c r="N844" s="67"/>
      <c r="O844" s="369"/>
      <c r="P844" s="384">
        <v>143</v>
      </c>
      <c r="Q844" s="23"/>
      <c r="R844" s="23"/>
      <c r="S844" s="23"/>
      <c r="T844" s="23"/>
      <c r="U844" s="23"/>
      <c r="X844" s="264"/>
      <c r="Y844" s="264"/>
    </row>
    <row r="845" spans="1:25">
      <c r="A845" s="69" t="s">
        <v>642</v>
      </c>
      <c r="B845" s="554"/>
      <c r="C845" s="554"/>
      <c r="D845" s="20" t="s">
        <v>1163</v>
      </c>
      <c r="E845" s="279"/>
      <c r="F845" s="523"/>
      <c r="G845" s="21">
        <v>1</v>
      </c>
      <c r="H845" s="275" t="e">
        <f>VLOOKUP(A845,'Master Data'!A:P,23,FALSE)</f>
        <v>#REF!</v>
      </c>
      <c r="I845" s="72" t="e">
        <f t="shared" si="67"/>
        <v>#REF!</v>
      </c>
      <c r="J845" s="21"/>
      <c r="K845" s="21"/>
      <c r="L845" s="256"/>
      <c r="M845" s="67"/>
      <c r="N845" s="67"/>
      <c r="O845" s="369"/>
      <c r="P845" s="384">
        <v>144</v>
      </c>
      <c r="Q845" s="23"/>
      <c r="R845" s="23"/>
      <c r="S845" s="23"/>
      <c r="T845" s="2"/>
      <c r="U845" s="23"/>
      <c r="X845" s="264"/>
      <c r="Y845" s="264"/>
    </row>
    <row r="846" spans="1:25" s="2" customFormat="1">
      <c r="A846" s="69" t="s">
        <v>648</v>
      </c>
      <c r="B846" s="554"/>
      <c r="C846" s="554"/>
      <c r="D846" s="20" t="s">
        <v>1104</v>
      </c>
      <c r="E846" s="279"/>
      <c r="F846" s="523"/>
      <c r="G846" s="21">
        <v>1</v>
      </c>
      <c r="H846" s="275" t="e">
        <f>VLOOKUP(A846,'Master Data'!A:P,23,FALSE)</f>
        <v>#REF!</v>
      </c>
      <c r="I846" s="72" t="e">
        <f t="shared" si="67"/>
        <v>#REF!</v>
      </c>
      <c r="J846" s="21"/>
      <c r="K846" s="21"/>
      <c r="L846" s="292"/>
      <c r="M846" s="374"/>
      <c r="N846" s="374"/>
      <c r="O846" s="374"/>
      <c r="P846" s="384">
        <v>145</v>
      </c>
      <c r="R846" s="23"/>
      <c r="S846" s="23"/>
      <c r="T846" s="23"/>
      <c r="X846" s="265"/>
      <c r="Y846" s="265"/>
    </row>
    <row r="847" spans="1:25">
      <c r="A847" s="69" t="s">
        <v>737</v>
      </c>
      <c r="B847" s="554" t="s">
        <v>1105</v>
      </c>
      <c r="C847" s="554"/>
      <c r="D847" s="20" t="s">
        <v>1106</v>
      </c>
      <c r="E847" s="279"/>
      <c r="F847" s="523"/>
      <c r="G847" s="21">
        <v>1</v>
      </c>
      <c r="H847" s="275" t="e">
        <f>VLOOKUP(A847,'Master Data'!A:P,23,FALSE)</f>
        <v>#REF!</v>
      </c>
      <c r="I847" s="72" t="e">
        <f t="shared" si="67"/>
        <v>#REF!</v>
      </c>
      <c r="J847" s="21"/>
      <c r="K847" s="21"/>
      <c r="L847" s="256"/>
      <c r="M847" s="67"/>
      <c r="N847" s="67"/>
      <c r="O847" s="369"/>
      <c r="P847" s="385">
        <v>146</v>
      </c>
      <c r="Q847" s="23"/>
      <c r="R847" s="23"/>
      <c r="S847" s="23"/>
      <c r="T847" s="23"/>
      <c r="U847" s="23"/>
      <c r="X847" s="264"/>
      <c r="Y847" s="264"/>
    </row>
    <row r="848" spans="1:25">
      <c r="A848" s="69" t="s">
        <v>739</v>
      </c>
      <c r="B848" s="554" t="s">
        <v>1105</v>
      </c>
      <c r="C848" s="554"/>
      <c r="D848" s="20" t="s">
        <v>1155</v>
      </c>
      <c r="E848" s="279"/>
      <c r="F848" s="523"/>
      <c r="G848" s="21">
        <v>1</v>
      </c>
      <c r="H848" s="275" t="e">
        <f>VLOOKUP(A848,'Master Data'!A:P,23,FALSE)</f>
        <v>#REF!</v>
      </c>
      <c r="I848" s="72" t="e">
        <f t="shared" si="67"/>
        <v>#REF!</v>
      </c>
      <c r="J848" s="21"/>
      <c r="K848" s="21"/>
      <c r="L848" s="256"/>
      <c r="M848" s="67"/>
      <c r="N848" s="67"/>
      <c r="O848" s="369"/>
      <c r="P848" s="384">
        <v>147</v>
      </c>
      <c r="Q848" s="23"/>
      <c r="R848" s="23"/>
      <c r="S848" s="23"/>
      <c r="T848" s="23"/>
      <c r="U848" s="23"/>
      <c r="X848" s="264"/>
      <c r="Y848" s="264"/>
    </row>
    <row r="849" spans="1:25">
      <c r="A849" s="69" t="s">
        <v>1108</v>
      </c>
      <c r="B849" s="554" t="s">
        <v>1105</v>
      </c>
      <c r="C849" s="554"/>
      <c r="D849" s="20" t="s">
        <v>1156</v>
      </c>
      <c r="E849" s="279"/>
      <c r="F849" s="523"/>
      <c r="G849" s="21">
        <v>1</v>
      </c>
      <c r="H849" s="275" t="e">
        <f>VLOOKUP(A849,'Master Data'!A:P,23,FALSE)</f>
        <v>#REF!</v>
      </c>
      <c r="I849" s="72" t="e">
        <f t="shared" si="67"/>
        <v>#REF!</v>
      </c>
      <c r="J849" s="21"/>
      <c r="K849" s="21"/>
      <c r="L849" s="256"/>
      <c r="M849" s="67"/>
      <c r="N849" s="67"/>
      <c r="O849" s="369"/>
      <c r="P849" s="384">
        <v>148</v>
      </c>
      <c r="Q849" s="23"/>
      <c r="R849" s="23"/>
      <c r="S849" s="23"/>
      <c r="T849" s="23"/>
      <c r="U849" s="23"/>
      <c r="X849" s="264"/>
      <c r="Y849" s="264"/>
    </row>
    <row r="850" spans="1:25">
      <c r="A850" s="69" t="s">
        <v>789</v>
      </c>
      <c r="B850" s="554" t="s">
        <v>1105</v>
      </c>
      <c r="C850" s="554"/>
      <c r="D850" s="20" t="s">
        <v>1110</v>
      </c>
      <c r="E850" s="279"/>
      <c r="F850" s="523"/>
      <c r="G850" s="21">
        <v>1</v>
      </c>
      <c r="H850" s="275" t="e">
        <f>VLOOKUP(A850,'Master Data'!A:P,23,FALSE)</f>
        <v>#REF!</v>
      </c>
      <c r="I850" s="72" t="e">
        <f t="shared" si="67"/>
        <v>#REF!</v>
      </c>
      <c r="J850" s="21"/>
      <c r="K850" s="21"/>
      <c r="L850" s="256"/>
      <c r="M850" s="67"/>
      <c r="N850" s="67"/>
      <c r="O850" s="369"/>
      <c r="P850" s="384">
        <v>149</v>
      </c>
      <c r="Q850" s="23"/>
      <c r="R850" s="23"/>
      <c r="S850" s="23"/>
      <c r="T850" s="23"/>
      <c r="U850" s="23"/>
      <c r="X850" s="264"/>
      <c r="Y850" s="264"/>
    </row>
    <row r="851" spans="1:25" s="2" customFormat="1">
      <c r="A851" s="69" t="s">
        <v>741</v>
      </c>
      <c r="B851" s="554" t="s">
        <v>1105</v>
      </c>
      <c r="C851" s="554"/>
      <c r="D851" s="20" t="s">
        <v>791</v>
      </c>
      <c r="E851" s="279"/>
      <c r="F851" s="523"/>
      <c r="G851" s="21">
        <v>1</v>
      </c>
      <c r="H851" s="275" t="e">
        <f>VLOOKUP(A851,'Master Data'!A:P,23,FALSE)</f>
        <v>#REF!</v>
      </c>
      <c r="I851" s="72" t="e">
        <f t="shared" si="67"/>
        <v>#REF!</v>
      </c>
      <c r="J851" s="21"/>
      <c r="K851" s="21"/>
      <c r="L851" s="289"/>
      <c r="M851" s="532"/>
      <c r="N851" s="532"/>
      <c r="O851" s="370"/>
      <c r="P851" s="384">
        <v>150</v>
      </c>
      <c r="Q851" s="23"/>
      <c r="R851" s="23"/>
      <c r="S851" s="23"/>
      <c r="T851" s="23"/>
      <c r="U851" s="23"/>
      <c r="X851" s="264"/>
      <c r="Y851" s="264"/>
    </row>
    <row r="852" spans="1:25">
      <c r="A852" s="543"/>
      <c r="B852" s="541"/>
      <c r="C852" s="541"/>
      <c r="D852" s="541"/>
      <c r="E852" s="281"/>
      <c r="F852" s="524"/>
      <c r="G852" s="86"/>
      <c r="H852" s="87"/>
      <c r="I852" s="87"/>
      <c r="J852" s="86"/>
      <c r="K852" s="86"/>
      <c r="L852" s="249"/>
      <c r="M852" s="67"/>
      <c r="N852" s="67"/>
      <c r="O852" s="369"/>
      <c r="P852" s="385">
        <v>151</v>
      </c>
      <c r="Q852" s="23"/>
      <c r="R852" s="23"/>
      <c r="S852" s="23"/>
      <c r="T852" s="23"/>
      <c r="U852" s="23"/>
      <c r="X852" s="264"/>
      <c r="Y852" s="264"/>
    </row>
    <row r="853" spans="1:25" ht="30.75">
      <c r="A853" s="555" t="s">
        <v>237</v>
      </c>
      <c r="B853" s="542" t="s">
        <v>238</v>
      </c>
      <c r="C853" s="542"/>
      <c r="D853" s="567" t="s">
        <v>1168</v>
      </c>
      <c r="E853" s="279" t="s">
        <v>1169</v>
      </c>
      <c r="F853" s="521">
        <v>810797030681</v>
      </c>
      <c r="G853" s="17">
        <v>1</v>
      </c>
      <c r="H853" s="78"/>
      <c r="I853" s="78"/>
      <c r="J853" s="17">
        <v>336</v>
      </c>
      <c r="K853" s="17">
        <v>19</v>
      </c>
      <c r="L853" s="18"/>
      <c r="M853" s="255" t="e">
        <v>#N/A</v>
      </c>
      <c r="N853" s="255" t="e">
        <v>#N/A</v>
      </c>
      <c r="O853" s="371"/>
      <c r="P853" s="384">
        <v>152</v>
      </c>
      <c r="Q853" s="23"/>
      <c r="R853" s="66">
        <f>L853*1.55</f>
        <v>0</v>
      </c>
      <c r="S853" s="260" t="e">
        <f>SUM(R853-L853)/R853</f>
        <v>#DIV/0!</v>
      </c>
      <c r="T853" s="66">
        <f>T847</f>
        <v>0</v>
      </c>
      <c r="U853" s="260" t="e">
        <f>SUM(T853-R853)/T853</f>
        <v>#DIV/0!</v>
      </c>
      <c r="V853" s="287">
        <f>V847</f>
        <v>0</v>
      </c>
      <c r="W853" s="261" t="e">
        <f>SUM(V853-L853)/V853</f>
        <v>#DIV/0!</v>
      </c>
      <c r="X853" s="264"/>
      <c r="Y853" s="264"/>
    </row>
    <row r="854" spans="1:25">
      <c r="A854" s="69"/>
      <c r="B854" s="20"/>
      <c r="C854" s="20"/>
      <c r="D854" s="20" t="s">
        <v>1170</v>
      </c>
      <c r="E854" s="279"/>
      <c r="F854" s="523"/>
      <c r="G854" s="21">
        <v>1</v>
      </c>
      <c r="H854" s="275" t="e">
        <f>VLOOKUP(A854,'Master Data'!A:P,23,FALSE)</f>
        <v>#N/A</v>
      </c>
      <c r="I854" s="72" t="e">
        <f t="shared" ref="I854:I864" si="68">SUM(H854*1.42)*G854</f>
        <v>#N/A</v>
      </c>
      <c r="J854" s="21"/>
      <c r="K854" s="21"/>
      <c r="L854" s="269"/>
      <c r="M854" s="67"/>
      <c r="N854" s="67"/>
      <c r="O854" s="369"/>
      <c r="P854" s="384">
        <v>153</v>
      </c>
      <c r="Q854" s="23"/>
      <c r="R854" s="23"/>
      <c r="S854" s="23"/>
      <c r="T854" s="23"/>
      <c r="U854" s="23"/>
      <c r="V854" s="287">
        <v>32.99</v>
      </c>
      <c r="X854" s="262" t="s">
        <v>1171</v>
      </c>
      <c r="Y854" s="264" t="s">
        <v>1127</v>
      </c>
    </row>
    <row r="855" spans="1:25">
      <c r="A855" s="69" t="s">
        <v>795</v>
      </c>
      <c r="B855" s="20"/>
      <c r="C855" s="20"/>
      <c r="D855" s="20" t="s">
        <v>1100</v>
      </c>
      <c r="E855" s="279"/>
      <c r="F855" s="523"/>
      <c r="G855" s="21">
        <v>2</v>
      </c>
      <c r="H855" s="275" t="e">
        <f>VLOOKUP(A855,'Master Data'!A:P,23,FALSE)</f>
        <v>#REF!</v>
      </c>
      <c r="I855" s="72" t="e">
        <f t="shared" si="68"/>
        <v>#REF!</v>
      </c>
      <c r="J855" s="21"/>
      <c r="K855" s="21"/>
      <c r="L855" s="256"/>
      <c r="M855" s="67"/>
      <c r="N855" s="67"/>
      <c r="O855" s="369"/>
      <c r="P855" s="384">
        <v>154</v>
      </c>
      <c r="Q855" s="23"/>
      <c r="R855" s="23"/>
      <c r="S855" s="23"/>
      <c r="T855" s="36"/>
      <c r="U855" s="23"/>
      <c r="V855" s="6">
        <v>115.96</v>
      </c>
      <c r="X855" s="262" t="s">
        <v>1172</v>
      </c>
      <c r="Y855" s="264"/>
    </row>
    <row r="856" spans="1:25">
      <c r="A856" s="69" t="s">
        <v>569</v>
      </c>
      <c r="B856" s="20"/>
      <c r="C856" s="20"/>
      <c r="D856" s="20" t="s">
        <v>1101</v>
      </c>
      <c r="E856" s="279"/>
      <c r="F856" s="523"/>
      <c r="G856" s="21">
        <v>1</v>
      </c>
      <c r="H856" s="275" t="e">
        <f>VLOOKUP(A856,'Master Data'!A:P,23,FALSE)</f>
        <v>#REF!</v>
      </c>
      <c r="I856" s="72" t="e">
        <f t="shared" si="68"/>
        <v>#REF!</v>
      </c>
      <c r="J856" s="21"/>
      <c r="K856" s="21"/>
      <c r="L856" s="256"/>
      <c r="M856" s="67"/>
      <c r="N856" s="67"/>
      <c r="O856" s="369"/>
      <c r="P856" s="384">
        <v>155</v>
      </c>
      <c r="Q856" s="23"/>
      <c r="R856" s="23"/>
      <c r="S856" s="23"/>
      <c r="T856" s="36"/>
      <c r="U856" s="23"/>
      <c r="X856" s="264"/>
      <c r="Y856" s="264"/>
    </row>
    <row r="857" spans="1:25">
      <c r="A857" s="69" t="s">
        <v>885</v>
      </c>
      <c r="B857" s="20"/>
      <c r="C857" s="20"/>
      <c r="D857" s="20" t="s">
        <v>1173</v>
      </c>
      <c r="E857" s="279"/>
      <c r="F857" s="523"/>
      <c r="G857" s="21">
        <v>4</v>
      </c>
      <c r="H857" s="275" t="e">
        <f>VLOOKUP(A857,'Master Data'!A:P,23,FALSE)</f>
        <v>#REF!</v>
      </c>
      <c r="I857" s="72" t="e">
        <f t="shared" si="68"/>
        <v>#REF!</v>
      </c>
      <c r="J857" s="21"/>
      <c r="K857" s="21"/>
      <c r="L857" s="256"/>
      <c r="M857" s="67"/>
      <c r="N857" s="67"/>
      <c r="O857" s="369"/>
      <c r="P857" s="385">
        <v>156</v>
      </c>
      <c r="Q857" s="23"/>
      <c r="R857" s="23"/>
      <c r="S857" s="23"/>
      <c r="T857" s="36"/>
      <c r="U857" s="23"/>
      <c r="X857" s="264"/>
      <c r="Y857" s="264"/>
    </row>
    <row r="858" spans="1:25">
      <c r="A858" s="69" t="s">
        <v>632</v>
      </c>
      <c r="B858" s="554"/>
      <c r="C858" s="554"/>
      <c r="D858" s="20" t="s">
        <v>1103</v>
      </c>
      <c r="E858" s="279"/>
      <c r="F858" s="523"/>
      <c r="G858" s="21">
        <v>1</v>
      </c>
      <c r="H858" s="275" t="e">
        <f>VLOOKUP(A858,'Master Data'!A:P,23,FALSE)</f>
        <v>#REF!</v>
      </c>
      <c r="I858" s="72" t="e">
        <f t="shared" si="68"/>
        <v>#REF!</v>
      </c>
      <c r="J858" s="21"/>
      <c r="K858" s="21"/>
      <c r="L858" s="256"/>
      <c r="M858" s="67"/>
      <c r="N858" s="67"/>
      <c r="O858" s="369"/>
      <c r="P858" s="384">
        <v>157</v>
      </c>
      <c r="Q858" s="23"/>
      <c r="R858" s="23"/>
      <c r="S858" s="23"/>
      <c r="T858" s="23"/>
      <c r="U858" s="23"/>
      <c r="X858" s="264"/>
      <c r="Y858" s="264"/>
    </row>
    <row r="859" spans="1:25">
      <c r="A859" s="69" t="s">
        <v>648</v>
      </c>
      <c r="B859" s="554"/>
      <c r="C859" s="554"/>
      <c r="D859" s="20" t="s">
        <v>1104</v>
      </c>
      <c r="E859" s="279"/>
      <c r="F859" s="523"/>
      <c r="G859" s="21">
        <v>1</v>
      </c>
      <c r="H859" s="275" t="e">
        <f>VLOOKUP(A859,'Master Data'!A:P,23,FALSE)</f>
        <v>#REF!</v>
      </c>
      <c r="I859" s="72" t="e">
        <f t="shared" si="68"/>
        <v>#REF!</v>
      </c>
      <c r="J859" s="21"/>
      <c r="K859" s="21"/>
      <c r="L859" s="256"/>
      <c r="M859" s="67"/>
      <c r="N859" s="67"/>
      <c r="O859" s="369"/>
      <c r="P859" s="384">
        <v>158</v>
      </c>
      <c r="Q859" s="23"/>
      <c r="R859" s="23"/>
      <c r="S859" s="23"/>
      <c r="T859" s="23"/>
      <c r="U859" s="23"/>
      <c r="X859" s="264"/>
      <c r="Y859" s="264"/>
    </row>
    <row r="860" spans="1:25" s="3" customFormat="1">
      <c r="A860" s="69" t="s">
        <v>737</v>
      </c>
      <c r="B860" s="554" t="s">
        <v>1105</v>
      </c>
      <c r="C860" s="554"/>
      <c r="D860" s="20" t="s">
        <v>1106</v>
      </c>
      <c r="E860" s="279"/>
      <c r="F860" s="523"/>
      <c r="G860" s="21">
        <v>1</v>
      </c>
      <c r="H860" s="275" t="e">
        <f>VLOOKUP(A860,'Master Data'!A:P,23,FALSE)</f>
        <v>#REF!</v>
      </c>
      <c r="I860" s="72" t="e">
        <f t="shared" si="68"/>
        <v>#REF!</v>
      </c>
      <c r="J860" s="21"/>
      <c r="K860" s="21"/>
      <c r="L860" s="295"/>
      <c r="M860" s="375"/>
      <c r="N860" s="375"/>
      <c r="O860" s="375"/>
      <c r="P860" s="384">
        <v>159</v>
      </c>
      <c r="R860" s="23"/>
      <c r="S860" s="23"/>
      <c r="T860" s="23"/>
      <c r="X860" s="266"/>
      <c r="Y860" s="266"/>
    </row>
    <row r="861" spans="1:25" s="4" customFormat="1">
      <c r="A861" s="69" t="s">
        <v>739</v>
      </c>
      <c r="B861" s="554" t="s">
        <v>1105</v>
      </c>
      <c r="C861" s="554"/>
      <c r="D861" s="20" t="s">
        <v>1107</v>
      </c>
      <c r="E861" s="279"/>
      <c r="F861" s="523"/>
      <c r="G861" s="21">
        <v>1</v>
      </c>
      <c r="H861" s="275" t="e">
        <f>VLOOKUP(A861,'Master Data'!A:P,23,FALSE)</f>
        <v>#REF!</v>
      </c>
      <c r="I861" s="72" t="e">
        <f t="shared" si="68"/>
        <v>#REF!</v>
      </c>
      <c r="J861" s="21"/>
      <c r="K861" s="21"/>
      <c r="L861" s="291"/>
      <c r="M861" s="534"/>
      <c r="N861" s="534"/>
      <c r="O861" s="376"/>
      <c r="P861" s="384">
        <v>160</v>
      </c>
      <c r="Q861" s="23"/>
      <c r="R861" s="23"/>
      <c r="S861" s="23"/>
      <c r="T861" s="23"/>
      <c r="U861" s="23"/>
      <c r="X861" s="264"/>
      <c r="Y861" s="264"/>
    </row>
    <row r="862" spans="1:25" s="4" customFormat="1">
      <c r="A862" s="69" t="s">
        <v>1108</v>
      </c>
      <c r="B862" s="554" t="s">
        <v>1105</v>
      </c>
      <c r="C862" s="554"/>
      <c r="D862" s="20" t="s">
        <v>1109</v>
      </c>
      <c r="E862" s="279"/>
      <c r="F862" s="523"/>
      <c r="G862" s="21">
        <v>1</v>
      </c>
      <c r="H862" s="275" t="e">
        <f>VLOOKUP(A862,'Master Data'!A:P,23,FALSE)</f>
        <v>#REF!</v>
      </c>
      <c r="I862" s="72" t="e">
        <f t="shared" si="68"/>
        <v>#REF!</v>
      </c>
      <c r="J862" s="21"/>
      <c r="K862" s="21"/>
      <c r="L862" s="291"/>
      <c r="M862" s="534"/>
      <c r="N862" s="534"/>
      <c r="O862" s="376"/>
      <c r="P862" s="385">
        <v>161</v>
      </c>
      <c r="Q862" s="23"/>
      <c r="R862" s="23"/>
      <c r="S862" s="23"/>
      <c r="T862" s="23"/>
      <c r="U862" s="23"/>
      <c r="X862" s="264"/>
      <c r="Y862" s="264"/>
    </row>
    <row r="863" spans="1:25" s="4" customFormat="1">
      <c r="A863" s="69" t="s">
        <v>789</v>
      </c>
      <c r="B863" s="554" t="s">
        <v>1105</v>
      </c>
      <c r="C863" s="554"/>
      <c r="D863" s="20" t="s">
        <v>1110</v>
      </c>
      <c r="E863" s="279"/>
      <c r="F863" s="523"/>
      <c r="G863" s="21">
        <v>1</v>
      </c>
      <c r="H863" s="275" t="e">
        <f>VLOOKUP(A863,'Master Data'!A:P,23,FALSE)</f>
        <v>#REF!</v>
      </c>
      <c r="I863" s="72" t="e">
        <f t="shared" si="68"/>
        <v>#REF!</v>
      </c>
      <c r="J863" s="21"/>
      <c r="K863" s="21"/>
      <c r="L863" s="291"/>
      <c r="M863" s="534"/>
      <c r="N863" s="534"/>
      <c r="O863" s="376"/>
      <c r="P863" s="384">
        <v>162</v>
      </c>
      <c r="Q863" s="23"/>
      <c r="R863" s="23"/>
      <c r="S863" s="23"/>
      <c r="T863" s="23"/>
      <c r="U863" s="23"/>
      <c r="X863" s="264"/>
      <c r="Y863" s="264"/>
    </row>
    <row r="864" spans="1:25" s="2" customFormat="1">
      <c r="A864" s="69" t="s">
        <v>741</v>
      </c>
      <c r="B864" s="554" t="s">
        <v>1105</v>
      </c>
      <c r="C864" s="554"/>
      <c r="D864" s="20" t="s">
        <v>791</v>
      </c>
      <c r="E864" s="279"/>
      <c r="F864" s="523"/>
      <c r="G864" s="21">
        <v>1</v>
      </c>
      <c r="H864" s="275" t="e">
        <f>VLOOKUP(A864,'Master Data'!A:P,23,FALSE)</f>
        <v>#REF!</v>
      </c>
      <c r="I864" s="72" t="e">
        <f t="shared" si="68"/>
        <v>#REF!</v>
      </c>
      <c r="J864" s="21"/>
      <c r="K864" s="21"/>
      <c r="L864" s="289"/>
      <c r="M864" s="532"/>
      <c r="N864" s="532"/>
      <c r="O864" s="370"/>
      <c r="P864" s="384">
        <v>163</v>
      </c>
      <c r="Q864" s="23"/>
      <c r="R864" s="23"/>
      <c r="S864" s="23"/>
      <c r="T864" s="23"/>
      <c r="U864" s="23"/>
      <c r="X864" s="264"/>
      <c r="Y864" s="264"/>
    </row>
    <row r="865" spans="1:25">
      <c r="A865" s="543"/>
      <c r="B865" s="541"/>
      <c r="C865" s="541"/>
      <c r="D865" s="541"/>
      <c r="E865" s="281"/>
      <c r="F865" s="524"/>
      <c r="G865" s="86"/>
      <c r="H865" s="87"/>
      <c r="I865" s="87"/>
      <c r="J865" s="86"/>
      <c r="K865" s="86"/>
      <c r="L865" s="249"/>
      <c r="M865" s="67"/>
      <c r="N865" s="67"/>
      <c r="O865" s="369"/>
      <c r="P865" s="384">
        <v>164</v>
      </c>
      <c r="Q865" s="23"/>
      <c r="R865" s="23"/>
      <c r="S865" s="23"/>
      <c r="T865" s="23"/>
      <c r="U865" s="23"/>
      <c r="X865" s="264"/>
      <c r="Y865" s="264"/>
    </row>
    <row r="866" spans="1:25" s="5" customFormat="1" ht="45.75">
      <c r="A866" s="556" t="s">
        <v>281</v>
      </c>
      <c r="B866" s="31" t="s">
        <v>1174</v>
      </c>
      <c r="C866" s="31"/>
      <c r="D866" s="31"/>
      <c r="E866" s="279" t="s">
        <v>1175</v>
      </c>
      <c r="F866" s="521">
        <v>810797030971</v>
      </c>
      <c r="G866" s="32">
        <v>1</v>
      </c>
      <c r="H866" s="80"/>
      <c r="I866" s="80"/>
      <c r="J866" s="33">
        <v>336</v>
      </c>
      <c r="K866" s="33">
        <v>19</v>
      </c>
      <c r="L866" s="34"/>
      <c r="M866" s="255">
        <v>0</v>
      </c>
      <c r="N866" s="255">
        <v>0</v>
      </c>
      <c r="O866" s="377"/>
      <c r="P866" s="384">
        <v>165</v>
      </c>
      <c r="Q866" s="36"/>
      <c r="R866" s="66">
        <f>L866*1.55</f>
        <v>0</v>
      </c>
      <c r="S866" s="260" t="e">
        <f>SUM(R866-L866)/R866</f>
        <v>#DIV/0!</v>
      </c>
      <c r="T866" s="66">
        <f>T860</f>
        <v>0</v>
      </c>
      <c r="U866" s="260" t="e">
        <f>SUM(T866-R866)/T866</f>
        <v>#DIV/0!</v>
      </c>
      <c r="V866" s="287">
        <f>V860</f>
        <v>0</v>
      </c>
      <c r="W866" s="261" t="e">
        <f>SUM(V866-L866)/V866</f>
        <v>#DIV/0!</v>
      </c>
      <c r="X866" s="267"/>
      <c r="Y866" s="267"/>
    </row>
    <row r="867" spans="1:25">
      <c r="A867" s="557"/>
      <c r="B867" s="31" t="s">
        <v>1174</v>
      </c>
      <c r="C867" s="31"/>
      <c r="D867" s="20" t="s">
        <v>1170</v>
      </c>
      <c r="E867" s="279"/>
      <c r="F867" s="523"/>
      <c r="G867" s="21">
        <v>1</v>
      </c>
      <c r="H867" s="275" t="e">
        <f>VLOOKUP(A867,'Master Data'!A:P,23,FALSE)</f>
        <v>#N/A</v>
      </c>
      <c r="I867" s="72" t="e">
        <f t="shared" ref="I867:I877" si="69">SUM(H867*1.42)*G867</f>
        <v>#N/A</v>
      </c>
      <c r="J867" s="21"/>
      <c r="K867" s="21"/>
      <c r="L867" s="269"/>
      <c r="M867" s="67"/>
      <c r="N867" s="67"/>
      <c r="O867" s="369"/>
      <c r="P867" s="385">
        <v>166</v>
      </c>
      <c r="Q867" s="23"/>
      <c r="R867" s="23"/>
      <c r="S867" s="23"/>
      <c r="T867" s="23"/>
      <c r="U867" s="23"/>
      <c r="V867" s="287"/>
      <c r="X867" s="264"/>
      <c r="Y867" s="264"/>
    </row>
    <row r="868" spans="1:25">
      <c r="A868" s="69" t="s">
        <v>783</v>
      </c>
      <c r="B868" s="20"/>
      <c r="C868" s="20"/>
      <c r="D868" s="20" t="s">
        <v>1111</v>
      </c>
      <c r="E868" s="279"/>
      <c r="F868" s="523"/>
      <c r="G868" s="21">
        <v>2</v>
      </c>
      <c r="H868" s="275" t="e">
        <f>VLOOKUP(A868,'Master Data'!A:P,23,FALSE)</f>
        <v>#REF!</v>
      </c>
      <c r="I868" s="72" t="e">
        <f t="shared" si="69"/>
        <v>#REF!</v>
      </c>
      <c r="J868" s="21"/>
      <c r="K868" s="21"/>
      <c r="L868" s="256"/>
      <c r="M868" s="67"/>
      <c r="N868" s="67"/>
      <c r="O868" s="369"/>
      <c r="P868" s="384">
        <v>167</v>
      </c>
      <c r="Q868" s="23"/>
      <c r="R868" s="23"/>
      <c r="S868" s="23"/>
      <c r="T868" s="36"/>
      <c r="U868" s="23"/>
      <c r="X868" s="264"/>
      <c r="Y868" s="264"/>
    </row>
    <row r="869" spans="1:25">
      <c r="A869" s="69" t="s">
        <v>556</v>
      </c>
      <c r="B869" s="20"/>
      <c r="C869" s="20"/>
      <c r="D869" s="20" t="s">
        <v>1112</v>
      </c>
      <c r="E869" s="279"/>
      <c r="F869" s="523"/>
      <c r="G869" s="21">
        <v>1</v>
      </c>
      <c r="H869" s="275" t="e">
        <f>VLOOKUP(A869,'Master Data'!A:P,23,FALSE)</f>
        <v>#REF!</v>
      </c>
      <c r="I869" s="72" t="e">
        <f t="shared" si="69"/>
        <v>#REF!</v>
      </c>
      <c r="J869" s="21"/>
      <c r="K869" s="21"/>
      <c r="L869" s="256"/>
      <c r="M869" s="67"/>
      <c r="N869" s="67"/>
      <c r="O869" s="369"/>
      <c r="P869" s="384">
        <v>168</v>
      </c>
      <c r="Q869" s="23"/>
      <c r="R869" s="23"/>
      <c r="S869" s="23"/>
      <c r="T869" s="36"/>
      <c r="U869" s="23"/>
      <c r="X869" s="264"/>
      <c r="Y869" s="264"/>
    </row>
    <row r="870" spans="1:25">
      <c r="A870" s="69" t="s">
        <v>885</v>
      </c>
      <c r="B870" s="20"/>
      <c r="C870" s="20"/>
      <c r="D870" s="20" t="s">
        <v>1173</v>
      </c>
      <c r="E870" s="279"/>
      <c r="F870" s="523"/>
      <c r="G870" s="21">
        <v>4</v>
      </c>
      <c r="H870" s="275" t="e">
        <f>VLOOKUP(A870,'Master Data'!A:P,23,FALSE)</f>
        <v>#REF!</v>
      </c>
      <c r="I870" s="72" t="e">
        <f t="shared" si="69"/>
        <v>#REF!</v>
      </c>
      <c r="J870" s="21"/>
      <c r="K870" s="21"/>
      <c r="L870" s="256"/>
      <c r="M870" s="67"/>
      <c r="N870" s="67"/>
      <c r="O870" s="369"/>
      <c r="P870" s="384">
        <v>169</v>
      </c>
      <c r="Q870" s="23"/>
      <c r="R870" s="23"/>
      <c r="S870" s="23"/>
      <c r="T870" s="36"/>
      <c r="U870" s="23"/>
      <c r="X870" s="264"/>
      <c r="Y870" s="264"/>
    </row>
    <row r="871" spans="1:25">
      <c r="A871" s="69" t="s">
        <v>632</v>
      </c>
      <c r="B871" s="554"/>
      <c r="C871" s="554"/>
      <c r="D871" s="20" t="s">
        <v>1103</v>
      </c>
      <c r="E871" s="279"/>
      <c r="F871" s="523"/>
      <c r="G871" s="21">
        <v>1</v>
      </c>
      <c r="H871" s="275" t="e">
        <f>VLOOKUP(A871,'Master Data'!A:P,23,FALSE)</f>
        <v>#REF!</v>
      </c>
      <c r="I871" s="72" t="e">
        <f t="shared" si="69"/>
        <v>#REF!</v>
      </c>
      <c r="J871" s="21"/>
      <c r="K871" s="21"/>
      <c r="L871" s="256"/>
      <c r="M871" s="67"/>
      <c r="N871" s="67"/>
      <c r="O871" s="369"/>
      <c r="P871" s="384">
        <v>170</v>
      </c>
      <c r="Q871" s="23"/>
      <c r="R871" s="23"/>
      <c r="S871" s="23"/>
      <c r="T871" s="23"/>
      <c r="U871" s="23"/>
      <c r="X871" s="264"/>
      <c r="Y871" s="264"/>
    </row>
    <row r="872" spans="1:25">
      <c r="A872" s="69" t="s">
        <v>648</v>
      </c>
      <c r="B872" s="554"/>
      <c r="C872" s="554"/>
      <c r="D872" s="20" t="s">
        <v>1104</v>
      </c>
      <c r="E872" s="279"/>
      <c r="F872" s="523"/>
      <c r="G872" s="21">
        <v>1</v>
      </c>
      <c r="H872" s="275" t="e">
        <f>VLOOKUP(A872,'Master Data'!A:P,23,FALSE)</f>
        <v>#REF!</v>
      </c>
      <c r="I872" s="72" t="e">
        <f t="shared" si="69"/>
        <v>#REF!</v>
      </c>
      <c r="J872" s="21"/>
      <c r="K872" s="21"/>
      <c r="L872" s="256"/>
      <c r="M872" s="67"/>
      <c r="N872" s="67"/>
      <c r="O872" s="369"/>
      <c r="P872" s="385">
        <v>171</v>
      </c>
      <c r="Q872" s="23"/>
      <c r="R872" s="23"/>
      <c r="S872" s="23"/>
      <c r="T872" s="23"/>
      <c r="U872" s="23"/>
      <c r="X872" s="264"/>
      <c r="Y872" s="264"/>
    </row>
    <row r="873" spans="1:25" s="3" customFormat="1">
      <c r="A873" s="69" t="s">
        <v>737</v>
      </c>
      <c r="B873" s="554" t="s">
        <v>1105</v>
      </c>
      <c r="C873" s="554"/>
      <c r="D873" s="20" t="s">
        <v>1106</v>
      </c>
      <c r="E873" s="279"/>
      <c r="F873" s="523"/>
      <c r="G873" s="21">
        <v>1</v>
      </c>
      <c r="H873" s="275" t="e">
        <f>VLOOKUP(A873,'Master Data'!A:P,23,FALSE)</f>
        <v>#REF!</v>
      </c>
      <c r="I873" s="72" t="e">
        <f t="shared" si="69"/>
        <v>#REF!</v>
      </c>
      <c r="J873" s="21"/>
      <c r="K873" s="21"/>
      <c r="L873" s="295"/>
      <c r="M873" s="375"/>
      <c r="N873" s="375"/>
      <c r="O873" s="375"/>
      <c r="P873" s="384">
        <v>172</v>
      </c>
      <c r="R873" s="23"/>
      <c r="S873" s="23"/>
      <c r="T873" s="23"/>
      <c r="X873" s="266"/>
      <c r="Y873" s="266"/>
    </row>
    <row r="874" spans="1:25" s="4" customFormat="1">
      <c r="A874" s="69" t="s">
        <v>739</v>
      </c>
      <c r="B874" s="554" t="s">
        <v>1105</v>
      </c>
      <c r="C874" s="554"/>
      <c r="D874" s="20" t="s">
        <v>1107</v>
      </c>
      <c r="E874" s="279"/>
      <c r="F874" s="523"/>
      <c r="G874" s="21">
        <v>1</v>
      </c>
      <c r="H874" s="275" t="e">
        <f>VLOOKUP(A874,'Master Data'!A:P,23,FALSE)</f>
        <v>#REF!</v>
      </c>
      <c r="I874" s="72" t="e">
        <f t="shared" si="69"/>
        <v>#REF!</v>
      </c>
      <c r="J874" s="21"/>
      <c r="K874" s="21"/>
      <c r="L874" s="291"/>
      <c r="M874" s="534"/>
      <c r="N874" s="534"/>
      <c r="O874" s="376"/>
      <c r="P874" s="384">
        <v>173</v>
      </c>
      <c r="Q874" s="23"/>
      <c r="R874" s="23"/>
      <c r="S874" s="23"/>
      <c r="T874" s="23"/>
      <c r="U874" s="23"/>
      <c r="X874" s="264"/>
      <c r="Y874" s="264"/>
    </row>
    <row r="875" spans="1:25" s="4" customFormat="1">
      <c r="A875" s="69" t="s">
        <v>1108</v>
      </c>
      <c r="B875" s="554" t="s">
        <v>1105</v>
      </c>
      <c r="C875" s="554"/>
      <c r="D875" s="20" t="s">
        <v>1109</v>
      </c>
      <c r="E875" s="279"/>
      <c r="F875" s="523"/>
      <c r="G875" s="21">
        <v>1</v>
      </c>
      <c r="H875" s="275" t="e">
        <f>VLOOKUP(A875,'Master Data'!A:P,23,FALSE)</f>
        <v>#REF!</v>
      </c>
      <c r="I875" s="72" t="e">
        <f t="shared" si="69"/>
        <v>#REF!</v>
      </c>
      <c r="J875" s="21"/>
      <c r="K875" s="21"/>
      <c r="L875" s="291"/>
      <c r="M875" s="534"/>
      <c r="N875" s="534"/>
      <c r="O875" s="376"/>
      <c r="P875" s="384">
        <v>174</v>
      </c>
      <c r="Q875" s="23"/>
      <c r="R875" s="23"/>
      <c r="S875" s="23"/>
      <c r="T875" s="23"/>
      <c r="U875" s="23"/>
      <c r="X875" s="264"/>
      <c r="Y875" s="264"/>
    </row>
    <row r="876" spans="1:25" s="4" customFormat="1">
      <c r="A876" s="69" t="s">
        <v>789</v>
      </c>
      <c r="B876" s="554" t="s">
        <v>1105</v>
      </c>
      <c r="C876" s="554"/>
      <c r="D876" s="20" t="s">
        <v>1110</v>
      </c>
      <c r="E876" s="279"/>
      <c r="F876" s="523"/>
      <c r="G876" s="21">
        <v>1</v>
      </c>
      <c r="H876" s="275" t="e">
        <f>VLOOKUP(A876,'Master Data'!A:P,23,FALSE)</f>
        <v>#REF!</v>
      </c>
      <c r="I876" s="72" t="e">
        <f t="shared" si="69"/>
        <v>#REF!</v>
      </c>
      <c r="J876" s="21"/>
      <c r="K876" s="21"/>
      <c r="L876" s="291"/>
      <c r="M876" s="534"/>
      <c r="N876" s="534"/>
      <c r="O876" s="376"/>
      <c r="P876" s="384">
        <v>175</v>
      </c>
      <c r="Q876" s="23"/>
      <c r="R876" s="23"/>
      <c r="S876" s="23"/>
      <c r="T876" s="23"/>
      <c r="U876" s="23"/>
      <c r="X876" s="264"/>
      <c r="Y876" s="264"/>
    </row>
    <row r="877" spans="1:25" s="2" customFormat="1">
      <c r="A877" s="69" t="s">
        <v>741</v>
      </c>
      <c r="B877" s="554" t="s">
        <v>1105</v>
      </c>
      <c r="C877" s="554"/>
      <c r="D877" s="20" t="s">
        <v>791</v>
      </c>
      <c r="E877" s="279"/>
      <c r="F877" s="523"/>
      <c r="G877" s="21">
        <v>1</v>
      </c>
      <c r="H877" s="275" t="e">
        <f>VLOOKUP(A877,'Master Data'!A:P,23,FALSE)</f>
        <v>#REF!</v>
      </c>
      <c r="I877" s="72" t="e">
        <f t="shared" si="69"/>
        <v>#REF!</v>
      </c>
      <c r="J877" s="21"/>
      <c r="K877" s="21"/>
      <c r="L877" s="289"/>
      <c r="M877" s="532"/>
      <c r="N877" s="532"/>
      <c r="O877" s="370"/>
      <c r="P877" s="385">
        <v>176</v>
      </c>
      <c r="Q877" s="23"/>
      <c r="R877" s="23"/>
      <c r="S877" s="23"/>
      <c r="T877" s="23"/>
      <c r="U877" s="23"/>
      <c r="X877" s="264"/>
      <c r="Y877" s="264"/>
    </row>
    <row r="878" spans="1:25" s="5" customFormat="1">
      <c r="A878" s="558"/>
      <c r="B878" s="559"/>
      <c r="C878" s="559"/>
      <c r="D878" s="559"/>
      <c r="E878" s="281"/>
      <c r="F878" s="530"/>
      <c r="G878" s="296"/>
      <c r="H878" s="297"/>
      <c r="I878" s="297"/>
      <c r="J878" s="296"/>
      <c r="K878" s="296"/>
      <c r="L878" s="298"/>
      <c r="M878" s="535"/>
      <c r="N878" s="535"/>
      <c r="O878" s="378"/>
      <c r="P878" s="384">
        <v>177</v>
      </c>
      <c r="Q878" s="36"/>
      <c r="R878" s="36"/>
      <c r="S878" s="36"/>
      <c r="T878" s="23"/>
      <c r="U878" s="36"/>
      <c r="X878" s="267"/>
      <c r="Y878" s="267"/>
    </row>
    <row r="879" spans="1:25" s="5" customFormat="1" ht="30.75">
      <c r="A879" s="556" t="s">
        <v>283</v>
      </c>
      <c r="B879" s="31" t="s">
        <v>1176</v>
      </c>
      <c r="C879" s="31"/>
      <c r="D879" s="31"/>
      <c r="E879" s="279" t="s">
        <v>1177</v>
      </c>
      <c r="F879" s="521">
        <v>810797030988</v>
      </c>
      <c r="G879" s="32">
        <v>1</v>
      </c>
      <c r="H879" s="80"/>
      <c r="I879" s="80"/>
      <c r="J879" s="32">
        <v>336</v>
      </c>
      <c r="K879" s="32">
        <v>19</v>
      </c>
      <c r="L879" s="34"/>
      <c r="M879" s="255">
        <v>0</v>
      </c>
      <c r="N879" s="255">
        <v>39.99</v>
      </c>
      <c r="O879" s="377"/>
      <c r="P879" s="384">
        <v>178</v>
      </c>
      <c r="Q879" s="36"/>
      <c r="R879" s="66">
        <f>L879*1.55</f>
        <v>0</v>
      </c>
      <c r="S879" s="260" t="e">
        <f>SUM(R879-L879)/R879</f>
        <v>#DIV/0!</v>
      </c>
      <c r="T879" s="66">
        <f>T873</f>
        <v>0</v>
      </c>
      <c r="U879" s="260" t="e">
        <f>SUM(T879-R879)/T879</f>
        <v>#DIV/0!</v>
      </c>
      <c r="V879" s="287">
        <f>V873</f>
        <v>0</v>
      </c>
      <c r="W879" s="261" t="e">
        <f>SUM(V879-L879)/V879</f>
        <v>#DIV/0!</v>
      </c>
      <c r="X879" s="267"/>
      <c r="Y879" s="267"/>
    </row>
    <row r="880" spans="1:25">
      <c r="A880" s="69"/>
      <c r="B880" s="69" t="s">
        <v>1178</v>
      </c>
      <c r="C880" s="69"/>
      <c r="D880" s="20" t="s">
        <v>1170</v>
      </c>
      <c r="E880" s="279"/>
      <c r="F880" s="523"/>
      <c r="G880" s="21">
        <v>1</v>
      </c>
      <c r="H880" s="275" t="e">
        <f>VLOOKUP(A880,'Master Data'!A:P,23,FALSE)</f>
        <v>#N/A</v>
      </c>
      <c r="I880" s="72" t="e">
        <f t="shared" ref="I880:I890" si="70">SUM(H880*1.42)*G880</f>
        <v>#N/A</v>
      </c>
      <c r="J880" s="21"/>
      <c r="K880" s="21"/>
      <c r="L880" s="269"/>
      <c r="M880" s="67"/>
      <c r="N880" s="67"/>
      <c r="O880" s="369"/>
      <c r="P880" s="384">
        <v>179</v>
      </c>
      <c r="Q880" s="23"/>
      <c r="R880" s="23"/>
      <c r="S880" s="23"/>
      <c r="T880" s="23"/>
      <c r="U880" s="23"/>
      <c r="V880" s="287">
        <v>32.99</v>
      </c>
      <c r="X880" s="262" t="s">
        <v>1171</v>
      </c>
      <c r="Y880" s="264" t="s">
        <v>1127</v>
      </c>
    </row>
    <row r="881" spans="1:25">
      <c r="A881" s="69" t="s">
        <v>795</v>
      </c>
      <c r="B881" s="20"/>
      <c r="C881" s="20"/>
      <c r="D881" s="20" t="s">
        <v>1100</v>
      </c>
      <c r="E881" s="279"/>
      <c r="F881" s="523"/>
      <c r="G881" s="21">
        <v>2</v>
      </c>
      <c r="H881" s="275" t="e">
        <f>VLOOKUP(A881,'Master Data'!A:P,23,FALSE)</f>
        <v>#REF!</v>
      </c>
      <c r="I881" s="72" t="e">
        <f t="shared" si="70"/>
        <v>#REF!</v>
      </c>
      <c r="J881" s="21"/>
      <c r="K881" s="21"/>
      <c r="L881" s="256"/>
      <c r="M881" s="67"/>
      <c r="N881" s="67"/>
      <c r="O881" s="369"/>
      <c r="P881" s="384">
        <v>180</v>
      </c>
      <c r="Q881" s="23"/>
      <c r="R881" s="23"/>
      <c r="S881" s="23"/>
      <c r="T881" s="36"/>
      <c r="U881" s="23"/>
      <c r="V881" s="6">
        <v>115.96</v>
      </c>
      <c r="X881" s="262" t="s">
        <v>1172</v>
      </c>
      <c r="Y881" s="264"/>
    </row>
    <row r="882" spans="1:25">
      <c r="A882" s="69" t="s">
        <v>569</v>
      </c>
      <c r="B882" s="20"/>
      <c r="C882" s="20"/>
      <c r="D882" s="20" t="s">
        <v>1101</v>
      </c>
      <c r="E882" s="279"/>
      <c r="F882" s="523"/>
      <c r="G882" s="21">
        <v>1</v>
      </c>
      <c r="H882" s="275" t="e">
        <f>VLOOKUP(A882,'Master Data'!A:P,23,FALSE)</f>
        <v>#REF!</v>
      </c>
      <c r="I882" s="72" t="e">
        <f t="shared" si="70"/>
        <v>#REF!</v>
      </c>
      <c r="J882" s="21"/>
      <c r="K882" s="21"/>
      <c r="L882" s="256"/>
      <c r="M882" s="67"/>
      <c r="N882" s="67"/>
      <c r="O882" s="369"/>
      <c r="P882" s="385">
        <v>181</v>
      </c>
      <c r="Q882" s="23"/>
      <c r="R882" s="23"/>
      <c r="S882" s="23"/>
      <c r="T882" s="36"/>
      <c r="U882" s="23"/>
      <c r="X882" s="264"/>
      <c r="Y882" s="264"/>
    </row>
    <row r="883" spans="1:25">
      <c r="A883" s="69" t="s">
        <v>885</v>
      </c>
      <c r="B883" s="20"/>
      <c r="C883" s="20"/>
      <c r="D883" s="20" t="s">
        <v>1173</v>
      </c>
      <c r="E883" s="279"/>
      <c r="F883" s="523"/>
      <c r="G883" s="21">
        <v>4</v>
      </c>
      <c r="H883" s="275" t="e">
        <f>VLOOKUP(A883,'Master Data'!A:P,23,FALSE)</f>
        <v>#REF!</v>
      </c>
      <c r="I883" s="72" t="e">
        <f t="shared" si="70"/>
        <v>#REF!</v>
      </c>
      <c r="J883" s="21"/>
      <c r="K883" s="21"/>
      <c r="L883" s="256"/>
      <c r="M883" s="67"/>
      <c r="N883" s="67"/>
      <c r="O883" s="369"/>
      <c r="P883" s="384">
        <v>182</v>
      </c>
      <c r="Q883" s="23"/>
      <c r="R883" s="23"/>
      <c r="S883" s="23"/>
      <c r="T883" s="36"/>
      <c r="U883" s="23"/>
      <c r="X883" s="264"/>
      <c r="Y883" s="264"/>
    </row>
    <row r="884" spans="1:25">
      <c r="A884" s="69" t="s">
        <v>632</v>
      </c>
      <c r="B884" s="554"/>
      <c r="C884" s="554"/>
      <c r="D884" s="20" t="s">
        <v>1103</v>
      </c>
      <c r="E884" s="279"/>
      <c r="F884" s="523"/>
      <c r="G884" s="21">
        <v>1</v>
      </c>
      <c r="H884" s="275" t="e">
        <f>VLOOKUP(A884,'Master Data'!A:P,23,FALSE)</f>
        <v>#REF!</v>
      </c>
      <c r="I884" s="72" t="e">
        <f t="shared" si="70"/>
        <v>#REF!</v>
      </c>
      <c r="J884" s="21"/>
      <c r="K884" s="21"/>
      <c r="L884" s="256"/>
      <c r="M884" s="67"/>
      <c r="N884" s="67"/>
      <c r="O884" s="369"/>
      <c r="P884" s="384">
        <v>183</v>
      </c>
      <c r="Q884" s="23"/>
      <c r="R884" s="23"/>
      <c r="S884" s="23"/>
      <c r="T884" s="23"/>
      <c r="U884" s="23"/>
      <c r="X884" s="264"/>
      <c r="Y884" s="264"/>
    </row>
    <row r="885" spans="1:25">
      <c r="A885" s="69" t="s">
        <v>648</v>
      </c>
      <c r="B885" s="554"/>
      <c r="C885" s="554"/>
      <c r="D885" s="20" t="s">
        <v>1104</v>
      </c>
      <c r="E885" s="279"/>
      <c r="F885" s="523"/>
      <c r="G885" s="21">
        <v>1</v>
      </c>
      <c r="H885" s="275" t="e">
        <f>VLOOKUP(A885,'Master Data'!A:P,23,FALSE)</f>
        <v>#REF!</v>
      </c>
      <c r="I885" s="72" t="e">
        <f t="shared" si="70"/>
        <v>#REF!</v>
      </c>
      <c r="J885" s="21"/>
      <c r="K885" s="21"/>
      <c r="L885" s="256"/>
      <c r="M885" s="67"/>
      <c r="N885" s="67"/>
      <c r="O885" s="369"/>
      <c r="P885" s="384">
        <v>184</v>
      </c>
      <c r="Q885" s="23"/>
      <c r="R885" s="23"/>
      <c r="S885" s="23"/>
      <c r="T885" s="23"/>
      <c r="U885" s="23"/>
      <c r="X885" s="264"/>
      <c r="Y885" s="264"/>
    </row>
    <row r="886" spans="1:25" s="3" customFormat="1">
      <c r="A886" s="69" t="s">
        <v>737</v>
      </c>
      <c r="B886" s="554" t="s">
        <v>1105</v>
      </c>
      <c r="C886" s="554"/>
      <c r="D886" s="20" t="s">
        <v>1106</v>
      </c>
      <c r="E886" s="279"/>
      <c r="F886" s="523"/>
      <c r="G886" s="21">
        <v>1</v>
      </c>
      <c r="H886" s="275" t="e">
        <f>VLOOKUP(A886,'Master Data'!A:P,23,FALSE)</f>
        <v>#REF!</v>
      </c>
      <c r="I886" s="72" t="e">
        <f t="shared" si="70"/>
        <v>#REF!</v>
      </c>
      <c r="J886" s="21"/>
      <c r="K886" s="21"/>
      <c r="L886" s="295"/>
      <c r="M886" s="375"/>
      <c r="N886" s="375"/>
      <c r="O886" s="375"/>
      <c r="P886" s="384">
        <v>185</v>
      </c>
      <c r="R886" s="23"/>
      <c r="S886" s="23"/>
      <c r="T886" s="23"/>
      <c r="X886" s="266"/>
      <c r="Y886" s="266"/>
    </row>
    <row r="887" spans="1:25" s="4" customFormat="1">
      <c r="A887" s="69" t="s">
        <v>739</v>
      </c>
      <c r="B887" s="554" t="s">
        <v>1105</v>
      </c>
      <c r="C887" s="554"/>
      <c r="D887" s="20" t="s">
        <v>1107</v>
      </c>
      <c r="E887" s="279"/>
      <c r="F887" s="523"/>
      <c r="G887" s="21">
        <v>1</v>
      </c>
      <c r="H887" s="275" t="e">
        <f>VLOOKUP(A887,'Master Data'!A:P,23,FALSE)</f>
        <v>#REF!</v>
      </c>
      <c r="I887" s="72" t="e">
        <f t="shared" si="70"/>
        <v>#REF!</v>
      </c>
      <c r="J887" s="21"/>
      <c r="K887" s="21"/>
      <c r="L887" s="291"/>
      <c r="M887" s="534"/>
      <c r="N887" s="534"/>
      <c r="O887" s="376"/>
      <c r="P887" s="385">
        <v>186</v>
      </c>
      <c r="Q887" s="23"/>
      <c r="R887" s="23"/>
      <c r="S887" s="23"/>
      <c r="T887" s="23"/>
      <c r="U887" s="23"/>
    </row>
    <row r="888" spans="1:25" s="4" customFormat="1">
      <c r="A888" s="69" t="s">
        <v>1108</v>
      </c>
      <c r="B888" s="554" t="s">
        <v>1105</v>
      </c>
      <c r="C888" s="554"/>
      <c r="D888" s="20" t="s">
        <v>1109</v>
      </c>
      <c r="E888" s="279"/>
      <c r="F888" s="523"/>
      <c r="G888" s="21">
        <v>1</v>
      </c>
      <c r="H888" s="275" t="e">
        <f>VLOOKUP(A888,'Master Data'!A:P,23,FALSE)</f>
        <v>#REF!</v>
      </c>
      <c r="I888" s="72" t="e">
        <f t="shared" si="70"/>
        <v>#REF!</v>
      </c>
      <c r="J888" s="21"/>
      <c r="K888" s="21"/>
      <c r="L888" s="291"/>
      <c r="M888" s="534"/>
      <c r="N888" s="534"/>
      <c r="O888" s="376"/>
      <c r="P888" s="384">
        <v>187</v>
      </c>
      <c r="Q888" s="23"/>
      <c r="R888" s="23"/>
      <c r="S888" s="23"/>
      <c r="T888" s="23"/>
      <c r="U888" s="23"/>
    </row>
    <row r="889" spans="1:25" s="4" customFormat="1">
      <c r="A889" s="69" t="s">
        <v>789</v>
      </c>
      <c r="B889" s="554" t="s">
        <v>1105</v>
      </c>
      <c r="C889" s="554"/>
      <c r="D889" s="20" t="s">
        <v>1110</v>
      </c>
      <c r="E889" s="279"/>
      <c r="F889" s="523"/>
      <c r="G889" s="21">
        <v>1</v>
      </c>
      <c r="H889" s="275" t="e">
        <f>VLOOKUP(A889,'Master Data'!A:P,23,FALSE)</f>
        <v>#REF!</v>
      </c>
      <c r="I889" s="72" t="e">
        <f t="shared" si="70"/>
        <v>#REF!</v>
      </c>
      <c r="J889" s="21"/>
      <c r="K889" s="21"/>
      <c r="L889" s="291"/>
      <c r="M889" s="534"/>
      <c r="N889" s="534"/>
      <c r="O889" s="376"/>
      <c r="P889" s="384">
        <v>188</v>
      </c>
      <c r="Q889" s="23"/>
      <c r="R889" s="23"/>
      <c r="S889" s="23"/>
      <c r="T889" s="23"/>
      <c r="U889" s="23"/>
    </row>
    <row r="890" spans="1:25" s="2" customFormat="1">
      <c r="A890" s="69" t="s">
        <v>741</v>
      </c>
      <c r="B890" s="554" t="s">
        <v>1105</v>
      </c>
      <c r="C890" s="554"/>
      <c r="D890" s="20" t="s">
        <v>791</v>
      </c>
      <c r="E890" s="279"/>
      <c r="F890" s="523"/>
      <c r="G890" s="21">
        <v>1</v>
      </c>
      <c r="H890" s="275" t="e">
        <f>VLOOKUP(A890,'Master Data'!A:P,23,FALSE)</f>
        <v>#REF!</v>
      </c>
      <c r="I890" s="72" t="e">
        <f t="shared" si="70"/>
        <v>#REF!</v>
      </c>
      <c r="J890" s="21"/>
      <c r="K890" s="21"/>
      <c r="L890" s="289"/>
      <c r="M890" s="532"/>
      <c r="N890" s="532"/>
      <c r="O890" s="370"/>
      <c r="P890" s="384">
        <v>189</v>
      </c>
      <c r="Q890" s="23"/>
      <c r="R890" s="23"/>
      <c r="S890" s="23"/>
      <c r="T890" s="23"/>
      <c r="U890" s="23"/>
    </row>
    <row r="891" spans="1:25" s="3" customFormat="1">
      <c r="A891" s="543"/>
      <c r="B891" s="541"/>
      <c r="C891" s="541"/>
      <c r="D891" s="541"/>
      <c r="E891" s="281"/>
      <c r="F891" s="524"/>
      <c r="G891" s="86"/>
      <c r="H891" s="87"/>
      <c r="I891" s="87"/>
      <c r="J891" s="86"/>
      <c r="K891" s="86"/>
      <c r="L891" s="299"/>
      <c r="M891" s="375"/>
      <c r="N891" s="375"/>
      <c r="O891" s="375"/>
      <c r="P891" s="384">
        <v>190</v>
      </c>
      <c r="R891" s="23"/>
      <c r="S891" s="23"/>
      <c r="T891" s="36"/>
    </row>
    <row r="892" spans="1:25" s="4" customFormat="1" ht="45.75">
      <c r="A892" s="555" t="s">
        <v>241</v>
      </c>
      <c r="B892" s="542" t="s">
        <v>242</v>
      </c>
      <c r="C892" s="542"/>
      <c r="D892" s="542" t="s">
        <v>1179</v>
      </c>
      <c r="E892" s="279" t="s">
        <v>1180</v>
      </c>
      <c r="F892" s="521">
        <v>810797030704</v>
      </c>
      <c r="G892" s="17">
        <v>1</v>
      </c>
      <c r="H892" s="78"/>
      <c r="I892" s="78"/>
      <c r="J892" s="17">
        <v>294</v>
      </c>
      <c r="K892" s="17">
        <v>20</v>
      </c>
      <c r="L892" s="18"/>
      <c r="M892" s="255" t="e">
        <v>#N/A</v>
      </c>
      <c r="N892" s="255" t="e">
        <v>#N/A</v>
      </c>
      <c r="O892" s="371"/>
      <c r="P892" s="385">
        <v>191</v>
      </c>
      <c r="Q892" s="23"/>
      <c r="R892" s="66">
        <f>L892*1.55</f>
        <v>0</v>
      </c>
      <c r="S892" s="260" t="e">
        <f>SUM(R892-L892)/R892</f>
        <v>#DIV/0!</v>
      </c>
      <c r="T892" s="66">
        <f>T886</f>
        <v>0</v>
      </c>
      <c r="U892" s="260" t="e">
        <f>SUM(T892-R892)/T892</f>
        <v>#DIV/0!</v>
      </c>
      <c r="V892" s="287">
        <f>V886</f>
        <v>0</v>
      </c>
      <c r="W892" s="261" t="e">
        <f>SUM(V892-L892)/V892</f>
        <v>#DIV/0!</v>
      </c>
    </row>
    <row r="893" spans="1:25" s="4" customFormat="1">
      <c r="A893" s="69"/>
      <c r="B893" s="20"/>
      <c r="C893" s="20"/>
      <c r="D893" s="20" t="s">
        <v>1181</v>
      </c>
      <c r="E893" s="279"/>
      <c r="F893" s="523"/>
      <c r="G893" s="21">
        <v>1</v>
      </c>
      <c r="H893" s="275" t="e">
        <f>VLOOKUP(A893,'Master Data'!A:P,23,FALSE)</f>
        <v>#N/A</v>
      </c>
      <c r="I893" s="72" t="e">
        <f t="shared" ref="I893:I903" si="71">SUM(H893*1.42)*G893</f>
        <v>#N/A</v>
      </c>
      <c r="J893" s="21"/>
      <c r="K893" s="21"/>
      <c r="L893" s="290"/>
      <c r="M893" s="534"/>
      <c r="N893" s="534"/>
      <c r="O893" s="376"/>
      <c r="P893" s="384">
        <v>192</v>
      </c>
      <c r="Q893" s="23"/>
      <c r="R893" s="23"/>
      <c r="S893" s="23"/>
      <c r="T893" s="23"/>
      <c r="U893" s="23"/>
      <c r="V893" s="287"/>
      <c r="W893"/>
    </row>
    <row r="894" spans="1:25" s="4" customFormat="1" ht="15">
      <c r="A894" s="69" t="s">
        <v>795</v>
      </c>
      <c r="B894" s="20"/>
      <c r="C894" s="20"/>
      <c r="D894" s="20" t="s">
        <v>1100</v>
      </c>
      <c r="E894" s="279"/>
      <c r="F894" s="523"/>
      <c r="G894" s="21">
        <v>2</v>
      </c>
      <c r="H894" s="275" t="e">
        <f>VLOOKUP(A894,'Master Data'!A:P,23,FALSE)</f>
        <v>#REF!</v>
      </c>
      <c r="I894" s="72" t="e">
        <f t="shared" si="71"/>
        <v>#REF!</v>
      </c>
      <c r="J894" s="21"/>
      <c r="K894" s="21"/>
      <c r="L894" s="291"/>
      <c r="M894" s="534"/>
      <c r="N894" s="534"/>
      <c r="O894" s="376"/>
      <c r="P894" s="384">
        <v>193</v>
      </c>
      <c r="Q894" s="23"/>
      <c r="R894" s="23"/>
      <c r="S894" s="23"/>
      <c r="T894" s="36"/>
      <c r="U894" s="23"/>
    </row>
    <row r="895" spans="1:25" s="4" customFormat="1" ht="15">
      <c r="A895" s="69" t="s">
        <v>569</v>
      </c>
      <c r="B895" s="20"/>
      <c r="C895" s="20"/>
      <c r="D895" s="20" t="s">
        <v>1101</v>
      </c>
      <c r="E895" s="279"/>
      <c r="F895" s="523"/>
      <c r="G895" s="21">
        <v>1</v>
      </c>
      <c r="H895" s="275" t="e">
        <f>VLOOKUP(A895,'Master Data'!A:P,23,FALSE)</f>
        <v>#REF!</v>
      </c>
      <c r="I895" s="72" t="e">
        <f t="shared" si="71"/>
        <v>#REF!</v>
      </c>
      <c r="J895" s="21"/>
      <c r="K895" s="21"/>
      <c r="L895" s="291"/>
      <c r="M895" s="534"/>
      <c r="N895" s="534"/>
      <c r="O895" s="376"/>
      <c r="P895" s="384">
        <v>194</v>
      </c>
      <c r="Q895" s="23"/>
      <c r="R895" s="23"/>
      <c r="S895" s="23"/>
      <c r="T895" s="36"/>
      <c r="U895" s="23"/>
    </row>
    <row r="896" spans="1:25" s="4" customFormat="1" ht="15">
      <c r="A896" s="69" t="s">
        <v>885</v>
      </c>
      <c r="B896" s="20"/>
      <c r="C896" s="20"/>
      <c r="D896" s="20" t="s">
        <v>1102</v>
      </c>
      <c r="E896" s="279"/>
      <c r="F896" s="523"/>
      <c r="G896" s="21">
        <v>5</v>
      </c>
      <c r="H896" s="275" t="e">
        <f>VLOOKUP(A896,'Master Data'!A:P,23,FALSE)</f>
        <v>#REF!</v>
      </c>
      <c r="I896" s="72" t="e">
        <f t="shared" si="71"/>
        <v>#REF!</v>
      </c>
      <c r="J896" s="21"/>
      <c r="K896" s="21"/>
      <c r="L896" s="291"/>
      <c r="M896" s="534"/>
      <c r="N896" s="534"/>
      <c r="O896" s="376"/>
      <c r="P896" s="384">
        <v>195</v>
      </c>
      <c r="Q896" s="23"/>
      <c r="R896" s="23"/>
      <c r="S896" s="23"/>
      <c r="T896" s="36"/>
      <c r="U896" s="23"/>
    </row>
    <row r="897" spans="1:23" s="4" customFormat="1" ht="15">
      <c r="A897" s="69" t="s">
        <v>632</v>
      </c>
      <c r="B897" s="20"/>
      <c r="C897" s="20"/>
      <c r="D897" s="20" t="s">
        <v>1103</v>
      </c>
      <c r="E897" s="279"/>
      <c r="F897" s="523"/>
      <c r="G897" s="21">
        <v>1</v>
      </c>
      <c r="H897" s="275" t="e">
        <f>VLOOKUP(A897,'Master Data'!A:P,23,FALSE)</f>
        <v>#REF!</v>
      </c>
      <c r="I897" s="72" t="e">
        <f t="shared" si="71"/>
        <v>#REF!</v>
      </c>
      <c r="J897" s="21"/>
      <c r="K897" s="21"/>
      <c r="L897" s="291"/>
      <c r="M897" s="534"/>
      <c r="N897" s="534"/>
      <c r="O897" s="376"/>
      <c r="P897" s="384">
        <v>197</v>
      </c>
      <c r="Q897" s="23"/>
      <c r="R897" s="23"/>
      <c r="S897" s="23"/>
      <c r="T897" s="23"/>
      <c r="U897" s="23"/>
    </row>
    <row r="898" spans="1:23" s="4" customFormat="1" ht="15">
      <c r="A898" s="69" t="s">
        <v>648</v>
      </c>
      <c r="B898" s="20"/>
      <c r="C898" s="20"/>
      <c r="D898" s="20" t="s">
        <v>1104</v>
      </c>
      <c r="E898" s="279"/>
      <c r="F898" s="523"/>
      <c r="G898" s="21">
        <v>1</v>
      </c>
      <c r="H898" s="275" t="e">
        <f>VLOOKUP(A898,'Master Data'!A:P,23,FALSE)</f>
        <v>#REF!</v>
      </c>
      <c r="I898" s="72" t="e">
        <f t="shared" si="71"/>
        <v>#REF!</v>
      </c>
      <c r="J898" s="21"/>
      <c r="K898" s="21"/>
      <c r="L898" s="291"/>
      <c r="M898" s="534"/>
      <c r="N898" s="534"/>
      <c r="O898" s="376"/>
      <c r="P898" s="384">
        <v>198</v>
      </c>
      <c r="Q898" s="23"/>
      <c r="R898" s="23"/>
      <c r="S898" s="23"/>
      <c r="T898" s="23"/>
      <c r="U898" s="23"/>
    </row>
    <row r="899" spans="1:23" s="4" customFormat="1">
      <c r="A899" s="69" t="s">
        <v>737</v>
      </c>
      <c r="B899" s="554" t="s">
        <v>1105</v>
      </c>
      <c r="C899" s="554"/>
      <c r="D899" s="20" t="s">
        <v>1106</v>
      </c>
      <c r="E899" s="279"/>
      <c r="F899" s="523"/>
      <c r="G899" s="21">
        <v>1</v>
      </c>
      <c r="H899" s="275" t="e">
        <f>VLOOKUP(A899,'Master Data'!A:P,23,FALSE)</f>
        <v>#REF!</v>
      </c>
      <c r="I899" s="72" t="e">
        <f t="shared" si="71"/>
        <v>#REF!</v>
      </c>
      <c r="J899" s="21"/>
      <c r="K899" s="21"/>
      <c r="L899" s="291"/>
      <c r="M899" s="534"/>
      <c r="N899" s="534"/>
      <c r="O899" s="376"/>
      <c r="P899" s="384">
        <v>199</v>
      </c>
      <c r="Q899" s="23"/>
      <c r="R899" s="23"/>
      <c r="S899" s="23"/>
      <c r="T899" s="23"/>
      <c r="U899" s="23"/>
    </row>
    <row r="900" spans="1:23" s="4" customFormat="1">
      <c r="A900" s="69" t="s">
        <v>739</v>
      </c>
      <c r="B900" s="554" t="s">
        <v>1105</v>
      </c>
      <c r="C900" s="554"/>
      <c r="D900" s="20" t="s">
        <v>1107</v>
      </c>
      <c r="E900" s="279"/>
      <c r="F900" s="523"/>
      <c r="G900" s="21">
        <v>1</v>
      </c>
      <c r="H900" s="275" t="e">
        <f>VLOOKUP(A900,'Master Data'!A:P,23,FALSE)</f>
        <v>#REF!</v>
      </c>
      <c r="I900" s="72" t="e">
        <f t="shared" si="71"/>
        <v>#REF!</v>
      </c>
      <c r="J900" s="21"/>
      <c r="K900" s="21"/>
      <c r="L900" s="291"/>
      <c r="M900" s="534"/>
      <c r="N900" s="534"/>
      <c r="O900" s="376"/>
      <c r="P900" s="384">
        <v>200</v>
      </c>
      <c r="Q900" s="23"/>
      <c r="R900" s="23"/>
      <c r="S900" s="23"/>
      <c r="T900" s="23"/>
      <c r="U900" s="23"/>
    </row>
    <row r="901" spans="1:23" s="4" customFormat="1">
      <c r="A901" s="69" t="s">
        <v>1108</v>
      </c>
      <c r="B901" s="554" t="s">
        <v>1105</v>
      </c>
      <c r="C901" s="554"/>
      <c r="D901" s="20" t="s">
        <v>1109</v>
      </c>
      <c r="E901" s="279"/>
      <c r="F901" s="523"/>
      <c r="G901" s="21">
        <v>1</v>
      </c>
      <c r="H901" s="275" t="e">
        <f>VLOOKUP(A901,'Master Data'!A:P,23,FALSE)</f>
        <v>#REF!</v>
      </c>
      <c r="I901" s="72" t="e">
        <f t="shared" si="71"/>
        <v>#REF!</v>
      </c>
      <c r="J901" s="21"/>
      <c r="K901" s="21"/>
      <c r="L901" s="291"/>
      <c r="M901" s="534"/>
      <c r="N901" s="534"/>
      <c r="O901" s="376"/>
      <c r="P901" s="385">
        <v>201</v>
      </c>
      <c r="Q901" s="23"/>
      <c r="R901" s="23"/>
      <c r="S901" s="23"/>
      <c r="T901" s="23"/>
      <c r="U901" s="23"/>
    </row>
    <row r="902" spans="1:23" s="4" customFormat="1">
      <c r="A902" s="69" t="s">
        <v>789</v>
      </c>
      <c r="B902" s="554" t="s">
        <v>1105</v>
      </c>
      <c r="C902" s="554"/>
      <c r="D902" s="20" t="s">
        <v>1110</v>
      </c>
      <c r="E902" s="279"/>
      <c r="F902" s="523"/>
      <c r="G902" s="21">
        <v>1</v>
      </c>
      <c r="H902" s="275" t="e">
        <f>VLOOKUP(A902,'Master Data'!A:P,23,FALSE)</f>
        <v>#REF!</v>
      </c>
      <c r="I902" s="72" t="e">
        <f t="shared" si="71"/>
        <v>#REF!</v>
      </c>
      <c r="J902" s="21"/>
      <c r="K902" s="21"/>
      <c r="L902" s="291"/>
      <c r="M902" s="534"/>
      <c r="N902" s="534"/>
      <c r="O902" s="376"/>
      <c r="P902" s="384">
        <v>202</v>
      </c>
      <c r="Q902" s="23"/>
      <c r="R902" s="23"/>
      <c r="S902" s="23"/>
      <c r="U902" s="23"/>
    </row>
    <row r="903" spans="1:23" s="2" customFormat="1">
      <c r="A903" s="69" t="s">
        <v>741</v>
      </c>
      <c r="B903" s="554" t="s">
        <v>1105</v>
      </c>
      <c r="C903" s="554"/>
      <c r="D903" s="20" t="s">
        <v>791</v>
      </c>
      <c r="E903" s="279"/>
      <c r="F903" s="523"/>
      <c r="G903" s="21">
        <v>1</v>
      </c>
      <c r="H903" s="275" t="e">
        <f>VLOOKUP(A903,'Master Data'!A:P,23,FALSE)</f>
        <v>#REF!</v>
      </c>
      <c r="I903" s="72" t="e">
        <f t="shared" si="71"/>
        <v>#REF!</v>
      </c>
      <c r="J903" s="21"/>
      <c r="K903" s="21"/>
      <c r="L903" s="289"/>
      <c r="M903" s="532"/>
      <c r="N903" s="532"/>
      <c r="O903" s="370"/>
      <c r="P903" s="384">
        <v>203</v>
      </c>
      <c r="Q903" s="23"/>
      <c r="R903" s="23"/>
      <c r="S903" s="23"/>
      <c r="T903" s="23"/>
      <c r="U903" s="23"/>
    </row>
    <row r="904" spans="1:23">
      <c r="A904" s="543"/>
      <c r="B904" s="541"/>
      <c r="C904" s="541"/>
      <c r="D904" s="541"/>
      <c r="E904" s="281"/>
      <c r="F904" s="524"/>
      <c r="G904" s="86"/>
      <c r="H904" s="87"/>
      <c r="I904" s="87"/>
      <c r="J904" s="86"/>
      <c r="K904" s="86"/>
      <c r="L904" s="249"/>
      <c r="M904" s="67"/>
      <c r="N904" s="67"/>
      <c r="O904" s="369"/>
      <c r="P904" s="384">
        <v>204</v>
      </c>
      <c r="Q904" s="23"/>
      <c r="R904" s="23"/>
      <c r="S904" s="23"/>
      <c r="T904" s="23"/>
      <c r="U904" s="23"/>
    </row>
    <row r="905" spans="1:23" s="5" customFormat="1" ht="45.75">
      <c r="A905" s="556" t="s">
        <v>267</v>
      </c>
      <c r="B905" s="31" t="s">
        <v>268</v>
      </c>
      <c r="C905" s="31"/>
      <c r="D905" s="31"/>
      <c r="E905" s="279" t="s">
        <v>1182</v>
      </c>
      <c r="F905" s="521">
        <v>810797030902</v>
      </c>
      <c r="G905" s="32">
        <v>1</v>
      </c>
      <c r="H905" s="80"/>
      <c r="I905" s="80"/>
      <c r="J905" s="32">
        <v>294</v>
      </c>
      <c r="K905" s="32">
        <v>20</v>
      </c>
      <c r="L905" s="34"/>
      <c r="M905" s="255">
        <v>0</v>
      </c>
      <c r="N905" s="255">
        <v>0</v>
      </c>
      <c r="O905" s="377"/>
      <c r="P905" s="384">
        <v>205</v>
      </c>
      <c r="Q905" s="36"/>
      <c r="R905" s="66">
        <f>L905*1.55</f>
        <v>0</v>
      </c>
      <c r="S905" s="260" t="e">
        <f>SUM(R905-L905)/R905</f>
        <v>#DIV/0!</v>
      </c>
      <c r="T905" s="66">
        <f>T899</f>
        <v>0</v>
      </c>
      <c r="U905" s="260" t="e">
        <f>SUM(T905-R905)/T905</f>
        <v>#DIV/0!</v>
      </c>
      <c r="V905" s="287">
        <f>V899</f>
        <v>0</v>
      </c>
      <c r="W905" s="261" t="e">
        <f>SUM(V905-L905)/V905</f>
        <v>#DIV/0!</v>
      </c>
    </row>
    <row r="906" spans="1:23" s="4" customFormat="1">
      <c r="A906" s="69"/>
      <c r="B906" s="69" t="s">
        <v>1183</v>
      </c>
      <c r="C906" s="69"/>
      <c r="D906" s="20" t="s">
        <v>1181</v>
      </c>
      <c r="E906" s="279"/>
      <c r="F906" s="523"/>
      <c r="G906" s="21">
        <v>1</v>
      </c>
      <c r="H906" s="275" t="e">
        <f>VLOOKUP(A906,'Master Data'!A:P,23,FALSE)</f>
        <v>#N/A</v>
      </c>
      <c r="I906" s="72" t="e">
        <f t="shared" ref="I906:I916" si="72">SUM(H906*1.42)*G906</f>
        <v>#N/A</v>
      </c>
      <c r="J906" s="21"/>
      <c r="K906" s="21"/>
      <c r="L906" s="290"/>
      <c r="M906" s="534"/>
      <c r="N906" s="534"/>
      <c r="O906" s="376"/>
      <c r="P906" s="385">
        <v>206</v>
      </c>
      <c r="Q906" s="23"/>
      <c r="R906" s="23"/>
      <c r="S906" s="23"/>
      <c r="T906" s="23"/>
      <c r="U906" s="23"/>
      <c r="V906" s="287"/>
      <c r="W906"/>
    </row>
    <row r="907" spans="1:23" s="4" customFormat="1" ht="15">
      <c r="A907" s="69" t="s">
        <v>783</v>
      </c>
      <c r="B907" s="20"/>
      <c r="C907" s="20"/>
      <c r="D907" s="20" t="s">
        <v>1111</v>
      </c>
      <c r="E907" s="279"/>
      <c r="F907" s="523"/>
      <c r="G907" s="21">
        <v>2</v>
      </c>
      <c r="H907" s="275" t="e">
        <f>VLOOKUP(A907,'Master Data'!A:P,23,FALSE)</f>
        <v>#REF!</v>
      </c>
      <c r="I907" s="72" t="e">
        <f t="shared" si="72"/>
        <v>#REF!</v>
      </c>
      <c r="J907" s="21"/>
      <c r="K907" s="21"/>
      <c r="L907" s="291"/>
      <c r="M907" s="534"/>
      <c r="N907" s="534"/>
      <c r="O907" s="376"/>
      <c r="P907" s="384">
        <v>207</v>
      </c>
      <c r="Q907" s="23"/>
      <c r="R907" s="23"/>
      <c r="S907" s="23"/>
      <c r="T907" s="36"/>
      <c r="U907" s="23"/>
    </row>
    <row r="908" spans="1:23" s="4" customFormat="1" ht="15">
      <c r="A908" s="69" t="s">
        <v>556</v>
      </c>
      <c r="B908" s="20"/>
      <c r="C908" s="20"/>
      <c r="D908" s="20" t="s">
        <v>1112</v>
      </c>
      <c r="E908" s="279"/>
      <c r="F908" s="523"/>
      <c r="G908" s="21">
        <v>1</v>
      </c>
      <c r="H908" s="275" t="e">
        <f>VLOOKUP(A908,'Master Data'!A:P,23,FALSE)</f>
        <v>#REF!</v>
      </c>
      <c r="I908" s="72" t="e">
        <f t="shared" si="72"/>
        <v>#REF!</v>
      </c>
      <c r="J908" s="21"/>
      <c r="K908" s="21"/>
      <c r="L908" s="291"/>
      <c r="M908" s="534"/>
      <c r="N908" s="534"/>
      <c r="O908" s="376"/>
      <c r="P908" s="384">
        <v>208</v>
      </c>
      <c r="Q908" s="23"/>
      <c r="R908" s="23"/>
      <c r="S908" s="23"/>
      <c r="T908" s="36"/>
      <c r="U908" s="23"/>
    </row>
    <row r="909" spans="1:23" s="4" customFormat="1" ht="15">
      <c r="A909" s="69" t="s">
        <v>885</v>
      </c>
      <c r="B909" s="20"/>
      <c r="C909" s="20"/>
      <c r="D909" s="20" t="s">
        <v>1102</v>
      </c>
      <c r="E909" s="279"/>
      <c r="F909" s="523"/>
      <c r="G909" s="21">
        <v>5</v>
      </c>
      <c r="H909" s="275" t="e">
        <f>VLOOKUP(A909,'Master Data'!A:P,23,FALSE)</f>
        <v>#REF!</v>
      </c>
      <c r="I909" s="72" t="e">
        <f t="shared" si="72"/>
        <v>#REF!</v>
      </c>
      <c r="J909" s="21"/>
      <c r="K909" s="21"/>
      <c r="L909" s="291"/>
      <c r="M909" s="534"/>
      <c r="N909" s="534"/>
      <c r="O909" s="376"/>
      <c r="P909" s="384">
        <v>209</v>
      </c>
      <c r="Q909" s="23"/>
      <c r="R909" s="23"/>
      <c r="S909" s="23"/>
      <c r="T909" s="36"/>
      <c r="U909" s="23"/>
    </row>
    <row r="910" spans="1:23" s="4" customFormat="1">
      <c r="A910" s="69" t="s">
        <v>632</v>
      </c>
      <c r="B910" s="20"/>
      <c r="C910" s="20"/>
      <c r="D910" s="20" t="s">
        <v>1103</v>
      </c>
      <c r="E910" s="279"/>
      <c r="F910" s="523"/>
      <c r="G910" s="21">
        <v>1</v>
      </c>
      <c r="H910" s="275" t="e">
        <f>VLOOKUP(A910,'Master Data'!A:P,23,FALSE)</f>
        <v>#REF!</v>
      </c>
      <c r="I910" s="72" t="e">
        <f t="shared" si="72"/>
        <v>#REF!</v>
      </c>
      <c r="J910" s="21"/>
      <c r="K910" s="21"/>
      <c r="L910" s="291"/>
      <c r="M910" s="534"/>
      <c r="N910" s="534"/>
      <c r="O910" s="376"/>
      <c r="P910" s="385">
        <v>211</v>
      </c>
      <c r="Q910" s="23"/>
      <c r="R910" s="23"/>
      <c r="S910" s="23"/>
      <c r="T910" s="23"/>
      <c r="U910" s="23"/>
    </row>
    <row r="911" spans="1:23" s="4" customFormat="1" ht="15">
      <c r="A911" s="69" t="s">
        <v>648</v>
      </c>
      <c r="B911" s="20"/>
      <c r="C911" s="20"/>
      <c r="D911" s="20" t="s">
        <v>1104</v>
      </c>
      <c r="E911" s="279"/>
      <c r="F911" s="523"/>
      <c r="G911" s="21">
        <v>1</v>
      </c>
      <c r="H911" s="275" t="e">
        <f>VLOOKUP(A911,'Master Data'!A:P,23,FALSE)</f>
        <v>#REF!</v>
      </c>
      <c r="I911" s="72" t="e">
        <f t="shared" si="72"/>
        <v>#REF!</v>
      </c>
      <c r="J911" s="21"/>
      <c r="K911" s="21"/>
      <c r="L911" s="291"/>
      <c r="M911" s="534"/>
      <c r="N911" s="534"/>
      <c r="O911" s="376"/>
      <c r="P911" s="384">
        <v>212</v>
      </c>
      <c r="Q911" s="23"/>
      <c r="R911" s="23"/>
      <c r="S911" s="23"/>
      <c r="T911" s="23"/>
      <c r="U911" s="23"/>
    </row>
    <row r="912" spans="1:23" s="4" customFormat="1">
      <c r="A912" s="69" t="s">
        <v>737</v>
      </c>
      <c r="B912" s="554" t="s">
        <v>1105</v>
      </c>
      <c r="C912" s="554"/>
      <c r="D912" s="20" t="s">
        <v>1106</v>
      </c>
      <c r="E912" s="279"/>
      <c r="F912" s="523"/>
      <c r="G912" s="21">
        <v>1</v>
      </c>
      <c r="H912" s="275" t="e">
        <f>VLOOKUP(A912,'Master Data'!A:P,23,FALSE)</f>
        <v>#REF!</v>
      </c>
      <c r="I912" s="72" t="e">
        <f t="shared" si="72"/>
        <v>#REF!</v>
      </c>
      <c r="J912" s="21"/>
      <c r="K912" s="21"/>
      <c r="L912" s="291"/>
      <c r="M912" s="534"/>
      <c r="N912" s="534"/>
      <c r="O912" s="376"/>
      <c r="P912" s="384">
        <v>213</v>
      </c>
      <c r="Q912" s="23"/>
      <c r="R912" s="23"/>
      <c r="S912" s="23"/>
      <c r="T912" s="23"/>
      <c r="U912" s="23"/>
    </row>
    <row r="913" spans="1:23" s="4" customFormat="1">
      <c r="A913" s="69" t="s">
        <v>739</v>
      </c>
      <c r="B913" s="554" t="s">
        <v>1105</v>
      </c>
      <c r="C913" s="554"/>
      <c r="D913" s="20" t="s">
        <v>1107</v>
      </c>
      <c r="E913" s="279"/>
      <c r="F913" s="523"/>
      <c r="G913" s="21">
        <v>1</v>
      </c>
      <c r="H913" s="275" t="e">
        <f>VLOOKUP(A913,'Master Data'!A:P,23,FALSE)</f>
        <v>#REF!</v>
      </c>
      <c r="I913" s="72" t="e">
        <f t="shared" si="72"/>
        <v>#REF!</v>
      </c>
      <c r="J913" s="21"/>
      <c r="K913" s="21"/>
      <c r="L913" s="291"/>
      <c r="M913" s="534"/>
      <c r="N913" s="534"/>
      <c r="O913" s="376"/>
      <c r="P913" s="384">
        <v>214</v>
      </c>
      <c r="Q913" s="23"/>
      <c r="R913" s="23"/>
      <c r="S913" s="23"/>
      <c r="T913" s="23"/>
      <c r="U913" s="23"/>
    </row>
    <row r="914" spans="1:23" s="4" customFormat="1">
      <c r="A914" s="69" t="s">
        <v>1108</v>
      </c>
      <c r="B914" s="554" t="s">
        <v>1105</v>
      </c>
      <c r="C914" s="554"/>
      <c r="D914" s="20" t="s">
        <v>1109</v>
      </c>
      <c r="E914" s="279"/>
      <c r="F914" s="523"/>
      <c r="G914" s="21">
        <v>1</v>
      </c>
      <c r="H914" s="275" t="e">
        <f>VLOOKUP(A914,'Master Data'!A:P,23,FALSE)</f>
        <v>#REF!</v>
      </c>
      <c r="I914" s="72" t="e">
        <f t="shared" si="72"/>
        <v>#REF!</v>
      </c>
      <c r="J914" s="21"/>
      <c r="K914" s="21"/>
      <c r="L914" s="291"/>
      <c r="M914" s="534"/>
      <c r="N914" s="534"/>
      <c r="O914" s="376"/>
      <c r="P914" s="384">
        <v>215</v>
      </c>
      <c r="Q914" s="23"/>
      <c r="R914" s="23"/>
      <c r="S914" s="23"/>
      <c r="T914" s="23"/>
      <c r="U914" s="23"/>
    </row>
    <row r="915" spans="1:23" s="4" customFormat="1">
      <c r="A915" s="69" t="s">
        <v>789</v>
      </c>
      <c r="B915" s="554" t="s">
        <v>1105</v>
      </c>
      <c r="C915" s="554"/>
      <c r="D915" s="20" t="s">
        <v>1110</v>
      </c>
      <c r="E915" s="279"/>
      <c r="F915" s="523"/>
      <c r="G915" s="21">
        <v>1</v>
      </c>
      <c r="H915" s="275" t="e">
        <f>VLOOKUP(A915,'Master Data'!A:P,23,FALSE)</f>
        <v>#REF!</v>
      </c>
      <c r="I915" s="72" t="e">
        <f t="shared" si="72"/>
        <v>#REF!</v>
      </c>
      <c r="J915" s="21"/>
      <c r="K915" s="21"/>
      <c r="L915" s="291"/>
      <c r="M915" s="534"/>
      <c r="N915" s="534"/>
      <c r="O915" s="376"/>
      <c r="P915" s="385">
        <v>216</v>
      </c>
      <c r="Q915" s="23"/>
      <c r="R915" s="23"/>
      <c r="S915" s="23"/>
      <c r="U915" s="23"/>
    </row>
    <row r="916" spans="1:23" s="2" customFormat="1">
      <c r="A916" s="69" t="s">
        <v>741</v>
      </c>
      <c r="B916" s="554" t="s">
        <v>1105</v>
      </c>
      <c r="C916" s="554"/>
      <c r="D916" s="20" t="s">
        <v>791</v>
      </c>
      <c r="E916" s="279"/>
      <c r="F916" s="523"/>
      <c r="G916" s="21">
        <v>1</v>
      </c>
      <c r="H916" s="275" t="e">
        <f>VLOOKUP(A916,'Master Data'!A:P,23,FALSE)</f>
        <v>#REF!</v>
      </c>
      <c r="I916" s="72" t="e">
        <f t="shared" si="72"/>
        <v>#REF!</v>
      </c>
      <c r="J916" s="21"/>
      <c r="K916" s="21"/>
      <c r="L916" s="289"/>
      <c r="M916" s="532"/>
      <c r="N916" s="532"/>
      <c r="O916" s="370"/>
      <c r="P916" s="384">
        <v>217</v>
      </c>
      <c r="Q916" s="23"/>
      <c r="R916" s="23"/>
      <c r="S916" s="23"/>
      <c r="T916" s="23"/>
      <c r="U916" s="23"/>
    </row>
    <row r="917" spans="1:23">
      <c r="A917" s="543"/>
      <c r="B917" s="541"/>
      <c r="C917" s="541"/>
      <c r="D917" s="541"/>
      <c r="E917" s="281"/>
      <c r="F917" s="524"/>
      <c r="G917" s="86"/>
      <c r="H917" s="87"/>
      <c r="I917" s="87"/>
      <c r="J917" s="86"/>
      <c r="K917" s="86"/>
      <c r="L917" s="249"/>
      <c r="M917" s="67"/>
      <c r="N917" s="67"/>
      <c r="O917" s="369"/>
      <c r="P917" s="384">
        <v>218</v>
      </c>
      <c r="Q917" s="23"/>
      <c r="R917" s="23"/>
      <c r="S917" s="23"/>
      <c r="T917" s="23"/>
      <c r="U917" s="23"/>
    </row>
    <row r="918" spans="1:23" s="5" customFormat="1" ht="45.75">
      <c r="A918" s="556" t="s">
        <v>270</v>
      </c>
      <c r="B918" s="31" t="s">
        <v>271</v>
      </c>
      <c r="C918" s="31"/>
      <c r="D918" s="31"/>
      <c r="E918" s="279" t="s">
        <v>1184</v>
      </c>
      <c r="F918" s="521">
        <v>810797030933</v>
      </c>
      <c r="G918" s="32">
        <v>1</v>
      </c>
      <c r="H918" s="80"/>
      <c r="I918" s="80"/>
      <c r="J918" s="32">
        <v>294</v>
      </c>
      <c r="K918" s="32">
        <v>20</v>
      </c>
      <c r="L918" s="34"/>
      <c r="M918" s="255">
        <v>0</v>
      </c>
      <c r="N918" s="255">
        <v>0</v>
      </c>
      <c r="O918" s="377"/>
      <c r="P918" s="384">
        <v>219</v>
      </c>
      <c r="Q918" s="36"/>
      <c r="R918" s="66">
        <f>L918*1.55</f>
        <v>0</v>
      </c>
      <c r="S918" s="260" t="e">
        <f>SUM(R918-L918)/R918</f>
        <v>#DIV/0!</v>
      </c>
      <c r="T918" s="66">
        <f>T912</f>
        <v>0</v>
      </c>
      <c r="U918" s="260" t="e">
        <f>SUM(T918-R918)/T918</f>
        <v>#DIV/0!</v>
      </c>
      <c r="V918" s="287">
        <f>V912</f>
        <v>0</v>
      </c>
      <c r="W918" s="261" t="e">
        <f>SUM(V918-L918)/V918</f>
        <v>#DIV/0!</v>
      </c>
    </row>
    <row r="919" spans="1:23" s="4" customFormat="1">
      <c r="A919" s="69"/>
      <c r="B919" s="69" t="s">
        <v>1185</v>
      </c>
      <c r="C919" s="69"/>
      <c r="D919" s="20" t="s">
        <v>1181</v>
      </c>
      <c r="E919" s="279"/>
      <c r="F919" s="523"/>
      <c r="G919" s="21">
        <v>1</v>
      </c>
      <c r="H919" s="275" t="e">
        <f>VLOOKUP(A919,'Master Data'!A:P,23,FALSE)</f>
        <v>#N/A</v>
      </c>
      <c r="I919" s="72" t="e">
        <f t="shared" ref="I919:I929" si="73">SUM(H919*1.42)*G919</f>
        <v>#N/A</v>
      </c>
      <c r="J919" s="21"/>
      <c r="K919" s="21"/>
      <c r="L919" s="290"/>
      <c r="M919" s="534"/>
      <c r="N919" s="534"/>
      <c r="O919" s="376"/>
      <c r="P919" s="384">
        <v>220</v>
      </c>
      <c r="Q919" s="23"/>
      <c r="R919" s="23"/>
      <c r="S919" s="23"/>
      <c r="T919" s="23"/>
      <c r="U919" s="23"/>
      <c r="V919" s="287"/>
      <c r="W919"/>
    </row>
    <row r="920" spans="1:23" s="4" customFormat="1">
      <c r="A920" s="69" t="s">
        <v>795</v>
      </c>
      <c r="B920" s="20"/>
      <c r="C920" s="20"/>
      <c r="D920" s="20" t="s">
        <v>1100</v>
      </c>
      <c r="E920" s="279"/>
      <c r="F920" s="523"/>
      <c r="G920" s="21">
        <v>2</v>
      </c>
      <c r="H920" s="275" t="e">
        <f>VLOOKUP(A920,'Master Data'!A:P,23,FALSE)</f>
        <v>#REF!</v>
      </c>
      <c r="I920" s="72" t="e">
        <f t="shared" si="73"/>
        <v>#REF!</v>
      </c>
      <c r="J920" s="21"/>
      <c r="K920" s="21"/>
      <c r="L920" s="291"/>
      <c r="M920" s="534"/>
      <c r="N920" s="534"/>
      <c r="O920" s="376"/>
      <c r="P920" s="385">
        <v>221</v>
      </c>
      <c r="Q920" s="23"/>
      <c r="R920" s="23"/>
      <c r="S920" s="23"/>
      <c r="T920" s="36"/>
      <c r="U920" s="23"/>
    </row>
    <row r="921" spans="1:23" s="4" customFormat="1" ht="15">
      <c r="A921" s="69" t="s">
        <v>569</v>
      </c>
      <c r="B921" s="20"/>
      <c r="C921" s="20"/>
      <c r="D921" s="20" t="s">
        <v>1101</v>
      </c>
      <c r="E921" s="279"/>
      <c r="F921" s="523"/>
      <c r="G921" s="21">
        <v>1</v>
      </c>
      <c r="H921" s="275" t="e">
        <f>VLOOKUP(A921,'Master Data'!A:P,23,FALSE)</f>
        <v>#REF!</v>
      </c>
      <c r="I921" s="72" t="e">
        <f t="shared" si="73"/>
        <v>#REF!</v>
      </c>
      <c r="J921" s="21"/>
      <c r="K921" s="21"/>
      <c r="L921" s="291"/>
      <c r="M921" s="534"/>
      <c r="N921" s="534"/>
      <c r="O921" s="376"/>
      <c r="P921" s="384">
        <v>222</v>
      </c>
      <c r="Q921" s="23"/>
      <c r="R921" s="23"/>
      <c r="S921" s="23"/>
      <c r="T921" s="36"/>
      <c r="U921" s="23"/>
    </row>
    <row r="922" spans="1:23" s="4" customFormat="1" ht="15">
      <c r="A922" s="69" t="s">
        <v>885</v>
      </c>
      <c r="B922" s="20"/>
      <c r="C922" s="20"/>
      <c r="D922" s="20" t="s">
        <v>1102</v>
      </c>
      <c r="E922" s="279"/>
      <c r="F922" s="523"/>
      <c r="G922" s="21">
        <v>5</v>
      </c>
      <c r="H922" s="275" t="e">
        <f>VLOOKUP(A922,'Master Data'!A:P,23,FALSE)</f>
        <v>#REF!</v>
      </c>
      <c r="I922" s="72" t="e">
        <f t="shared" si="73"/>
        <v>#REF!</v>
      </c>
      <c r="J922" s="21"/>
      <c r="K922" s="21"/>
      <c r="L922" s="291"/>
      <c r="M922" s="534"/>
      <c r="N922" s="534"/>
      <c r="O922" s="376"/>
      <c r="P922" s="384">
        <v>223</v>
      </c>
      <c r="Q922" s="23"/>
      <c r="R922" s="23"/>
      <c r="S922" s="23"/>
      <c r="T922" s="36"/>
      <c r="U922" s="23"/>
    </row>
    <row r="923" spans="1:23" s="4" customFormat="1" ht="15">
      <c r="A923" s="69" t="s">
        <v>632</v>
      </c>
      <c r="B923" s="20"/>
      <c r="C923" s="20"/>
      <c r="D923" s="20" t="s">
        <v>1103</v>
      </c>
      <c r="E923" s="279"/>
      <c r="F923" s="523"/>
      <c r="G923" s="21">
        <v>1</v>
      </c>
      <c r="H923" s="275" t="e">
        <f>VLOOKUP(A923,'Master Data'!A:P,23,FALSE)</f>
        <v>#REF!</v>
      </c>
      <c r="I923" s="72" t="e">
        <f t="shared" si="73"/>
        <v>#REF!</v>
      </c>
      <c r="J923" s="21"/>
      <c r="K923" s="21"/>
      <c r="L923" s="291"/>
      <c r="M923" s="534"/>
      <c r="N923" s="534"/>
      <c r="O923" s="376"/>
      <c r="P923" s="384">
        <v>225</v>
      </c>
      <c r="Q923" s="23"/>
      <c r="R923" s="23"/>
      <c r="S923" s="23"/>
      <c r="T923" s="23"/>
      <c r="U923" s="23"/>
    </row>
    <row r="924" spans="1:23" s="4" customFormat="1">
      <c r="A924" s="69" t="s">
        <v>648</v>
      </c>
      <c r="B924" s="20"/>
      <c r="C924" s="20"/>
      <c r="D924" s="20" t="s">
        <v>1104</v>
      </c>
      <c r="E924" s="279"/>
      <c r="F924" s="523"/>
      <c r="G924" s="21">
        <v>1</v>
      </c>
      <c r="H924" s="275" t="e">
        <f>VLOOKUP(A924,'Master Data'!A:P,23,FALSE)</f>
        <v>#REF!</v>
      </c>
      <c r="I924" s="72" t="e">
        <f t="shared" si="73"/>
        <v>#REF!</v>
      </c>
      <c r="J924" s="21"/>
      <c r="K924" s="21"/>
      <c r="L924" s="291"/>
      <c r="M924" s="534"/>
      <c r="N924" s="534"/>
      <c r="O924" s="376"/>
      <c r="P924" s="385">
        <v>226</v>
      </c>
      <c r="Q924" s="23"/>
      <c r="R924" s="23"/>
      <c r="S924" s="23"/>
      <c r="T924" s="23"/>
      <c r="U924" s="23"/>
    </row>
    <row r="925" spans="1:23" s="4" customFormat="1">
      <c r="A925" s="69" t="s">
        <v>737</v>
      </c>
      <c r="B925" s="554" t="s">
        <v>1105</v>
      </c>
      <c r="C925" s="554"/>
      <c r="D925" s="20" t="s">
        <v>1106</v>
      </c>
      <c r="E925" s="279"/>
      <c r="F925" s="523"/>
      <c r="G925" s="21">
        <v>1</v>
      </c>
      <c r="H925" s="275" t="e">
        <f>VLOOKUP(A925,'Master Data'!A:P,23,FALSE)</f>
        <v>#REF!</v>
      </c>
      <c r="I925" s="72" t="e">
        <f t="shared" si="73"/>
        <v>#REF!</v>
      </c>
      <c r="J925" s="21"/>
      <c r="K925" s="21"/>
      <c r="L925" s="291"/>
      <c r="M925" s="534"/>
      <c r="N925" s="534"/>
      <c r="O925" s="376"/>
      <c r="P925" s="384">
        <v>227</v>
      </c>
      <c r="Q925" s="23"/>
      <c r="R925" s="23"/>
      <c r="S925" s="23"/>
      <c r="T925" s="23"/>
      <c r="U925" s="23"/>
    </row>
    <row r="926" spans="1:23" s="4" customFormat="1">
      <c r="A926" s="69" t="s">
        <v>739</v>
      </c>
      <c r="B926" s="554" t="s">
        <v>1105</v>
      </c>
      <c r="C926" s="554"/>
      <c r="D926" s="20" t="s">
        <v>1107</v>
      </c>
      <c r="E926" s="279"/>
      <c r="F926" s="523"/>
      <c r="G926" s="21">
        <v>1</v>
      </c>
      <c r="H926" s="275" t="e">
        <f>VLOOKUP(A926,'Master Data'!A:P,23,FALSE)</f>
        <v>#REF!</v>
      </c>
      <c r="I926" s="72" t="e">
        <f t="shared" si="73"/>
        <v>#REF!</v>
      </c>
      <c r="J926" s="21"/>
      <c r="K926" s="21"/>
      <c r="L926" s="291"/>
      <c r="M926" s="534"/>
      <c r="N926" s="534"/>
      <c r="O926" s="376"/>
      <c r="P926" s="384">
        <v>228</v>
      </c>
      <c r="Q926" s="23"/>
      <c r="R926" s="23"/>
      <c r="S926" s="23"/>
      <c r="T926" s="23"/>
      <c r="U926" s="23"/>
    </row>
    <row r="927" spans="1:23" s="4" customFormat="1">
      <c r="A927" s="69" t="s">
        <v>1108</v>
      </c>
      <c r="B927" s="554" t="s">
        <v>1105</v>
      </c>
      <c r="C927" s="554"/>
      <c r="D927" s="20" t="s">
        <v>1109</v>
      </c>
      <c r="E927" s="279"/>
      <c r="F927" s="523"/>
      <c r="G927" s="21">
        <v>1</v>
      </c>
      <c r="H927" s="275" t="e">
        <f>VLOOKUP(A927,'Master Data'!A:P,23,FALSE)</f>
        <v>#REF!</v>
      </c>
      <c r="I927" s="72" t="e">
        <f t="shared" si="73"/>
        <v>#REF!</v>
      </c>
      <c r="J927" s="21"/>
      <c r="K927" s="21"/>
      <c r="L927" s="291"/>
      <c r="M927" s="534"/>
      <c r="N927" s="534"/>
      <c r="O927" s="376"/>
      <c r="P927" s="384">
        <v>229</v>
      </c>
      <c r="Q927" s="23"/>
      <c r="R927" s="23"/>
      <c r="S927" s="23"/>
      <c r="T927" s="23"/>
      <c r="U927" s="23"/>
    </row>
    <row r="928" spans="1:23" s="4" customFormat="1">
      <c r="A928" s="69" t="s">
        <v>789</v>
      </c>
      <c r="B928" s="554" t="s">
        <v>1105</v>
      </c>
      <c r="C928" s="554"/>
      <c r="D928" s="20" t="s">
        <v>1110</v>
      </c>
      <c r="E928" s="279"/>
      <c r="F928" s="523"/>
      <c r="G928" s="21">
        <v>1</v>
      </c>
      <c r="H928" s="275" t="e">
        <f>VLOOKUP(A928,'Master Data'!A:P,23,FALSE)</f>
        <v>#REF!</v>
      </c>
      <c r="I928" s="72" t="e">
        <f t="shared" si="73"/>
        <v>#REF!</v>
      </c>
      <c r="J928" s="21"/>
      <c r="K928" s="21"/>
      <c r="L928" s="291"/>
      <c r="M928" s="534"/>
      <c r="N928" s="534"/>
      <c r="O928" s="376"/>
      <c r="P928" s="384">
        <v>230</v>
      </c>
      <c r="Q928" s="23"/>
      <c r="R928" s="23"/>
      <c r="S928" s="23"/>
      <c r="U928" s="23"/>
    </row>
    <row r="929" spans="1:23" s="2" customFormat="1">
      <c r="A929" s="69" t="s">
        <v>741</v>
      </c>
      <c r="B929" s="554" t="s">
        <v>1105</v>
      </c>
      <c r="C929" s="554"/>
      <c r="D929" s="20" t="s">
        <v>791</v>
      </c>
      <c r="E929" s="279"/>
      <c r="F929" s="523"/>
      <c r="G929" s="21">
        <v>1</v>
      </c>
      <c r="H929" s="275" t="e">
        <f>VLOOKUP(A929,'Master Data'!A:P,23,FALSE)</f>
        <v>#REF!</v>
      </c>
      <c r="I929" s="72" t="e">
        <f t="shared" si="73"/>
        <v>#REF!</v>
      </c>
      <c r="J929" s="21"/>
      <c r="K929" s="21"/>
      <c r="L929" s="289"/>
      <c r="M929" s="532"/>
      <c r="N929" s="532"/>
      <c r="O929" s="370"/>
      <c r="P929" s="385">
        <v>231</v>
      </c>
      <c r="Q929" s="23"/>
      <c r="R929" s="23"/>
      <c r="S929" s="23"/>
      <c r="T929" s="23"/>
      <c r="U929" s="23"/>
    </row>
    <row r="930" spans="1:23">
      <c r="A930" s="543"/>
      <c r="B930" s="541"/>
      <c r="C930" s="541"/>
      <c r="D930" s="541"/>
      <c r="E930" s="281"/>
      <c r="F930" s="524"/>
      <c r="G930" s="86"/>
      <c r="H930" s="87"/>
      <c r="I930" s="87"/>
      <c r="J930" s="86"/>
      <c r="K930" s="86"/>
      <c r="L930" s="249"/>
      <c r="M930" s="67"/>
      <c r="N930" s="67"/>
      <c r="O930" s="369"/>
      <c r="P930" s="384">
        <v>232</v>
      </c>
      <c r="Q930" s="23"/>
      <c r="R930" s="23"/>
      <c r="S930" s="23"/>
      <c r="T930" s="23"/>
      <c r="U930" s="23"/>
    </row>
    <row r="931" spans="1:23" ht="45.75">
      <c r="A931" s="555" t="s">
        <v>273</v>
      </c>
      <c r="B931" s="542" t="s">
        <v>274</v>
      </c>
      <c r="C931" s="542"/>
      <c r="D931" s="542" t="s">
        <v>1186</v>
      </c>
      <c r="E931" s="279" t="s">
        <v>1187</v>
      </c>
      <c r="F931" s="521">
        <v>810797030940</v>
      </c>
      <c r="G931" s="17">
        <v>1</v>
      </c>
      <c r="H931" s="78"/>
      <c r="I931" s="78"/>
      <c r="J931" s="17">
        <v>240</v>
      </c>
      <c r="K931" s="17">
        <v>20</v>
      </c>
      <c r="L931" s="18"/>
      <c r="M931" s="255" t="e">
        <v>#N/A</v>
      </c>
      <c r="N931" s="255" t="e">
        <v>#N/A</v>
      </c>
      <c r="O931" s="371"/>
      <c r="P931" s="384">
        <v>233</v>
      </c>
      <c r="Q931" s="23"/>
      <c r="R931" s="66">
        <f>L931*1.55</f>
        <v>0</v>
      </c>
      <c r="S931" s="260" t="e">
        <f>SUM(R931-L931)/R931</f>
        <v>#DIV/0!</v>
      </c>
      <c r="T931" s="66">
        <f>T925</f>
        <v>0</v>
      </c>
      <c r="U931" s="260" t="e">
        <f>SUM(T931-R931)/T931</f>
        <v>#DIV/0!</v>
      </c>
      <c r="V931" s="287">
        <f>V925</f>
        <v>0</v>
      </c>
      <c r="W931" s="261" t="e">
        <f>SUM(V931-L931)/V931</f>
        <v>#DIV/0!</v>
      </c>
    </row>
    <row r="932" spans="1:23">
      <c r="A932" s="69"/>
      <c r="B932" s="20"/>
      <c r="C932" s="20"/>
      <c r="D932" s="20" t="s">
        <v>1188</v>
      </c>
      <c r="E932" s="279"/>
      <c r="F932" s="523"/>
      <c r="G932" s="21">
        <v>1</v>
      </c>
      <c r="H932" s="275" t="e">
        <f>VLOOKUP(A932,'Master Data'!A:P,23,FALSE)</f>
        <v>#N/A</v>
      </c>
      <c r="I932" s="72" t="e">
        <f t="shared" ref="I932:I942" si="74">SUM(H932*1.42)*G932</f>
        <v>#N/A</v>
      </c>
      <c r="J932" s="21"/>
      <c r="K932" s="21"/>
      <c r="L932" s="269"/>
      <c r="M932" s="67"/>
      <c r="N932" s="67"/>
      <c r="O932" s="369"/>
      <c r="P932" s="384">
        <v>234</v>
      </c>
      <c r="Q932" s="23"/>
      <c r="R932" s="23"/>
      <c r="S932" s="23"/>
      <c r="T932" s="23"/>
      <c r="U932" s="23"/>
      <c r="V932" s="287"/>
    </row>
    <row r="933" spans="1:23">
      <c r="A933" s="69" t="s">
        <v>795</v>
      </c>
      <c r="B933" s="20"/>
      <c r="C933" s="20"/>
      <c r="D933" s="20" t="s">
        <v>1100</v>
      </c>
      <c r="E933" s="279"/>
      <c r="F933" s="523"/>
      <c r="G933" s="21">
        <v>2</v>
      </c>
      <c r="H933" s="275" t="e">
        <f>VLOOKUP(A933,'Master Data'!A:P,23,FALSE)</f>
        <v>#REF!</v>
      </c>
      <c r="I933" s="72" t="e">
        <f t="shared" si="74"/>
        <v>#REF!</v>
      </c>
      <c r="J933" s="21"/>
      <c r="K933" s="21"/>
      <c r="L933" s="256"/>
      <c r="M933" s="67"/>
      <c r="N933" s="67"/>
      <c r="O933" s="369"/>
      <c r="P933" s="384">
        <v>235</v>
      </c>
      <c r="Q933" s="23"/>
      <c r="R933" s="4"/>
      <c r="S933" s="4"/>
      <c r="T933" s="36"/>
      <c r="U933" s="23"/>
    </row>
    <row r="934" spans="1:23">
      <c r="A934" s="69" t="s">
        <v>569</v>
      </c>
      <c r="B934" s="20"/>
      <c r="C934" s="20"/>
      <c r="D934" s="20" t="s">
        <v>1101</v>
      </c>
      <c r="E934" s="279"/>
      <c r="F934" s="523"/>
      <c r="G934" s="21">
        <v>1</v>
      </c>
      <c r="H934" s="275" t="e">
        <f>VLOOKUP(A934,'Master Data'!A:P,23,FALSE)</f>
        <v>#REF!</v>
      </c>
      <c r="I934" s="72" t="e">
        <f t="shared" si="74"/>
        <v>#REF!</v>
      </c>
      <c r="J934" s="21"/>
      <c r="K934" s="21"/>
      <c r="L934" s="256"/>
      <c r="M934" s="67"/>
      <c r="N934" s="67"/>
      <c r="O934" s="369"/>
      <c r="P934" s="385">
        <v>236</v>
      </c>
      <c r="Q934" s="23"/>
      <c r="R934" s="4"/>
      <c r="S934" s="4"/>
      <c r="T934" s="36"/>
      <c r="U934" s="23"/>
    </row>
    <row r="935" spans="1:23" s="4" customFormat="1" ht="15">
      <c r="A935" s="69" t="s">
        <v>885</v>
      </c>
      <c r="B935" s="20"/>
      <c r="C935" s="20"/>
      <c r="D935" s="20" t="s">
        <v>1102</v>
      </c>
      <c r="E935" s="279"/>
      <c r="F935" s="523"/>
      <c r="G935" s="21">
        <v>5</v>
      </c>
      <c r="H935" s="275" t="e">
        <f>VLOOKUP(A935,'Master Data'!A:P,23,FALSE)</f>
        <v>#REF!</v>
      </c>
      <c r="I935" s="72" t="e">
        <f t="shared" si="74"/>
        <v>#REF!</v>
      </c>
      <c r="J935" s="21"/>
      <c r="K935" s="21"/>
      <c r="L935" s="294"/>
      <c r="M935" s="379"/>
      <c r="N935" s="379"/>
      <c r="O935" s="379"/>
      <c r="P935" s="384">
        <v>237</v>
      </c>
      <c r="T935" s="23"/>
    </row>
    <row r="936" spans="1:23" s="4" customFormat="1" ht="15">
      <c r="A936" s="69" t="s">
        <v>632</v>
      </c>
      <c r="B936" s="20"/>
      <c r="C936" s="20"/>
      <c r="D936" s="20" t="s">
        <v>1103</v>
      </c>
      <c r="E936" s="279"/>
      <c r="F936" s="523"/>
      <c r="G936" s="21">
        <v>1</v>
      </c>
      <c r="H936" s="275" t="e">
        <f>VLOOKUP(A936,'Master Data'!A:P,23,FALSE)</f>
        <v>#REF!</v>
      </c>
      <c r="I936" s="72" t="e">
        <f t="shared" si="74"/>
        <v>#REF!</v>
      </c>
      <c r="J936" s="21"/>
      <c r="K936" s="21"/>
      <c r="L936" s="294"/>
      <c r="M936" s="379"/>
      <c r="N936" s="379"/>
      <c r="O936" s="379"/>
      <c r="P936" s="384">
        <v>239</v>
      </c>
      <c r="T936" s="23"/>
    </row>
    <row r="937" spans="1:23" s="4" customFormat="1" ht="15">
      <c r="A937" s="69" t="s">
        <v>648</v>
      </c>
      <c r="B937" s="20"/>
      <c r="C937" s="20"/>
      <c r="D937" s="20" t="s">
        <v>1104</v>
      </c>
      <c r="E937" s="279"/>
      <c r="F937" s="523"/>
      <c r="G937" s="21">
        <v>1</v>
      </c>
      <c r="H937" s="275" t="e">
        <f>VLOOKUP(A937,'Master Data'!A:P,23,FALSE)</f>
        <v>#REF!</v>
      </c>
      <c r="I937" s="72" t="e">
        <f t="shared" si="74"/>
        <v>#REF!</v>
      </c>
      <c r="J937" s="21"/>
      <c r="K937" s="21"/>
      <c r="L937" s="294"/>
      <c r="M937" s="379"/>
      <c r="N937" s="379"/>
      <c r="O937" s="379"/>
      <c r="P937" s="384">
        <v>240</v>
      </c>
      <c r="T937" s="23"/>
    </row>
    <row r="938" spans="1:23" s="6" customFormat="1">
      <c r="A938" s="69" t="s">
        <v>737</v>
      </c>
      <c r="B938" s="554" t="s">
        <v>1105</v>
      </c>
      <c r="C938" s="554"/>
      <c r="D938" s="20" t="s">
        <v>1106</v>
      </c>
      <c r="E938" s="279"/>
      <c r="F938" s="523"/>
      <c r="G938" s="21">
        <v>1</v>
      </c>
      <c r="H938" s="275" t="e">
        <f>VLOOKUP(A938,'Master Data'!A:P,23,FALSE)</f>
        <v>#REF!</v>
      </c>
      <c r="I938" s="72" t="e">
        <f t="shared" si="74"/>
        <v>#REF!</v>
      </c>
      <c r="J938" s="21"/>
      <c r="K938" s="21"/>
      <c r="L938" s="256"/>
      <c r="M938" s="67"/>
      <c r="N938" s="67"/>
      <c r="O938" s="369"/>
      <c r="P938" s="385">
        <v>241</v>
      </c>
      <c r="Q938" s="23"/>
      <c r="R938" s="23"/>
      <c r="S938" s="23"/>
      <c r="T938" s="23"/>
      <c r="U938" s="23"/>
    </row>
    <row r="939" spans="1:23" s="6" customFormat="1">
      <c r="A939" s="69" t="s">
        <v>739</v>
      </c>
      <c r="B939" s="554" t="s">
        <v>1105</v>
      </c>
      <c r="C939" s="554"/>
      <c r="D939" s="20" t="s">
        <v>1107</v>
      </c>
      <c r="E939" s="279"/>
      <c r="F939" s="523"/>
      <c r="G939" s="21">
        <v>1</v>
      </c>
      <c r="H939" s="275" t="e">
        <f>VLOOKUP(A939,'Master Data'!A:P,23,FALSE)</f>
        <v>#REF!</v>
      </c>
      <c r="I939" s="72" t="e">
        <f t="shared" si="74"/>
        <v>#REF!</v>
      </c>
      <c r="J939" s="21"/>
      <c r="K939" s="21"/>
      <c r="L939" s="256"/>
      <c r="M939" s="67"/>
      <c r="N939" s="67"/>
      <c r="O939" s="369"/>
      <c r="P939" s="384">
        <v>242</v>
      </c>
      <c r="Q939" s="23"/>
      <c r="R939" s="23"/>
      <c r="S939" s="23"/>
      <c r="T939" s="23"/>
      <c r="U939" s="23"/>
    </row>
    <row r="940" spans="1:23" s="6" customFormat="1">
      <c r="A940" s="69" t="s">
        <v>1108</v>
      </c>
      <c r="B940" s="554" t="s">
        <v>1105</v>
      </c>
      <c r="C940" s="554"/>
      <c r="D940" s="20" t="s">
        <v>1109</v>
      </c>
      <c r="E940" s="279"/>
      <c r="F940" s="523"/>
      <c r="G940" s="21">
        <v>1</v>
      </c>
      <c r="H940" s="275" t="e">
        <f>VLOOKUP(A940,'Master Data'!A:P,23,FALSE)</f>
        <v>#REF!</v>
      </c>
      <c r="I940" s="72" t="e">
        <f t="shared" si="74"/>
        <v>#REF!</v>
      </c>
      <c r="J940" s="21"/>
      <c r="K940" s="21"/>
      <c r="L940" s="256"/>
      <c r="M940" s="67"/>
      <c r="N940" s="67"/>
      <c r="O940" s="369"/>
      <c r="P940" s="384">
        <v>243</v>
      </c>
      <c r="Q940" s="23"/>
      <c r="R940" s="23"/>
      <c r="S940" s="23"/>
      <c r="T940" s="23"/>
      <c r="U940" s="23"/>
    </row>
    <row r="941" spans="1:23" s="6" customFormat="1">
      <c r="A941" s="69" t="s">
        <v>789</v>
      </c>
      <c r="B941" s="554" t="s">
        <v>1105</v>
      </c>
      <c r="C941" s="554"/>
      <c r="D941" s="20" t="s">
        <v>1110</v>
      </c>
      <c r="E941" s="279"/>
      <c r="F941" s="523"/>
      <c r="G941" s="21">
        <v>1</v>
      </c>
      <c r="H941" s="275" t="e">
        <f>VLOOKUP(A941,'Master Data'!A:P,23,FALSE)</f>
        <v>#REF!</v>
      </c>
      <c r="I941" s="72" t="e">
        <f t="shared" si="74"/>
        <v>#REF!</v>
      </c>
      <c r="J941" s="21"/>
      <c r="K941" s="21"/>
      <c r="L941" s="256"/>
      <c r="M941" s="67"/>
      <c r="N941" s="67"/>
      <c r="O941" s="369"/>
      <c r="P941" s="384">
        <v>244</v>
      </c>
      <c r="Q941" s="23"/>
      <c r="R941" s="36"/>
      <c r="S941" s="36"/>
      <c r="T941" s="23"/>
      <c r="U941" s="23"/>
    </row>
    <row r="942" spans="1:23" s="2" customFormat="1">
      <c r="A942" s="69" t="s">
        <v>741</v>
      </c>
      <c r="B942" s="554" t="s">
        <v>1105</v>
      </c>
      <c r="C942" s="554"/>
      <c r="D942" s="20" t="s">
        <v>791</v>
      </c>
      <c r="E942" s="279"/>
      <c r="F942" s="523"/>
      <c r="G942" s="21">
        <v>1</v>
      </c>
      <c r="H942" s="275" t="e">
        <f>VLOOKUP(A942,'Master Data'!A:P,23,FALSE)</f>
        <v>#REF!</v>
      </c>
      <c r="I942" s="72" t="e">
        <f t="shared" si="74"/>
        <v>#REF!</v>
      </c>
      <c r="J942" s="21"/>
      <c r="K942" s="21"/>
      <c r="L942" s="289"/>
      <c r="M942" s="532"/>
      <c r="N942" s="532"/>
      <c r="O942" s="370"/>
      <c r="P942" s="384">
        <v>245</v>
      </c>
      <c r="Q942" s="23"/>
      <c r="R942" s="23"/>
      <c r="S942" s="23"/>
      <c r="T942" s="23"/>
      <c r="U942" s="23"/>
    </row>
    <row r="943" spans="1:23">
      <c r="A943" s="543"/>
      <c r="B943" s="541"/>
      <c r="C943" s="541"/>
      <c r="D943" s="541"/>
      <c r="E943" s="281"/>
      <c r="F943" s="524"/>
      <c r="G943" s="86"/>
      <c r="H943" s="87"/>
      <c r="I943" s="87"/>
      <c r="J943" s="86"/>
      <c r="K943" s="86"/>
      <c r="L943" s="249"/>
      <c r="M943" s="67"/>
      <c r="N943" s="67"/>
      <c r="O943" s="369"/>
      <c r="P943" s="385">
        <v>246</v>
      </c>
      <c r="Q943" s="23"/>
      <c r="R943" s="23"/>
      <c r="S943" s="23"/>
      <c r="T943" s="23"/>
      <c r="U943" s="23"/>
    </row>
    <row r="944" spans="1:23" s="5" customFormat="1" ht="45.75">
      <c r="A944" s="556" t="s">
        <v>276</v>
      </c>
      <c r="B944" s="31" t="s">
        <v>277</v>
      </c>
      <c r="C944" s="31"/>
      <c r="D944" s="31"/>
      <c r="E944" s="279" t="s">
        <v>1189</v>
      </c>
      <c r="F944" s="521">
        <v>810797030957</v>
      </c>
      <c r="G944" s="32">
        <v>1</v>
      </c>
      <c r="H944" s="80"/>
      <c r="I944" s="80"/>
      <c r="J944" s="33">
        <v>240</v>
      </c>
      <c r="K944" s="33">
        <v>20</v>
      </c>
      <c r="L944" s="35"/>
      <c r="M944" s="255">
        <v>0</v>
      </c>
      <c r="N944" s="255">
        <v>0</v>
      </c>
      <c r="O944" s="380"/>
      <c r="P944" s="384">
        <v>247</v>
      </c>
      <c r="Q944" s="36"/>
      <c r="R944" s="66">
        <f>L944*1.55</f>
        <v>0</v>
      </c>
      <c r="S944" s="260" t="e">
        <f>SUM(R944-L944)/R944</f>
        <v>#DIV/0!</v>
      </c>
      <c r="T944" s="66">
        <f>T938</f>
        <v>0</v>
      </c>
      <c r="U944" s="260" t="e">
        <f>SUM(T944-R944)/T944</f>
        <v>#DIV/0!</v>
      </c>
      <c r="V944" s="287">
        <f>V938</f>
        <v>0</v>
      </c>
      <c r="W944" s="261" t="e">
        <f>SUM(V944-L944)/V944</f>
        <v>#DIV/0!</v>
      </c>
    </row>
    <row r="945" spans="1:23">
      <c r="A945" s="69"/>
      <c r="B945" s="69" t="s">
        <v>1190</v>
      </c>
      <c r="C945" s="69"/>
      <c r="D945" s="20" t="s">
        <v>1188</v>
      </c>
      <c r="E945" s="279"/>
      <c r="F945" s="523"/>
      <c r="G945" s="21">
        <v>1</v>
      </c>
      <c r="H945" s="275" t="e">
        <f>VLOOKUP(A945,'Master Data'!A:P,23,FALSE)</f>
        <v>#N/A</v>
      </c>
      <c r="I945" s="72" t="e">
        <f t="shared" ref="I945:I955" si="75">SUM(H945*1.42)*G945</f>
        <v>#N/A</v>
      </c>
      <c r="J945" s="21"/>
      <c r="K945" s="21"/>
      <c r="L945" s="269"/>
      <c r="M945" s="67"/>
      <c r="N945" s="67"/>
      <c r="O945" s="369"/>
      <c r="P945" s="384">
        <v>248</v>
      </c>
      <c r="Q945" s="23"/>
      <c r="R945" s="23"/>
      <c r="S945" s="23"/>
      <c r="T945" s="23"/>
      <c r="U945" s="23"/>
      <c r="V945" s="287"/>
    </row>
    <row r="946" spans="1:23" s="5" customFormat="1" ht="15">
      <c r="A946" s="69" t="s">
        <v>783</v>
      </c>
      <c r="B946" s="31"/>
      <c r="C946" s="31"/>
      <c r="D946" s="20" t="s">
        <v>1111</v>
      </c>
      <c r="E946" s="279"/>
      <c r="F946" s="529"/>
      <c r="G946" s="32"/>
      <c r="H946" s="275" t="e">
        <f>VLOOKUP(A946,'Master Data'!A:P,23,FALSE)</f>
        <v>#REF!</v>
      </c>
      <c r="I946" s="72" t="e">
        <f t="shared" si="75"/>
        <v>#REF!</v>
      </c>
      <c r="J946" s="32"/>
      <c r="K946" s="32"/>
      <c r="L946" s="293"/>
      <c r="M946" s="535"/>
      <c r="N946" s="535"/>
      <c r="O946" s="378"/>
      <c r="P946" s="384">
        <v>249</v>
      </c>
      <c r="Q946" s="36"/>
      <c r="R946" s="36"/>
      <c r="S946" s="36"/>
      <c r="T946" s="23"/>
      <c r="U946" s="36"/>
    </row>
    <row r="947" spans="1:23" s="6" customFormat="1" ht="15">
      <c r="A947" s="69" t="s">
        <v>556</v>
      </c>
      <c r="B947" s="20"/>
      <c r="C947" s="20"/>
      <c r="D947" s="20" t="s">
        <v>1112</v>
      </c>
      <c r="E947" s="279"/>
      <c r="F947" s="523"/>
      <c r="G947" s="21">
        <v>1</v>
      </c>
      <c r="H947" s="275" t="e">
        <f>VLOOKUP(A947,'Master Data'!A:P,23,FALSE)</f>
        <v>#REF!</v>
      </c>
      <c r="I947" s="72" t="e">
        <f t="shared" si="75"/>
        <v>#REF!</v>
      </c>
      <c r="J947" s="21"/>
      <c r="K947" s="21"/>
      <c r="L947" s="256"/>
      <c r="M947" s="67"/>
      <c r="N947" s="67"/>
      <c r="O947" s="369"/>
      <c r="P947" s="384">
        <v>250</v>
      </c>
      <c r="Q947" s="23"/>
      <c r="R947" s="23"/>
      <c r="S947" s="23"/>
      <c r="T947" s="23"/>
      <c r="U947" s="23"/>
    </row>
    <row r="948" spans="1:23" s="4" customFormat="1">
      <c r="A948" s="69" t="s">
        <v>885</v>
      </c>
      <c r="B948" s="20"/>
      <c r="C948" s="20"/>
      <c r="D948" s="20" t="s">
        <v>1102</v>
      </c>
      <c r="E948" s="279"/>
      <c r="F948" s="523"/>
      <c r="G948" s="21">
        <v>5</v>
      </c>
      <c r="H948" s="275" t="e">
        <f>VLOOKUP(A948,'Master Data'!A:P,23,FALSE)</f>
        <v>#REF!</v>
      </c>
      <c r="I948" s="72" t="e">
        <f t="shared" si="75"/>
        <v>#REF!</v>
      </c>
      <c r="J948" s="21"/>
      <c r="K948" s="21"/>
      <c r="L948" s="291"/>
      <c r="M948" s="534"/>
      <c r="N948" s="534"/>
      <c r="O948" s="376"/>
      <c r="P948" s="385">
        <v>251</v>
      </c>
      <c r="Q948" s="23"/>
      <c r="R948" s="23"/>
      <c r="S948" s="23"/>
      <c r="T948" s="23"/>
      <c r="U948" s="23"/>
    </row>
    <row r="949" spans="1:23" s="4" customFormat="1">
      <c r="A949" s="69" t="s">
        <v>632</v>
      </c>
      <c r="B949" s="554"/>
      <c r="C949" s="554"/>
      <c r="D949" s="20" t="s">
        <v>1103</v>
      </c>
      <c r="E949" s="285"/>
      <c r="F949" s="528"/>
      <c r="G949" s="21">
        <v>1</v>
      </c>
      <c r="H949" s="275" t="e">
        <f>VLOOKUP(A949,'Master Data'!A:P,23,FALSE)</f>
        <v>#REF!</v>
      </c>
      <c r="I949" s="72" t="e">
        <f t="shared" si="75"/>
        <v>#REF!</v>
      </c>
      <c r="J949" s="21"/>
      <c r="K949" s="21"/>
      <c r="L949" s="291"/>
      <c r="M949" s="534"/>
      <c r="N949" s="534"/>
      <c r="O949" s="376"/>
      <c r="P949" s="384">
        <v>252</v>
      </c>
      <c r="Q949" s="23"/>
      <c r="R949" s="23"/>
      <c r="S949" s="23"/>
      <c r="T949" s="23"/>
      <c r="U949" s="23"/>
    </row>
    <row r="950" spans="1:23" s="4" customFormat="1">
      <c r="A950" s="69" t="s">
        <v>648</v>
      </c>
      <c r="B950" s="554"/>
      <c r="C950" s="554"/>
      <c r="D950" s="20" t="s">
        <v>1104</v>
      </c>
      <c r="E950" s="285"/>
      <c r="F950" s="528"/>
      <c r="G950" s="21">
        <v>1</v>
      </c>
      <c r="H950" s="275" t="e">
        <f>VLOOKUP(A950,'Master Data'!A:P,23,FALSE)</f>
        <v>#REF!</v>
      </c>
      <c r="I950" s="72" t="e">
        <f t="shared" si="75"/>
        <v>#REF!</v>
      </c>
      <c r="J950" s="21"/>
      <c r="K950" s="21"/>
      <c r="L950" s="291"/>
      <c r="M950" s="534"/>
      <c r="N950" s="534"/>
      <c r="O950" s="376"/>
      <c r="P950" s="384">
        <v>253</v>
      </c>
      <c r="Q950" s="23"/>
      <c r="R950" s="23"/>
      <c r="S950" s="23"/>
      <c r="T950" s="23"/>
      <c r="U950" s="23"/>
    </row>
    <row r="951" spans="1:23" s="4" customFormat="1">
      <c r="A951" s="69" t="s">
        <v>737</v>
      </c>
      <c r="B951" s="554" t="s">
        <v>1105</v>
      </c>
      <c r="C951" s="554"/>
      <c r="D951" s="20" t="s">
        <v>1106</v>
      </c>
      <c r="E951" s="285"/>
      <c r="F951" s="528"/>
      <c r="G951" s="21">
        <v>1</v>
      </c>
      <c r="H951" s="275" t="e">
        <f>VLOOKUP(A951,'Master Data'!A:P,23,FALSE)</f>
        <v>#REF!</v>
      </c>
      <c r="I951" s="72" t="e">
        <f t="shared" si="75"/>
        <v>#REF!</v>
      </c>
      <c r="J951" s="21"/>
      <c r="K951" s="21"/>
      <c r="L951" s="291"/>
      <c r="M951" s="534"/>
      <c r="N951" s="534"/>
      <c r="O951" s="376"/>
      <c r="P951" s="384">
        <v>254</v>
      </c>
      <c r="Q951" s="23"/>
      <c r="R951" s="23"/>
      <c r="S951" s="23"/>
      <c r="T951" s="23"/>
      <c r="U951" s="23"/>
    </row>
    <row r="952" spans="1:23" s="4" customFormat="1">
      <c r="A952" s="69" t="s">
        <v>739</v>
      </c>
      <c r="B952" s="554" t="s">
        <v>1105</v>
      </c>
      <c r="C952" s="554"/>
      <c r="D952" s="20" t="s">
        <v>1107</v>
      </c>
      <c r="E952" s="285"/>
      <c r="F952" s="528"/>
      <c r="G952" s="21">
        <v>1</v>
      </c>
      <c r="H952" s="275" t="e">
        <f>VLOOKUP(A952,'Master Data'!A:P,23,FALSE)</f>
        <v>#REF!</v>
      </c>
      <c r="I952" s="72" t="e">
        <f t="shared" si="75"/>
        <v>#REF!</v>
      </c>
      <c r="J952" s="21"/>
      <c r="K952" s="21"/>
      <c r="L952" s="291"/>
      <c r="M952" s="534"/>
      <c r="N952" s="534"/>
      <c r="O952" s="376"/>
      <c r="P952" s="384">
        <v>255</v>
      </c>
      <c r="Q952" s="23"/>
      <c r="R952" s="23"/>
      <c r="S952" s="23"/>
      <c r="T952" s="23"/>
      <c r="U952" s="23"/>
    </row>
    <row r="953" spans="1:23" s="4" customFormat="1">
      <c r="A953" s="69" t="s">
        <v>1108</v>
      </c>
      <c r="B953" s="554" t="s">
        <v>1105</v>
      </c>
      <c r="C953" s="554"/>
      <c r="D953" s="20" t="s">
        <v>1109</v>
      </c>
      <c r="E953" s="285"/>
      <c r="F953" s="528"/>
      <c r="G953" s="21">
        <v>1</v>
      </c>
      <c r="H953" s="275" t="e">
        <f>VLOOKUP(A953,'Master Data'!A:P,23,FALSE)</f>
        <v>#REF!</v>
      </c>
      <c r="I953" s="72" t="e">
        <f t="shared" si="75"/>
        <v>#REF!</v>
      </c>
      <c r="J953" s="21"/>
      <c r="K953" s="21"/>
      <c r="L953" s="291"/>
      <c r="M953" s="534"/>
      <c r="N953" s="534"/>
      <c r="O953" s="376"/>
      <c r="P953" s="385">
        <v>256</v>
      </c>
      <c r="Q953" s="23"/>
      <c r="R953" s="23"/>
      <c r="S953" s="23"/>
      <c r="T953" s="23"/>
      <c r="U953" s="23"/>
    </row>
    <row r="954" spans="1:23" s="4" customFormat="1">
      <c r="A954" s="69" t="s">
        <v>789</v>
      </c>
      <c r="B954" s="554" t="s">
        <v>1105</v>
      </c>
      <c r="C954" s="554"/>
      <c r="D954" s="20" t="s">
        <v>1110</v>
      </c>
      <c r="E954" s="285"/>
      <c r="F954" s="528"/>
      <c r="G954" s="21">
        <v>1</v>
      </c>
      <c r="H954" s="275" t="e">
        <f>VLOOKUP(A954,'Master Data'!A:P,23,FALSE)</f>
        <v>#REF!</v>
      </c>
      <c r="I954" s="72" t="e">
        <f t="shared" si="75"/>
        <v>#REF!</v>
      </c>
      <c r="J954" s="21"/>
      <c r="K954" s="21"/>
      <c r="L954" s="291"/>
      <c r="M954" s="534"/>
      <c r="N954" s="534"/>
      <c r="O954" s="376"/>
      <c r="P954" s="384">
        <v>257</v>
      </c>
      <c r="Q954" s="23"/>
      <c r="R954" s="23"/>
      <c r="S954" s="23"/>
      <c r="T954" s="23"/>
      <c r="U954" s="23"/>
    </row>
    <row r="955" spans="1:23" s="2" customFormat="1">
      <c r="A955" s="69" t="s">
        <v>741</v>
      </c>
      <c r="B955" s="554" t="s">
        <v>1105</v>
      </c>
      <c r="C955" s="554"/>
      <c r="D955" s="20" t="s">
        <v>791</v>
      </c>
      <c r="E955" s="279"/>
      <c r="F955" s="523"/>
      <c r="G955" s="21">
        <v>1</v>
      </c>
      <c r="H955" s="275" t="e">
        <f>VLOOKUP(A955,'Master Data'!A:P,23,FALSE)</f>
        <v>#REF!</v>
      </c>
      <c r="I955" s="72" t="e">
        <f t="shared" si="75"/>
        <v>#REF!</v>
      </c>
      <c r="J955" s="21"/>
      <c r="K955" s="21"/>
      <c r="L955" s="289"/>
      <c r="M955" s="532"/>
      <c r="N955" s="532"/>
      <c r="O955" s="370"/>
      <c r="P955" s="384">
        <v>258</v>
      </c>
      <c r="Q955" s="23"/>
      <c r="R955" s="23"/>
      <c r="S955" s="23"/>
      <c r="T955" s="23"/>
      <c r="U955" s="23"/>
    </row>
    <row r="956" spans="1:23">
      <c r="A956" s="543"/>
      <c r="B956" s="541"/>
      <c r="C956" s="541"/>
      <c r="D956" s="541"/>
      <c r="E956" s="281"/>
      <c r="F956" s="524"/>
      <c r="G956" s="86"/>
      <c r="H956" s="87"/>
      <c r="I956" s="87"/>
      <c r="J956" s="86"/>
      <c r="K956" s="86"/>
      <c r="L956" s="249"/>
      <c r="M956" s="67"/>
      <c r="N956" s="67"/>
      <c r="O956" s="369"/>
      <c r="P956" s="385">
        <v>261</v>
      </c>
      <c r="Q956" s="23"/>
      <c r="R956" s="23"/>
      <c r="S956" s="23"/>
      <c r="T956" s="23"/>
      <c r="U956" s="23"/>
    </row>
    <row r="957" spans="1:23" s="5" customFormat="1" ht="45.75">
      <c r="A957" s="556" t="s">
        <v>279</v>
      </c>
      <c r="B957" s="31" t="s">
        <v>1191</v>
      </c>
      <c r="C957" s="31"/>
      <c r="D957" s="31"/>
      <c r="E957" s="279" t="s">
        <v>1192</v>
      </c>
      <c r="F957" s="521">
        <v>810797030964</v>
      </c>
      <c r="G957" s="32">
        <v>1</v>
      </c>
      <c r="H957" s="80"/>
      <c r="I957" s="80"/>
      <c r="J957" s="33">
        <v>240</v>
      </c>
      <c r="K957" s="33">
        <v>20</v>
      </c>
      <c r="L957" s="35"/>
      <c r="M957" s="255">
        <v>0</v>
      </c>
      <c r="N957" s="255">
        <v>0</v>
      </c>
      <c r="O957" s="380"/>
      <c r="P957" s="384">
        <v>262</v>
      </c>
      <c r="Q957" s="36"/>
      <c r="R957" s="66">
        <f>L957*1.55</f>
        <v>0</v>
      </c>
      <c r="S957" s="260" t="e">
        <f>SUM(R957-L957)/R957</f>
        <v>#DIV/0!</v>
      </c>
      <c r="T957" s="66">
        <f>T953</f>
        <v>0</v>
      </c>
      <c r="U957" s="260" t="e">
        <f>SUM(T957-R957)/T957</f>
        <v>#DIV/0!</v>
      </c>
      <c r="V957" s="287">
        <f>V953</f>
        <v>0</v>
      </c>
      <c r="W957" s="261" t="e">
        <f>SUM(V957-L957)/V957</f>
        <v>#DIV/0!</v>
      </c>
    </row>
    <row r="958" spans="1:23">
      <c r="A958" s="69"/>
      <c r="B958" s="69" t="s">
        <v>1193</v>
      </c>
      <c r="C958" s="69"/>
      <c r="D958" s="20" t="s">
        <v>1188</v>
      </c>
      <c r="E958" s="279"/>
      <c r="F958" s="523"/>
      <c r="G958" s="21">
        <v>1</v>
      </c>
      <c r="H958" s="275" t="e">
        <f>VLOOKUP(A958,'Master Data'!A:P,23,FALSE)</f>
        <v>#N/A</v>
      </c>
      <c r="I958" s="72" t="e">
        <f t="shared" ref="I958:I968" si="76">SUM(H958*1.42)*G958</f>
        <v>#N/A</v>
      </c>
      <c r="J958" s="21"/>
      <c r="K958" s="21"/>
      <c r="L958" s="269"/>
      <c r="M958" s="67"/>
      <c r="N958" s="67"/>
      <c r="O958" s="369"/>
      <c r="P958" s="384">
        <v>263</v>
      </c>
      <c r="Q958" s="23"/>
      <c r="R958" s="23"/>
      <c r="S958" s="23"/>
      <c r="T958" s="23"/>
      <c r="U958" s="23"/>
      <c r="V958" s="287"/>
    </row>
    <row r="959" spans="1:23">
      <c r="A959" s="69" t="s">
        <v>795</v>
      </c>
      <c r="B959" s="20"/>
      <c r="C959" s="20"/>
      <c r="D959" s="20" t="s">
        <v>1100</v>
      </c>
      <c r="E959" s="279"/>
      <c r="F959" s="523"/>
      <c r="G959" s="21"/>
      <c r="H959" s="275" t="e">
        <f>VLOOKUP(A959,'Master Data'!A:P,23,FALSE)</f>
        <v>#REF!</v>
      </c>
      <c r="I959" s="72" t="e">
        <f t="shared" si="76"/>
        <v>#REF!</v>
      </c>
      <c r="J959" s="21"/>
      <c r="K959" s="21"/>
      <c r="L959" s="256"/>
      <c r="M959" s="67"/>
      <c r="N959" s="67"/>
      <c r="O959" s="369"/>
      <c r="P959" s="384">
        <v>264</v>
      </c>
      <c r="Q959" s="23"/>
      <c r="R959" s="23"/>
      <c r="S959" s="23"/>
      <c r="T959" s="23"/>
      <c r="U959" s="23"/>
    </row>
    <row r="960" spans="1:23" s="6" customFormat="1" ht="15">
      <c r="A960" s="69" t="s">
        <v>569</v>
      </c>
      <c r="B960" s="20"/>
      <c r="C960" s="20"/>
      <c r="D960" s="20" t="s">
        <v>1101</v>
      </c>
      <c r="E960" s="279"/>
      <c r="F960" s="523"/>
      <c r="G960" s="21">
        <v>1</v>
      </c>
      <c r="H960" s="275" t="e">
        <f>VLOOKUP(A960,'Master Data'!A:P,23,FALSE)</f>
        <v>#REF!</v>
      </c>
      <c r="I960" s="72" t="e">
        <f t="shared" si="76"/>
        <v>#REF!</v>
      </c>
      <c r="J960" s="21"/>
      <c r="K960" s="21"/>
      <c r="L960" s="256"/>
      <c r="M960" s="67"/>
      <c r="N960" s="67"/>
      <c r="O960" s="369"/>
      <c r="P960" s="384">
        <v>265</v>
      </c>
      <c r="Q960" s="23"/>
      <c r="R960" s="23"/>
      <c r="S960" s="23"/>
      <c r="T960" s="23"/>
      <c r="U960" s="23"/>
    </row>
    <row r="961" spans="1:23" s="4" customFormat="1">
      <c r="A961" s="69" t="s">
        <v>885</v>
      </c>
      <c r="B961" s="20"/>
      <c r="C961" s="20"/>
      <c r="D961" s="20" t="s">
        <v>1102</v>
      </c>
      <c r="E961" s="279"/>
      <c r="F961" s="523"/>
      <c r="G961" s="21">
        <v>5</v>
      </c>
      <c r="H961" s="275" t="e">
        <f>VLOOKUP(A961,'Master Data'!A:P,23,FALSE)</f>
        <v>#REF!</v>
      </c>
      <c r="I961" s="72" t="e">
        <f t="shared" si="76"/>
        <v>#REF!</v>
      </c>
      <c r="J961" s="21"/>
      <c r="K961" s="21"/>
      <c r="L961" s="291"/>
      <c r="M961" s="534"/>
      <c r="N961" s="534"/>
      <c r="O961" s="376"/>
      <c r="P961" s="385">
        <v>266</v>
      </c>
      <c r="Q961" s="23"/>
      <c r="R961" s="23"/>
      <c r="S961" s="23"/>
      <c r="T961" s="23"/>
      <c r="U961" s="23"/>
    </row>
    <row r="962" spans="1:23" s="4" customFormat="1">
      <c r="A962" s="69" t="s">
        <v>632</v>
      </c>
      <c r="B962" s="554"/>
      <c r="C962" s="554"/>
      <c r="D962" s="20" t="s">
        <v>1103</v>
      </c>
      <c r="E962" s="285"/>
      <c r="F962" s="528"/>
      <c r="G962" s="21">
        <v>1</v>
      </c>
      <c r="H962" s="275" t="e">
        <f>VLOOKUP(A962,'Master Data'!A:P,23,FALSE)</f>
        <v>#REF!</v>
      </c>
      <c r="I962" s="72" t="e">
        <f t="shared" si="76"/>
        <v>#REF!</v>
      </c>
      <c r="J962" s="21"/>
      <c r="K962" s="21"/>
      <c r="L962" s="291"/>
      <c r="M962" s="534"/>
      <c r="N962" s="534"/>
      <c r="O962" s="376"/>
      <c r="P962" s="384">
        <v>267</v>
      </c>
      <c r="Q962" s="23"/>
      <c r="R962" s="23"/>
      <c r="S962" s="23"/>
      <c r="T962" s="23"/>
      <c r="U962" s="23"/>
    </row>
    <row r="963" spans="1:23" s="4" customFormat="1">
      <c r="A963" s="69" t="s">
        <v>648</v>
      </c>
      <c r="B963" s="554"/>
      <c r="C963" s="554"/>
      <c r="D963" s="20" t="s">
        <v>1104</v>
      </c>
      <c r="E963" s="285"/>
      <c r="F963" s="528"/>
      <c r="G963" s="21">
        <v>1</v>
      </c>
      <c r="H963" s="275" t="e">
        <f>VLOOKUP(A963,'Master Data'!A:P,23,FALSE)</f>
        <v>#REF!</v>
      </c>
      <c r="I963" s="72" t="e">
        <f t="shared" si="76"/>
        <v>#REF!</v>
      </c>
      <c r="J963" s="21"/>
      <c r="K963" s="21"/>
      <c r="L963" s="291"/>
      <c r="M963" s="534"/>
      <c r="N963" s="534"/>
      <c r="O963" s="376"/>
      <c r="P963" s="384">
        <v>268</v>
      </c>
      <c r="Q963" s="23"/>
      <c r="R963" s="23"/>
      <c r="S963" s="23"/>
      <c r="T963" s="23"/>
      <c r="U963" s="23"/>
    </row>
    <row r="964" spans="1:23" s="4" customFormat="1">
      <c r="A964" s="69" t="s">
        <v>737</v>
      </c>
      <c r="B964" s="554" t="s">
        <v>1105</v>
      </c>
      <c r="C964" s="554"/>
      <c r="D964" s="20" t="s">
        <v>1106</v>
      </c>
      <c r="E964" s="285"/>
      <c r="F964" s="528"/>
      <c r="G964" s="21">
        <v>1</v>
      </c>
      <c r="H964" s="275" t="e">
        <f>VLOOKUP(A964,'Master Data'!A:P,23,FALSE)</f>
        <v>#REF!</v>
      </c>
      <c r="I964" s="72" t="e">
        <f t="shared" si="76"/>
        <v>#REF!</v>
      </c>
      <c r="J964" s="21"/>
      <c r="K964" s="21"/>
      <c r="L964" s="291"/>
      <c r="M964" s="534"/>
      <c r="N964" s="534"/>
      <c r="O964" s="376"/>
      <c r="P964" s="384">
        <v>269</v>
      </c>
      <c r="Q964" s="23"/>
      <c r="R964" s="23"/>
      <c r="S964" s="23"/>
      <c r="T964" s="23"/>
      <c r="U964" s="23"/>
    </row>
    <row r="965" spans="1:23" s="4" customFormat="1">
      <c r="A965" s="69" t="s">
        <v>739</v>
      </c>
      <c r="B965" s="554" t="s">
        <v>1105</v>
      </c>
      <c r="C965" s="554"/>
      <c r="D965" s="20" t="s">
        <v>1107</v>
      </c>
      <c r="E965" s="285"/>
      <c r="F965" s="528"/>
      <c r="G965" s="21">
        <v>1</v>
      </c>
      <c r="H965" s="275" t="e">
        <f>VLOOKUP(A965,'Master Data'!A:P,23,FALSE)</f>
        <v>#REF!</v>
      </c>
      <c r="I965" s="72" t="e">
        <f t="shared" si="76"/>
        <v>#REF!</v>
      </c>
      <c r="J965" s="21"/>
      <c r="K965" s="21"/>
      <c r="L965" s="291"/>
      <c r="M965" s="534"/>
      <c r="N965" s="534"/>
      <c r="O965" s="376"/>
      <c r="P965" s="384">
        <v>270</v>
      </c>
      <c r="Q965" s="23"/>
      <c r="R965" s="23"/>
      <c r="S965" s="23"/>
      <c r="T965" s="23"/>
      <c r="U965" s="23"/>
    </row>
    <row r="966" spans="1:23" s="4" customFormat="1">
      <c r="A966" s="69" t="s">
        <v>1108</v>
      </c>
      <c r="B966" s="554" t="s">
        <v>1105</v>
      </c>
      <c r="C966" s="554"/>
      <c r="D966" s="20" t="s">
        <v>1109</v>
      </c>
      <c r="E966" s="285"/>
      <c r="F966" s="528"/>
      <c r="G966" s="21">
        <v>1</v>
      </c>
      <c r="H966" s="275" t="e">
        <f>VLOOKUP(A966,'Master Data'!A:P,23,FALSE)</f>
        <v>#REF!</v>
      </c>
      <c r="I966" s="72" t="e">
        <f t="shared" si="76"/>
        <v>#REF!</v>
      </c>
      <c r="J966" s="21"/>
      <c r="K966" s="21"/>
      <c r="L966" s="291"/>
      <c r="M966" s="534"/>
      <c r="N966" s="534"/>
      <c r="O966" s="376"/>
      <c r="P966" s="385">
        <v>271</v>
      </c>
      <c r="Q966" s="23"/>
      <c r="R966" s="23"/>
      <c r="S966" s="23"/>
      <c r="T966" s="23"/>
      <c r="U966" s="23"/>
    </row>
    <row r="967" spans="1:23" s="4" customFormat="1">
      <c r="A967" s="69" t="s">
        <v>789</v>
      </c>
      <c r="B967" s="554" t="s">
        <v>1105</v>
      </c>
      <c r="C967" s="554"/>
      <c r="D967" s="20" t="s">
        <v>1110</v>
      </c>
      <c r="E967" s="285"/>
      <c r="F967" s="528"/>
      <c r="G967" s="21">
        <v>1</v>
      </c>
      <c r="H967" s="275" t="e">
        <f>VLOOKUP(A967,'Master Data'!A:P,23,FALSE)</f>
        <v>#REF!</v>
      </c>
      <c r="I967" s="72" t="e">
        <f t="shared" si="76"/>
        <v>#REF!</v>
      </c>
      <c r="J967" s="21"/>
      <c r="K967" s="21"/>
      <c r="L967" s="291"/>
      <c r="M967" s="534"/>
      <c r="N967" s="534"/>
      <c r="O967" s="376"/>
      <c r="P967" s="384">
        <v>272</v>
      </c>
      <c r="Q967" s="23"/>
      <c r="R967" s="23"/>
      <c r="S967" s="23"/>
      <c r="T967" s="23"/>
      <c r="U967" s="23"/>
    </row>
    <row r="968" spans="1:23" s="2" customFormat="1">
      <c r="A968" s="69" t="s">
        <v>741</v>
      </c>
      <c r="B968" s="554" t="s">
        <v>1105</v>
      </c>
      <c r="C968" s="554"/>
      <c r="D968" s="20" t="s">
        <v>791</v>
      </c>
      <c r="E968" s="279"/>
      <c r="F968" s="523"/>
      <c r="G968" s="21">
        <v>1</v>
      </c>
      <c r="H968" s="275" t="e">
        <f>VLOOKUP(A968,'Master Data'!A:P,23,FALSE)</f>
        <v>#REF!</v>
      </c>
      <c r="I968" s="72" t="e">
        <f t="shared" si="76"/>
        <v>#REF!</v>
      </c>
      <c r="J968" s="21"/>
      <c r="K968" s="21"/>
      <c r="L968" s="289"/>
      <c r="M968" s="532"/>
      <c r="N968" s="532"/>
      <c r="O968" s="370"/>
      <c r="P968" s="384">
        <v>273</v>
      </c>
      <c r="Q968" s="23"/>
      <c r="R968" s="23"/>
      <c r="S968" s="23"/>
      <c r="T968" s="23"/>
      <c r="U968" s="23"/>
    </row>
    <row r="969" spans="1:23">
      <c r="A969" s="543"/>
      <c r="B969" s="541"/>
      <c r="C969" s="541"/>
      <c r="D969" s="541"/>
      <c r="E969" s="281"/>
      <c r="F969" s="524"/>
      <c r="G969" s="86"/>
      <c r="H969" s="87"/>
      <c r="I969" s="87"/>
      <c r="J969" s="86"/>
      <c r="K969" s="86"/>
      <c r="L969" s="249"/>
      <c r="M969" s="67"/>
      <c r="N969" s="67"/>
      <c r="O969" s="369"/>
      <c r="P969" s="384">
        <v>274</v>
      </c>
      <c r="Q969" s="23"/>
      <c r="R969" s="23"/>
      <c r="S969" s="23"/>
      <c r="T969" s="23"/>
      <c r="U969" s="23"/>
    </row>
    <row r="970" spans="1:23" ht="45.75">
      <c r="A970" s="555" t="s">
        <v>285</v>
      </c>
      <c r="B970" s="542" t="s">
        <v>286</v>
      </c>
      <c r="C970" s="542"/>
      <c r="D970" s="542"/>
      <c r="E970" s="279" t="s">
        <v>287</v>
      </c>
      <c r="F970" s="521">
        <v>810797031039</v>
      </c>
      <c r="G970" s="17">
        <v>1</v>
      </c>
      <c r="H970" s="78"/>
      <c r="I970" s="78"/>
      <c r="J970" s="17">
        <v>240</v>
      </c>
      <c r="K970" s="17">
        <v>20</v>
      </c>
      <c r="L970" s="37"/>
      <c r="M970" s="255">
        <v>27.684068499999999</v>
      </c>
      <c r="N970" s="255">
        <v>74.989999999999995</v>
      </c>
      <c r="O970" s="381"/>
      <c r="P970" s="384"/>
      <c r="Q970" s="23"/>
      <c r="R970" s="66">
        <f>L970*1.55</f>
        <v>0</v>
      </c>
      <c r="S970" s="260" t="e">
        <f>SUM(R970-L970)/R970</f>
        <v>#DIV/0!</v>
      </c>
      <c r="T970" s="66">
        <f>T964</f>
        <v>0</v>
      </c>
      <c r="U970" s="260" t="e">
        <f>SUM(T970-R970)/T970</f>
        <v>#DIV/0!</v>
      </c>
      <c r="V970" s="287">
        <f>V964</f>
        <v>0</v>
      </c>
      <c r="W970" s="261" t="e">
        <f>SUM(V970-L970)/V970</f>
        <v>#DIV/0!</v>
      </c>
    </row>
    <row r="971" spans="1:23">
      <c r="A971" s="69"/>
      <c r="B971" s="20"/>
      <c r="C971" s="20"/>
      <c r="D971" s="20" t="s">
        <v>1194</v>
      </c>
      <c r="E971" s="279"/>
      <c r="F971" s="523"/>
      <c r="G971" s="21">
        <v>1</v>
      </c>
      <c r="H971" s="275" t="e">
        <f>VLOOKUP(A971,'Master Data'!A:P,23,FALSE)</f>
        <v>#N/A</v>
      </c>
      <c r="I971" s="72" t="e">
        <f t="shared" ref="I971:I982" si="77">SUM(H971*1.42)*G971</f>
        <v>#N/A</v>
      </c>
      <c r="J971" s="21"/>
      <c r="K971" s="21"/>
      <c r="L971" s="269"/>
      <c r="M971" s="67"/>
      <c r="N971" s="67"/>
      <c r="O971" s="369"/>
      <c r="P971" s="385"/>
      <c r="Q971" s="23"/>
      <c r="R971" s="23"/>
      <c r="S971" s="23"/>
      <c r="T971" s="23"/>
      <c r="U971" s="23"/>
      <c r="V971" s="287"/>
    </row>
    <row r="972" spans="1:23">
      <c r="A972" s="69" t="s">
        <v>795</v>
      </c>
      <c r="B972" s="20"/>
      <c r="C972" s="20"/>
      <c r="D972" s="20" t="s">
        <v>1120</v>
      </c>
      <c r="E972" s="279"/>
      <c r="F972" s="523"/>
      <c r="G972" s="21">
        <v>1</v>
      </c>
      <c r="H972" s="275" t="e">
        <f>VLOOKUP(A972,'Master Data'!A:P,23,FALSE)</f>
        <v>#REF!</v>
      </c>
      <c r="I972" s="72" t="e">
        <f t="shared" si="77"/>
        <v>#REF!</v>
      </c>
      <c r="J972" s="21"/>
      <c r="K972" s="21"/>
      <c r="L972" s="256"/>
      <c r="M972" s="67"/>
      <c r="N972" s="67"/>
      <c r="O972" s="369"/>
      <c r="P972" s="384"/>
      <c r="Q972" s="23"/>
      <c r="R972" s="23"/>
      <c r="S972" s="23"/>
      <c r="T972" s="23"/>
      <c r="U972" s="23"/>
    </row>
    <row r="973" spans="1:23" s="6" customFormat="1" ht="15">
      <c r="A973" s="69" t="s">
        <v>804</v>
      </c>
      <c r="B973" s="20"/>
      <c r="C973" s="20"/>
      <c r="D973" s="20" t="s">
        <v>1121</v>
      </c>
      <c r="E973" s="279"/>
      <c r="F973" s="523"/>
      <c r="G973" s="21">
        <v>1</v>
      </c>
      <c r="H973" s="275" t="e">
        <f>VLOOKUP(A973,'Master Data'!A:P,23,FALSE)</f>
        <v>#REF!</v>
      </c>
      <c r="I973" s="72" t="e">
        <f t="shared" si="77"/>
        <v>#REF!</v>
      </c>
      <c r="J973" s="21"/>
      <c r="K973" s="21"/>
      <c r="L973" s="256"/>
      <c r="M973" s="67"/>
      <c r="N973" s="67"/>
      <c r="O973" s="369"/>
      <c r="P973" s="384"/>
      <c r="Q973" s="23"/>
      <c r="R973" s="23"/>
      <c r="S973" s="23"/>
      <c r="T973" s="23"/>
      <c r="U973" s="23"/>
    </row>
    <row r="974" spans="1:23" s="6" customFormat="1" ht="15">
      <c r="A974" s="69" t="s">
        <v>578</v>
      </c>
      <c r="B974" s="20"/>
      <c r="C974" s="20"/>
      <c r="D974" s="20" t="s">
        <v>1122</v>
      </c>
      <c r="E974" s="279"/>
      <c r="F974" s="523"/>
      <c r="G974" s="21">
        <v>1</v>
      </c>
      <c r="H974" s="275" t="e">
        <f>VLOOKUP(A974,'Master Data'!A:P,23,FALSE)</f>
        <v>#REF!</v>
      </c>
      <c r="I974" s="72" t="e">
        <f t="shared" si="77"/>
        <v>#REF!</v>
      </c>
      <c r="J974" s="21"/>
      <c r="K974" s="21"/>
      <c r="L974" s="256"/>
      <c r="M974" s="67"/>
      <c r="N974" s="67"/>
      <c r="O974" s="369"/>
      <c r="P974" s="384"/>
      <c r="Q974" s="23"/>
      <c r="R974" s="23"/>
      <c r="S974" s="23"/>
      <c r="T974" s="23"/>
      <c r="U974" s="23"/>
    </row>
    <row r="975" spans="1:23" s="4" customFormat="1" ht="15">
      <c r="A975" s="69" t="s">
        <v>885</v>
      </c>
      <c r="B975" s="20"/>
      <c r="C975" s="20"/>
      <c r="D975" s="20" t="s">
        <v>1102</v>
      </c>
      <c r="E975" s="279"/>
      <c r="F975" s="523"/>
      <c r="G975" s="21">
        <v>5</v>
      </c>
      <c r="H975" s="275" t="e">
        <f>VLOOKUP(A975,'Master Data'!A:P,23,FALSE)</f>
        <v>#REF!</v>
      </c>
      <c r="I975" s="72" t="e">
        <f t="shared" si="77"/>
        <v>#REF!</v>
      </c>
      <c r="J975" s="21"/>
      <c r="K975" s="21"/>
      <c r="L975" s="291"/>
      <c r="M975" s="534"/>
      <c r="N975" s="534"/>
      <c r="O975" s="376"/>
      <c r="P975" s="384"/>
      <c r="Q975" s="23"/>
      <c r="R975" s="23"/>
      <c r="S975" s="23"/>
      <c r="T975" s="23"/>
      <c r="U975" s="23"/>
    </row>
    <row r="976" spans="1:23" s="4" customFormat="1">
      <c r="A976" s="69" t="s">
        <v>632</v>
      </c>
      <c r="B976" s="554"/>
      <c r="C976" s="554"/>
      <c r="D976" s="20" t="s">
        <v>1103</v>
      </c>
      <c r="E976" s="285"/>
      <c r="F976" s="528"/>
      <c r="G976" s="21">
        <v>1</v>
      </c>
      <c r="H976" s="275" t="e">
        <f>VLOOKUP(A976,'Master Data'!A:P,23,FALSE)</f>
        <v>#REF!</v>
      </c>
      <c r="I976" s="72" t="e">
        <f t="shared" si="77"/>
        <v>#REF!</v>
      </c>
      <c r="J976" s="21"/>
      <c r="K976" s="21"/>
      <c r="L976" s="291"/>
      <c r="M976" s="534"/>
      <c r="N976" s="534"/>
      <c r="O976" s="376"/>
      <c r="P976" s="385"/>
      <c r="Q976" s="23"/>
      <c r="R976" s="23"/>
      <c r="S976" s="23"/>
      <c r="T976" s="23"/>
      <c r="U976" s="23"/>
    </row>
    <row r="977" spans="1:23" s="4" customFormat="1">
      <c r="A977" s="69" t="s">
        <v>648</v>
      </c>
      <c r="B977" s="554"/>
      <c r="C977" s="554"/>
      <c r="D977" s="20" t="s">
        <v>1104</v>
      </c>
      <c r="E977" s="285"/>
      <c r="F977" s="528"/>
      <c r="G977" s="21">
        <v>1</v>
      </c>
      <c r="H977" s="275" t="e">
        <f>VLOOKUP(A977,'Master Data'!A:P,23,FALSE)</f>
        <v>#REF!</v>
      </c>
      <c r="I977" s="72" t="e">
        <f t="shared" si="77"/>
        <v>#REF!</v>
      </c>
      <c r="J977" s="21"/>
      <c r="K977" s="21"/>
      <c r="L977" s="291"/>
      <c r="M977" s="534"/>
      <c r="N977" s="534"/>
      <c r="O977" s="376"/>
      <c r="P977" s="384"/>
      <c r="Q977" s="23"/>
      <c r="R977" s="23"/>
      <c r="S977" s="23"/>
      <c r="T977" s="23"/>
      <c r="U977" s="23"/>
    </row>
    <row r="978" spans="1:23" s="4" customFormat="1">
      <c r="A978" s="69" t="s">
        <v>737</v>
      </c>
      <c r="B978" s="554" t="s">
        <v>1105</v>
      </c>
      <c r="C978" s="554"/>
      <c r="D978" s="20" t="s">
        <v>1106</v>
      </c>
      <c r="E978" s="285"/>
      <c r="F978" s="528"/>
      <c r="G978" s="21">
        <v>1</v>
      </c>
      <c r="H978" s="275" t="e">
        <f>VLOOKUP(A978,'Master Data'!A:P,23,FALSE)</f>
        <v>#REF!</v>
      </c>
      <c r="I978" s="72" t="e">
        <f t="shared" si="77"/>
        <v>#REF!</v>
      </c>
      <c r="J978" s="21"/>
      <c r="K978" s="21"/>
      <c r="L978" s="291"/>
      <c r="M978" s="534"/>
      <c r="N978" s="534"/>
      <c r="O978" s="376"/>
      <c r="P978" s="384"/>
      <c r="Q978" s="23"/>
      <c r="R978" s="23"/>
      <c r="S978" s="23"/>
      <c r="T978" s="23"/>
      <c r="U978" s="23"/>
    </row>
    <row r="979" spans="1:23" s="4" customFormat="1">
      <c r="A979" s="69" t="s">
        <v>739</v>
      </c>
      <c r="B979" s="554" t="s">
        <v>1105</v>
      </c>
      <c r="C979" s="554"/>
      <c r="D979" s="20" t="s">
        <v>1107</v>
      </c>
      <c r="E979" s="285"/>
      <c r="F979" s="528"/>
      <c r="G979" s="21">
        <v>1</v>
      </c>
      <c r="H979" s="275" t="e">
        <f>VLOOKUP(A979,'Master Data'!A:P,23,FALSE)</f>
        <v>#REF!</v>
      </c>
      <c r="I979" s="72" t="e">
        <f t="shared" si="77"/>
        <v>#REF!</v>
      </c>
      <c r="J979" s="21"/>
      <c r="K979" s="21"/>
      <c r="L979" s="291"/>
      <c r="M979" s="534"/>
      <c r="N979" s="534"/>
      <c r="O979" s="376"/>
      <c r="P979" s="384"/>
      <c r="Q979" s="23"/>
      <c r="R979" s="23"/>
      <c r="S979" s="23"/>
      <c r="T979" s="23"/>
      <c r="U979" s="23"/>
    </row>
    <row r="980" spans="1:23" s="4" customFormat="1">
      <c r="A980" s="69" t="s">
        <v>1108</v>
      </c>
      <c r="B980" s="554" t="s">
        <v>1105</v>
      </c>
      <c r="C980" s="554"/>
      <c r="D980" s="20" t="s">
        <v>1109</v>
      </c>
      <c r="E980" s="285"/>
      <c r="F980" s="528"/>
      <c r="G980" s="21">
        <v>1</v>
      </c>
      <c r="H980" s="275" t="e">
        <f>VLOOKUP(A980,'Master Data'!A:P,23,FALSE)</f>
        <v>#REF!</v>
      </c>
      <c r="I980" s="72" t="e">
        <f t="shared" si="77"/>
        <v>#REF!</v>
      </c>
      <c r="J980" s="21"/>
      <c r="K980" s="21"/>
      <c r="L980" s="291"/>
      <c r="M980" s="534"/>
      <c r="N980" s="534"/>
      <c r="O980" s="376"/>
      <c r="P980" s="384"/>
      <c r="Q980" s="23"/>
      <c r="R980" s="23"/>
      <c r="S980" s="23"/>
      <c r="T980" s="23"/>
      <c r="U980" s="23"/>
    </row>
    <row r="981" spans="1:23" s="4" customFormat="1">
      <c r="A981" s="69" t="s">
        <v>789</v>
      </c>
      <c r="B981" s="554" t="s">
        <v>1105</v>
      </c>
      <c r="C981" s="554"/>
      <c r="D981" s="20" t="s">
        <v>1110</v>
      </c>
      <c r="E981" s="285"/>
      <c r="F981" s="528"/>
      <c r="G981" s="21">
        <v>1</v>
      </c>
      <c r="H981" s="275" t="e">
        <f>VLOOKUP(A981,'Master Data'!A:P,23,FALSE)</f>
        <v>#REF!</v>
      </c>
      <c r="I981" s="72" t="e">
        <f t="shared" si="77"/>
        <v>#REF!</v>
      </c>
      <c r="J981" s="21"/>
      <c r="K981" s="21"/>
      <c r="L981" s="291"/>
      <c r="M981" s="534"/>
      <c r="N981" s="534"/>
      <c r="O981" s="376"/>
      <c r="P981" s="385"/>
      <c r="Q981" s="23"/>
      <c r="R981" s="23"/>
      <c r="S981" s="23"/>
      <c r="T981" s="23"/>
      <c r="U981" s="23"/>
    </row>
    <row r="982" spans="1:23" s="2" customFormat="1">
      <c r="A982" s="69" t="s">
        <v>741</v>
      </c>
      <c r="B982" s="554" t="s">
        <v>1105</v>
      </c>
      <c r="C982" s="554"/>
      <c r="D982" s="20" t="s">
        <v>791</v>
      </c>
      <c r="E982" s="279"/>
      <c r="F982" s="523"/>
      <c r="G982" s="21">
        <v>1</v>
      </c>
      <c r="H982" s="275" t="e">
        <f>VLOOKUP(A982,'Master Data'!A:P,23,FALSE)</f>
        <v>#REF!</v>
      </c>
      <c r="I982" s="72" t="e">
        <f t="shared" si="77"/>
        <v>#REF!</v>
      </c>
      <c r="J982" s="21"/>
      <c r="K982" s="21"/>
      <c r="L982" s="289"/>
      <c r="M982" s="532"/>
      <c r="N982" s="532"/>
      <c r="O982" s="370"/>
      <c r="P982" s="384"/>
      <c r="Q982" s="23"/>
      <c r="R982" s="23"/>
      <c r="S982" s="23"/>
      <c r="T982" s="23"/>
      <c r="U982" s="23"/>
    </row>
    <row r="984" spans="1:23" ht="30.75">
      <c r="A984" s="555" t="s">
        <v>244</v>
      </c>
      <c r="B984" s="542" t="s">
        <v>245</v>
      </c>
      <c r="C984" s="542"/>
      <c r="D984" s="542"/>
      <c r="E984" s="279" t="s">
        <v>1195</v>
      </c>
      <c r="F984" s="521">
        <v>810797030728</v>
      </c>
      <c r="G984" s="17">
        <v>1</v>
      </c>
      <c r="H984" s="78"/>
      <c r="I984" s="78"/>
      <c r="J984" s="17">
        <v>240</v>
      </c>
      <c r="K984" s="17">
        <v>20</v>
      </c>
      <c r="L984" s="37"/>
      <c r="M984" s="255">
        <v>29.1</v>
      </c>
      <c r="N984" s="255">
        <v>64.989999999999995</v>
      </c>
      <c r="O984" s="381">
        <v>17500999</v>
      </c>
      <c r="P984" s="384">
        <v>99.99</v>
      </c>
      <c r="Q984" s="23"/>
      <c r="R984" s="66">
        <f>L984*1.55</f>
        <v>0</v>
      </c>
      <c r="S984" s="260" t="e">
        <f>SUM(R984-L984)/R984</f>
        <v>#DIV/0!</v>
      </c>
      <c r="T984" s="66">
        <f>T979</f>
        <v>0</v>
      </c>
      <c r="U984" s="260" t="e">
        <f>SUM(T984-R984)/T984</f>
        <v>#DIV/0!</v>
      </c>
      <c r="V984" s="287">
        <f>V979</f>
        <v>0</v>
      </c>
      <c r="W984" s="261" t="e">
        <f>SUM(V984-L984)/V984</f>
        <v>#DIV/0!</v>
      </c>
    </row>
    <row r="985" spans="1:23">
      <c r="A985" s="69"/>
      <c r="B985" s="69" t="s">
        <v>1196</v>
      </c>
      <c r="C985" s="69"/>
      <c r="D985" s="20" t="s">
        <v>1197</v>
      </c>
      <c r="E985" s="279"/>
      <c r="F985" s="523"/>
      <c r="G985" s="21">
        <v>1</v>
      </c>
      <c r="H985" s="275" t="e">
        <f>VLOOKUP(A985,'Master Data'!A:P,23,FALSE)</f>
        <v>#N/A</v>
      </c>
      <c r="I985" s="72" t="e">
        <f t="shared" ref="I985:I996" si="78">SUM(H985*1.42)*G985</f>
        <v>#N/A</v>
      </c>
      <c r="J985" s="21"/>
      <c r="K985" s="21"/>
      <c r="L985" s="269"/>
      <c r="M985" s="67"/>
      <c r="N985" s="67"/>
      <c r="O985" s="369"/>
      <c r="P985" s="385"/>
      <c r="Q985" s="23"/>
      <c r="R985" s="23"/>
      <c r="S985" s="23"/>
      <c r="T985" s="23"/>
      <c r="U985" s="23"/>
      <c r="V985" s="287"/>
    </row>
    <row r="986" spans="1:23">
      <c r="A986" s="69" t="s">
        <v>795</v>
      </c>
      <c r="B986" s="20"/>
      <c r="C986" s="20"/>
      <c r="D986" s="20" t="s">
        <v>1120</v>
      </c>
      <c r="E986" s="279"/>
      <c r="F986" s="523"/>
      <c r="G986" s="21">
        <v>1</v>
      </c>
      <c r="H986" s="275" t="e">
        <f>VLOOKUP(A986,'Master Data'!A:P,23,FALSE)</f>
        <v>#REF!</v>
      </c>
      <c r="I986" s="72" t="e">
        <f t="shared" si="78"/>
        <v>#REF!</v>
      </c>
      <c r="J986" s="21"/>
      <c r="K986" s="21"/>
      <c r="L986" s="256"/>
      <c r="M986" s="67"/>
      <c r="N986" s="67"/>
      <c r="O986" s="369"/>
      <c r="P986" s="384"/>
      <c r="Q986" s="23"/>
      <c r="R986" s="23"/>
      <c r="S986" s="23"/>
      <c r="T986" s="23"/>
      <c r="U986" s="23"/>
    </row>
    <row r="987" spans="1:23" s="6" customFormat="1" ht="15">
      <c r="A987" s="69" t="s">
        <v>804</v>
      </c>
      <c r="B987" s="20"/>
      <c r="C987" s="20"/>
      <c r="D987" s="20" t="s">
        <v>1121</v>
      </c>
      <c r="E987" s="279"/>
      <c r="F987" s="523"/>
      <c r="G987" s="21">
        <v>1</v>
      </c>
      <c r="H987" s="275" t="e">
        <f>VLOOKUP(A987,'Master Data'!A:P,23,FALSE)</f>
        <v>#REF!</v>
      </c>
      <c r="I987" s="72" t="e">
        <f t="shared" si="78"/>
        <v>#REF!</v>
      </c>
      <c r="J987" s="21"/>
      <c r="K987" s="21"/>
      <c r="L987" s="256"/>
      <c r="M987" s="67"/>
      <c r="N987" s="67"/>
      <c r="O987" s="369"/>
      <c r="P987" s="384"/>
      <c r="Q987" s="23"/>
      <c r="R987" s="23"/>
      <c r="S987" s="23"/>
      <c r="T987" s="23"/>
      <c r="U987" s="23"/>
    </row>
    <row r="988" spans="1:23" s="6" customFormat="1" ht="15">
      <c r="A988" s="69" t="s">
        <v>578</v>
      </c>
      <c r="B988" s="20"/>
      <c r="C988" s="20"/>
      <c r="D988" s="20" t="s">
        <v>1122</v>
      </c>
      <c r="E988" s="279"/>
      <c r="F988" s="523"/>
      <c r="G988" s="21">
        <v>1</v>
      </c>
      <c r="H988" s="275" t="e">
        <f>VLOOKUP(A988,'Master Data'!A:P,23,FALSE)</f>
        <v>#REF!</v>
      </c>
      <c r="I988" s="72" t="e">
        <f t="shared" si="78"/>
        <v>#REF!</v>
      </c>
      <c r="J988" s="21"/>
      <c r="K988" s="21"/>
      <c r="L988" s="256"/>
      <c r="M988" s="67"/>
      <c r="N988" s="67"/>
      <c r="O988" s="369"/>
      <c r="P988" s="384"/>
      <c r="Q988" s="23"/>
      <c r="R988" s="23"/>
      <c r="S988" s="23"/>
      <c r="T988" s="23"/>
      <c r="U988" s="23"/>
    </row>
    <row r="989" spans="1:23" s="4" customFormat="1" ht="15">
      <c r="A989" s="69" t="s">
        <v>885</v>
      </c>
      <c r="B989" s="20"/>
      <c r="C989" s="20"/>
      <c r="D989" s="20" t="s">
        <v>1102</v>
      </c>
      <c r="E989" s="279"/>
      <c r="F989" s="523"/>
      <c r="G989" s="21">
        <v>5</v>
      </c>
      <c r="H989" s="275" t="e">
        <f>VLOOKUP(A989,'Master Data'!A:P,23,FALSE)</f>
        <v>#REF!</v>
      </c>
      <c r="I989" s="72" t="e">
        <f t="shared" si="78"/>
        <v>#REF!</v>
      </c>
      <c r="J989" s="21"/>
      <c r="K989" s="21"/>
      <c r="L989" s="291"/>
      <c r="M989" s="534"/>
      <c r="N989" s="534"/>
      <c r="O989" s="376"/>
      <c r="P989" s="384"/>
      <c r="Q989" s="23"/>
      <c r="R989" s="23"/>
      <c r="S989" s="23"/>
      <c r="T989" s="23"/>
      <c r="U989" s="23"/>
    </row>
    <row r="990" spans="1:23" s="4" customFormat="1">
      <c r="A990" s="69" t="s">
        <v>632</v>
      </c>
      <c r="B990" s="554"/>
      <c r="C990" s="554"/>
      <c r="D990" s="20" t="s">
        <v>1103</v>
      </c>
      <c r="E990" s="285"/>
      <c r="F990" s="528"/>
      <c r="G990" s="21">
        <v>1</v>
      </c>
      <c r="H990" s="275" t="e">
        <f>VLOOKUP(A990,'Master Data'!A:P,23,FALSE)</f>
        <v>#REF!</v>
      </c>
      <c r="I990" s="72" t="e">
        <f t="shared" si="78"/>
        <v>#REF!</v>
      </c>
      <c r="J990" s="21"/>
      <c r="K990" s="21"/>
      <c r="L990" s="291"/>
      <c r="M990" s="534"/>
      <c r="N990" s="534"/>
      <c r="O990" s="376"/>
      <c r="P990" s="385"/>
      <c r="Q990" s="23"/>
      <c r="R990" s="23"/>
      <c r="S990" s="23"/>
      <c r="T990" s="23"/>
      <c r="U990" s="23"/>
    </row>
    <row r="991" spans="1:23" s="4" customFormat="1">
      <c r="A991" s="69" t="s">
        <v>648</v>
      </c>
      <c r="B991" s="554"/>
      <c r="C991" s="554"/>
      <c r="D991" s="20" t="s">
        <v>1104</v>
      </c>
      <c r="E991" s="285"/>
      <c r="F991" s="528"/>
      <c r="G991" s="21">
        <v>1</v>
      </c>
      <c r="H991" s="275" t="e">
        <f>VLOOKUP(A991,'Master Data'!A:P,23,FALSE)</f>
        <v>#REF!</v>
      </c>
      <c r="I991" s="72" t="e">
        <f t="shared" si="78"/>
        <v>#REF!</v>
      </c>
      <c r="J991" s="21"/>
      <c r="K991" s="21"/>
      <c r="L991" s="291"/>
      <c r="M991" s="534"/>
      <c r="N991" s="534"/>
      <c r="O991" s="376"/>
      <c r="P991" s="384"/>
      <c r="Q991" s="23"/>
      <c r="R991" s="23"/>
      <c r="S991" s="23"/>
      <c r="T991" s="23"/>
      <c r="U991" s="23"/>
    </row>
    <row r="992" spans="1:23" s="4" customFormat="1">
      <c r="A992" s="69" t="s">
        <v>737</v>
      </c>
      <c r="B992" s="554" t="s">
        <v>1105</v>
      </c>
      <c r="C992" s="554"/>
      <c r="D992" s="20" t="s">
        <v>1106</v>
      </c>
      <c r="E992" s="285"/>
      <c r="F992" s="528"/>
      <c r="G992" s="21"/>
      <c r="H992" s="275" t="e">
        <f>VLOOKUP(A992,'Master Data'!A:P,23,FALSE)</f>
        <v>#REF!</v>
      </c>
      <c r="I992" s="72" t="e">
        <f t="shared" si="78"/>
        <v>#REF!</v>
      </c>
      <c r="J992" s="21"/>
      <c r="K992" s="21"/>
      <c r="L992" s="291"/>
      <c r="M992" s="534"/>
      <c r="N992" s="534"/>
      <c r="O992" s="376"/>
      <c r="P992" s="384"/>
      <c r="Q992" s="23"/>
      <c r="R992" s="23"/>
      <c r="S992" s="23"/>
      <c r="T992" s="23"/>
      <c r="U992" s="23"/>
    </row>
    <row r="993" spans="1:23" s="4" customFormat="1">
      <c r="A993" s="69" t="s">
        <v>739</v>
      </c>
      <c r="B993" s="554" t="s">
        <v>1105</v>
      </c>
      <c r="C993" s="554"/>
      <c r="D993" s="20" t="s">
        <v>1107</v>
      </c>
      <c r="E993" s="285"/>
      <c r="F993" s="528"/>
      <c r="G993" s="21">
        <v>1</v>
      </c>
      <c r="H993" s="275" t="e">
        <f>VLOOKUP(A993,'Master Data'!A:P,23,FALSE)</f>
        <v>#REF!</v>
      </c>
      <c r="I993" s="72" t="e">
        <f t="shared" si="78"/>
        <v>#REF!</v>
      </c>
      <c r="J993" s="21"/>
      <c r="K993" s="21"/>
      <c r="L993" s="291"/>
      <c r="M993" s="534"/>
      <c r="N993" s="534"/>
      <c r="O993" s="376"/>
      <c r="P993" s="384"/>
      <c r="Q993" s="23"/>
      <c r="R993" s="23"/>
      <c r="S993" s="23"/>
      <c r="T993" s="23"/>
      <c r="U993" s="23"/>
    </row>
    <row r="994" spans="1:23" s="4" customFormat="1">
      <c r="A994" s="69" t="s">
        <v>1108</v>
      </c>
      <c r="B994" s="554" t="s">
        <v>1105</v>
      </c>
      <c r="C994" s="554"/>
      <c r="D994" s="20" t="s">
        <v>1109</v>
      </c>
      <c r="E994" s="285"/>
      <c r="F994" s="528"/>
      <c r="G994" s="21">
        <v>1</v>
      </c>
      <c r="H994" s="275" t="e">
        <f>VLOOKUP(A994,'Master Data'!A:P,23,FALSE)</f>
        <v>#REF!</v>
      </c>
      <c r="I994" s="72" t="e">
        <f t="shared" si="78"/>
        <v>#REF!</v>
      </c>
      <c r="J994" s="21"/>
      <c r="K994" s="21"/>
      <c r="L994" s="291"/>
      <c r="M994" s="534"/>
      <c r="N994" s="534"/>
      <c r="O994" s="376"/>
      <c r="P994" s="384"/>
      <c r="Q994" s="23"/>
      <c r="R994" s="23"/>
      <c r="S994" s="23"/>
      <c r="T994" s="23"/>
      <c r="U994" s="23"/>
    </row>
    <row r="995" spans="1:23" s="4" customFormat="1">
      <c r="A995" s="69" t="s">
        <v>789</v>
      </c>
      <c r="B995" s="554" t="s">
        <v>1105</v>
      </c>
      <c r="C995" s="554"/>
      <c r="D995" s="20" t="s">
        <v>1110</v>
      </c>
      <c r="E995" s="285"/>
      <c r="F995" s="528"/>
      <c r="G995" s="21">
        <v>1</v>
      </c>
      <c r="H995" s="275" t="e">
        <f>VLOOKUP(A995,'Master Data'!A:P,23,FALSE)</f>
        <v>#REF!</v>
      </c>
      <c r="I995" s="72" t="e">
        <f t="shared" si="78"/>
        <v>#REF!</v>
      </c>
      <c r="J995" s="21"/>
      <c r="K995" s="21"/>
      <c r="L995" s="291"/>
      <c r="M995" s="534"/>
      <c r="N995" s="534"/>
      <c r="O995" s="376"/>
      <c r="P995" s="385"/>
      <c r="Q995" s="23"/>
      <c r="R995" s="23"/>
      <c r="S995" s="23"/>
      <c r="T995" s="23"/>
      <c r="U995" s="23"/>
    </row>
    <row r="996" spans="1:23" s="2" customFormat="1">
      <c r="A996" s="69" t="s">
        <v>741</v>
      </c>
      <c r="B996" s="554" t="s">
        <v>1105</v>
      </c>
      <c r="C996" s="554"/>
      <c r="D996" s="20" t="s">
        <v>791</v>
      </c>
      <c r="E996" s="279"/>
      <c r="F996" s="523"/>
      <c r="G996" s="21">
        <v>1</v>
      </c>
      <c r="H996" s="275" t="e">
        <f>VLOOKUP(A996,'Master Data'!A:P,23,FALSE)</f>
        <v>#REF!</v>
      </c>
      <c r="I996" s="72" t="e">
        <f t="shared" si="78"/>
        <v>#REF!</v>
      </c>
      <c r="J996" s="21"/>
      <c r="K996" s="21"/>
      <c r="L996" s="289"/>
      <c r="M996" s="532"/>
      <c r="N996" s="532"/>
      <c r="O996" s="370"/>
      <c r="P996" s="384"/>
      <c r="Q996" s="23"/>
      <c r="R996" s="23"/>
      <c r="S996" s="23"/>
      <c r="T996" s="23"/>
      <c r="U996" s="23"/>
    </row>
    <row r="997" spans="1:23">
      <c r="A997" s="543"/>
      <c r="B997" s="541"/>
      <c r="C997" s="541"/>
      <c r="D997" s="541"/>
      <c r="E997" s="281"/>
      <c r="F997" s="524"/>
      <c r="G997" s="86"/>
      <c r="H997" s="87"/>
      <c r="I997" s="87"/>
      <c r="J997" s="86"/>
      <c r="K997" s="86"/>
      <c r="L997" s="249"/>
      <c r="M997" s="67"/>
      <c r="N997" s="67"/>
      <c r="O997" s="369"/>
      <c r="P997" s="384"/>
      <c r="Q997" s="23"/>
      <c r="R997" s="23"/>
      <c r="S997" s="23"/>
      <c r="T997" s="23"/>
      <c r="U997" s="23"/>
    </row>
    <row r="998" spans="1:23" ht="30.75">
      <c r="A998" s="555" t="s">
        <v>253</v>
      </c>
      <c r="B998" s="542" t="s">
        <v>254</v>
      </c>
      <c r="C998" s="542"/>
      <c r="D998" s="542"/>
      <c r="E998" s="279" t="s">
        <v>1198</v>
      </c>
      <c r="F998" s="521">
        <v>810797030759</v>
      </c>
      <c r="G998" s="17">
        <v>1</v>
      </c>
      <c r="H998" s="78"/>
      <c r="I998" s="78"/>
      <c r="J998" s="17">
        <v>240</v>
      </c>
      <c r="K998" s="17">
        <v>20</v>
      </c>
      <c r="L998" s="18"/>
      <c r="M998" s="255" t="e">
        <v>#N/A</v>
      </c>
      <c r="N998" s="255" t="e">
        <v>#N/A</v>
      </c>
      <c r="O998" s="371"/>
      <c r="P998" s="384">
        <v>304</v>
      </c>
      <c r="Q998" s="23"/>
      <c r="R998" s="66">
        <f>L998*1.55</f>
        <v>0</v>
      </c>
      <c r="S998" s="260" t="e">
        <f>SUM(R998-L998)/R998</f>
        <v>#DIV/0!</v>
      </c>
      <c r="T998" s="66">
        <f>T993</f>
        <v>0</v>
      </c>
      <c r="U998" s="260" t="e">
        <f>SUM(T998-R998)/T998</f>
        <v>#DIV/0!</v>
      </c>
      <c r="V998" s="287">
        <f>V993</f>
        <v>0</v>
      </c>
      <c r="W998" s="261" t="e">
        <f>SUM(V998-L998)/V998</f>
        <v>#DIV/0!</v>
      </c>
    </row>
    <row r="999" spans="1:23">
      <c r="A999" s="69"/>
      <c r="B999" s="69" t="s">
        <v>1199</v>
      </c>
      <c r="C999" s="69"/>
      <c r="D999" s="20" t="s">
        <v>1200</v>
      </c>
      <c r="E999" s="279"/>
      <c r="F999" s="523"/>
      <c r="G999" s="21">
        <v>1</v>
      </c>
      <c r="H999" s="275" t="e">
        <f>VLOOKUP(A999,'Master Data'!A:P,23,FALSE)</f>
        <v>#N/A</v>
      </c>
      <c r="I999" s="72" t="e">
        <f t="shared" ref="I999:I1010" si="79">H999*G999</f>
        <v>#N/A</v>
      </c>
      <c r="J999" s="21"/>
      <c r="K999" s="21"/>
      <c r="L999" s="269"/>
      <c r="M999" s="67"/>
      <c r="N999" s="67"/>
      <c r="O999" s="369"/>
      <c r="P999" s="384">
        <v>305</v>
      </c>
      <c r="Q999" s="23"/>
      <c r="R999" s="23"/>
      <c r="S999" s="23"/>
      <c r="T999" s="23"/>
      <c r="U999" s="23"/>
      <c r="V999" s="287"/>
    </row>
    <row r="1000" spans="1:23">
      <c r="A1000" s="69" t="s">
        <v>795</v>
      </c>
      <c r="B1000" s="20"/>
      <c r="C1000" s="20"/>
      <c r="D1000" s="20" t="s">
        <v>1120</v>
      </c>
      <c r="E1000" s="279"/>
      <c r="F1000" s="523"/>
      <c r="G1000" s="21">
        <v>1</v>
      </c>
      <c r="H1000" s="275" t="e">
        <f>VLOOKUP(A1000,'Master Data'!A:P,23,FALSE)</f>
        <v>#REF!</v>
      </c>
      <c r="I1000" s="72" t="e">
        <f t="shared" si="79"/>
        <v>#REF!</v>
      </c>
      <c r="J1000" s="21"/>
      <c r="K1000" s="21"/>
      <c r="L1000" s="256"/>
      <c r="M1000" s="67"/>
      <c r="N1000" s="67"/>
      <c r="O1000" s="369"/>
      <c r="P1000" s="385">
        <v>306</v>
      </c>
      <c r="Q1000" s="23"/>
      <c r="R1000" s="23"/>
      <c r="S1000" s="23"/>
      <c r="T1000" s="23"/>
      <c r="U1000" s="23"/>
    </row>
    <row r="1001" spans="1:23">
      <c r="A1001" s="69" t="s">
        <v>804</v>
      </c>
      <c r="B1001" s="20"/>
      <c r="C1001" s="20"/>
      <c r="D1001" s="20" t="s">
        <v>1121</v>
      </c>
      <c r="E1001" s="279"/>
      <c r="F1001" s="523"/>
      <c r="G1001" s="21">
        <v>1</v>
      </c>
      <c r="H1001" s="275" t="e">
        <f>VLOOKUP(A1001,'Master Data'!A:P,23,FALSE)</f>
        <v>#REF!</v>
      </c>
      <c r="I1001" s="72" t="e">
        <f t="shared" si="79"/>
        <v>#REF!</v>
      </c>
      <c r="J1001" s="21"/>
      <c r="K1001" s="21"/>
      <c r="L1001" s="256"/>
      <c r="M1001" s="67"/>
      <c r="N1001" s="67"/>
      <c r="O1001" s="369"/>
      <c r="P1001" s="384">
        <v>307</v>
      </c>
      <c r="Q1001" s="23"/>
      <c r="R1001" s="23"/>
      <c r="S1001" s="23"/>
      <c r="T1001" s="23"/>
      <c r="U1001" s="23"/>
    </row>
    <row r="1002" spans="1:23">
      <c r="A1002" s="69" t="s">
        <v>578</v>
      </c>
      <c r="B1002" s="20"/>
      <c r="C1002" s="20"/>
      <c r="D1002" s="20" t="s">
        <v>1122</v>
      </c>
      <c r="E1002" s="279"/>
      <c r="F1002" s="523"/>
      <c r="G1002" s="21">
        <v>1</v>
      </c>
      <c r="H1002" s="275" t="e">
        <f>VLOOKUP(A1002,'Master Data'!A:P,23,FALSE)</f>
        <v>#REF!</v>
      </c>
      <c r="I1002" s="72" t="e">
        <f t="shared" si="79"/>
        <v>#REF!</v>
      </c>
      <c r="J1002" s="21"/>
      <c r="K1002" s="21"/>
      <c r="L1002" s="256"/>
      <c r="M1002" s="67"/>
      <c r="N1002" s="67"/>
      <c r="O1002" s="369"/>
      <c r="P1002" s="384">
        <v>308</v>
      </c>
      <c r="Q1002" s="23"/>
      <c r="R1002" s="23"/>
      <c r="S1002" s="23"/>
      <c r="T1002" s="23"/>
      <c r="U1002" s="23"/>
    </row>
    <row r="1003" spans="1:23">
      <c r="A1003" s="69" t="s">
        <v>885</v>
      </c>
      <c r="B1003" s="20"/>
      <c r="C1003" s="20"/>
      <c r="D1003" s="20" t="s">
        <v>1102</v>
      </c>
      <c r="E1003" s="279"/>
      <c r="F1003" s="523"/>
      <c r="G1003" s="21">
        <v>5</v>
      </c>
      <c r="H1003" s="275" t="e">
        <f>VLOOKUP(A1003,'Master Data'!A:P,23,FALSE)</f>
        <v>#REF!</v>
      </c>
      <c r="I1003" s="72" t="e">
        <f t="shared" si="79"/>
        <v>#REF!</v>
      </c>
      <c r="J1003" s="21"/>
      <c r="K1003" s="21"/>
      <c r="L1003" s="256"/>
      <c r="M1003" s="67"/>
      <c r="N1003" s="67"/>
      <c r="O1003" s="369"/>
      <c r="P1003" s="384">
        <v>309</v>
      </c>
      <c r="Q1003" s="23"/>
      <c r="R1003" s="23"/>
      <c r="S1003" s="23"/>
      <c r="T1003" s="23"/>
      <c r="U1003" s="23"/>
    </row>
    <row r="1004" spans="1:23">
      <c r="A1004" s="69" t="s">
        <v>632</v>
      </c>
      <c r="B1004" s="554"/>
      <c r="C1004" s="554"/>
      <c r="D1004" s="20" t="s">
        <v>1103</v>
      </c>
      <c r="E1004" s="279"/>
      <c r="F1004" s="523"/>
      <c r="G1004" s="21">
        <v>1</v>
      </c>
      <c r="H1004" s="275" t="e">
        <f>VLOOKUP(A1004,'Master Data'!A:P,23,FALSE)</f>
        <v>#REF!</v>
      </c>
      <c r="I1004" s="72" t="e">
        <f t="shared" si="79"/>
        <v>#REF!</v>
      </c>
      <c r="J1004" s="21"/>
      <c r="K1004" s="21"/>
      <c r="L1004" s="256"/>
      <c r="M1004" s="67"/>
      <c r="N1004" s="67"/>
      <c r="O1004" s="369"/>
      <c r="P1004" s="384">
        <v>310</v>
      </c>
      <c r="Q1004" s="23"/>
      <c r="R1004" s="23"/>
      <c r="S1004" s="23"/>
      <c r="T1004" s="23"/>
      <c r="U1004" s="23"/>
    </row>
    <row r="1005" spans="1:23">
      <c r="A1005" s="69" t="s">
        <v>648</v>
      </c>
      <c r="B1005" s="554"/>
      <c r="C1005" s="554"/>
      <c r="D1005" s="20" t="s">
        <v>1104</v>
      </c>
      <c r="E1005" s="279"/>
      <c r="F1005" s="523"/>
      <c r="G1005" s="21">
        <v>1</v>
      </c>
      <c r="H1005" s="275" t="e">
        <f>VLOOKUP(A1005,'Master Data'!A:P,23,FALSE)</f>
        <v>#REF!</v>
      </c>
      <c r="I1005" s="72" t="e">
        <f t="shared" si="79"/>
        <v>#REF!</v>
      </c>
      <c r="J1005" s="21"/>
      <c r="K1005" s="21"/>
      <c r="L1005" s="256"/>
      <c r="M1005" s="67"/>
      <c r="N1005" s="67"/>
      <c r="O1005" s="369"/>
      <c r="P1005" s="385">
        <v>311</v>
      </c>
      <c r="Q1005" s="23"/>
      <c r="R1005" s="23"/>
      <c r="S1005" s="23"/>
      <c r="T1005" s="23"/>
      <c r="U1005" s="23"/>
    </row>
    <row r="1006" spans="1:23" s="2" customFormat="1">
      <c r="A1006" s="69" t="s">
        <v>737</v>
      </c>
      <c r="B1006" s="554" t="s">
        <v>1105</v>
      </c>
      <c r="C1006" s="554"/>
      <c r="D1006" s="20" t="s">
        <v>1106</v>
      </c>
      <c r="E1006" s="279"/>
      <c r="F1006" s="523"/>
      <c r="G1006" s="21"/>
      <c r="H1006" s="275" t="e">
        <f>VLOOKUP(A1006,'Master Data'!A:P,23,FALSE)</f>
        <v>#REF!</v>
      </c>
      <c r="I1006" s="72" t="e">
        <f t="shared" si="79"/>
        <v>#REF!</v>
      </c>
      <c r="J1006" s="21"/>
      <c r="K1006" s="21"/>
      <c r="L1006" s="289"/>
      <c r="M1006" s="532"/>
      <c r="N1006" s="532"/>
      <c r="O1006" s="370"/>
      <c r="P1006" s="384">
        <v>312</v>
      </c>
      <c r="Q1006" s="23"/>
      <c r="R1006" s="23"/>
      <c r="S1006" s="23"/>
      <c r="T1006" s="23"/>
      <c r="U1006" s="23"/>
    </row>
    <row r="1007" spans="1:23">
      <c r="A1007" s="69" t="s">
        <v>739</v>
      </c>
      <c r="B1007" s="554" t="s">
        <v>1105</v>
      </c>
      <c r="C1007" s="554"/>
      <c r="D1007" s="20" t="s">
        <v>1107</v>
      </c>
      <c r="E1007" s="279"/>
      <c r="F1007" s="523"/>
      <c r="G1007" s="21">
        <v>1</v>
      </c>
      <c r="H1007" s="275" t="e">
        <f>VLOOKUP(A1007,'Master Data'!A:P,23,FALSE)</f>
        <v>#REF!</v>
      </c>
      <c r="I1007" s="72" t="e">
        <f t="shared" si="79"/>
        <v>#REF!</v>
      </c>
      <c r="J1007" s="21"/>
      <c r="K1007" s="21"/>
      <c r="L1007" s="256"/>
      <c r="M1007" s="67"/>
      <c r="N1007" s="67"/>
      <c r="O1007" s="369"/>
      <c r="P1007" s="384">
        <v>313</v>
      </c>
      <c r="Q1007" s="23"/>
      <c r="R1007" s="23"/>
      <c r="S1007" s="23"/>
      <c r="T1007" s="23"/>
      <c r="U1007" s="23"/>
    </row>
    <row r="1008" spans="1:23">
      <c r="A1008" s="69" t="s">
        <v>1108</v>
      </c>
      <c r="B1008" s="554" t="s">
        <v>1105</v>
      </c>
      <c r="C1008" s="554"/>
      <c r="D1008" s="20" t="s">
        <v>1109</v>
      </c>
      <c r="E1008" s="279"/>
      <c r="F1008" s="523"/>
      <c r="G1008" s="21">
        <v>1</v>
      </c>
      <c r="H1008" s="275" t="e">
        <f>VLOOKUP(A1008,'Master Data'!A:P,23,FALSE)</f>
        <v>#REF!</v>
      </c>
      <c r="I1008" s="72" t="e">
        <f t="shared" si="79"/>
        <v>#REF!</v>
      </c>
      <c r="J1008" s="21"/>
      <c r="K1008" s="21"/>
      <c r="L1008" s="256"/>
      <c r="M1008" s="67"/>
      <c r="N1008" s="67"/>
      <c r="O1008" s="369"/>
      <c r="P1008" s="384">
        <v>314</v>
      </c>
      <c r="Q1008" s="23"/>
      <c r="R1008" s="23"/>
      <c r="S1008" s="23"/>
      <c r="T1008" s="23"/>
      <c r="U1008" s="23"/>
    </row>
    <row r="1009" spans="1:26">
      <c r="A1009" s="69" t="s">
        <v>789</v>
      </c>
      <c r="B1009" s="554" t="s">
        <v>1105</v>
      </c>
      <c r="C1009" s="554"/>
      <c r="D1009" s="20" t="s">
        <v>1110</v>
      </c>
      <c r="E1009" s="279"/>
      <c r="F1009" s="523"/>
      <c r="G1009" s="21">
        <v>1</v>
      </c>
      <c r="H1009" s="275" t="e">
        <f>VLOOKUP(A1009,'Master Data'!A:P,23,FALSE)</f>
        <v>#REF!</v>
      </c>
      <c r="I1009" s="72" t="e">
        <f t="shared" si="79"/>
        <v>#REF!</v>
      </c>
      <c r="J1009" s="21"/>
      <c r="K1009" s="21"/>
      <c r="L1009" s="256"/>
      <c r="M1009" s="67"/>
      <c r="N1009" s="67"/>
      <c r="O1009" s="369"/>
      <c r="P1009" s="384">
        <v>315</v>
      </c>
      <c r="Q1009" s="23"/>
      <c r="R1009" s="23"/>
      <c r="S1009" s="23"/>
      <c r="T1009" s="23"/>
      <c r="U1009" s="23"/>
    </row>
    <row r="1010" spans="1:26" s="2" customFormat="1">
      <c r="A1010" s="69" t="s">
        <v>741</v>
      </c>
      <c r="B1010" s="554" t="s">
        <v>1105</v>
      </c>
      <c r="C1010" s="554"/>
      <c r="D1010" s="20" t="s">
        <v>791</v>
      </c>
      <c r="E1010" s="279"/>
      <c r="F1010" s="523"/>
      <c r="G1010" s="21">
        <v>1</v>
      </c>
      <c r="H1010" s="275" t="e">
        <f>VLOOKUP(A1010,'Master Data'!A:P,23,FALSE)</f>
        <v>#REF!</v>
      </c>
      <c r="I1010" s="72" t="e">
        <f t="shared" si="79"/>
        <v>#REF!</v>
      </c>
      <c r="J1010" s="21"/>
      <c r="K1010" s="21"/>
      <c r="L1010" s="289"/>
      <c r="M1010" s="532"/>
      <c r="N1010" s="532"/>
      <c r="O1010" s="370"/>
      <c r="P1010" s="385">
        <v>316</v>
      </c>
      <c r="Q1010" s="23"/>
      <c r="R1010" s="23"/>
      <c r="S1010" s="23"/>
      <c r="T1010" s="23"/>
      <c r="U1010" s="23"/>
    </row>
    <row r="1011" spans="1:26">
      <c r="A1011" s="543"/>
      <c r="B1011" s="541"/>
      <c r="C1011" s="541"/>
      <c r="D1011" s="541"/>
      <c r="E1011" s="281"/>
      <c r="F1011" s="524"/>
      <c r="G1011" s="86"/>
      <c r="H1011" s="87"/>
      <c r="I1011" s="87"/>
      <c r="J1011" s="86"/>
      <c r="K1011" s="86"/>
      <c r="L1011" s="249"/>
      <c r="M1011" s="67"/>
      <c r="N1011" s="67"/>
      <c r="O1011" s="369"/>
      <c r="P1011" s="384">
        <v>317</v>
      </c>
      <c r="Q1011" s="23"/>
      <c r="R1011" s="23"/>
      <c r="S1011" s="23"/>
      <c r="T1011" s="23"/>
      <c r="U1011" s="23"/>
    </row>
    <row r="1012" spans="1:26" s="7" customFormat="1" ht="30.75">
      <c r="A1012" s="555" t="s">
        <v>247</v>
      </c>
      <c r="B1012" s="542" t="s">
        <v>248</v>
      </c>
      <c r="C1012" s="542"/>
      <c r="D1012" s="542"/>
      <c r="E1012" s="279" t="s">
        <v>1201</v>
      </c>
      <c r="F1012" s="521">
        <v>810797030735</v>
      </c>
      <c r="G1012" s="17">
        <v>1</v>
      </c>
      <c r="H1012" s="78"/>
      <c r="I1012" s="78"/>
      <c r="J1012" s="17">
        <v>240</v>
      </c>
      <c r="K1012" s="17">
        <v>20</v>
      </c>
      <c r="L1012" s="37"/>
      <c r="M1012" s="255">
        <v>29.1</v>
      </c>
      <c r="N1012" s="255">
        <v>64.989999999999995</v>
      </c>
      <c r="O1012" s="381"/>
      <c r="P1012" s="384">
        <v>318</v>
      </c>
      <c r="Q1012" s="23"/>
      <c r="R1012" s="66">
        <f>L1012*1.55</f>
        <v>0</v>
      </c>
      <c r="S1012" s="260" t="e">
        <f>SUM(R1012-L1012)/R1012</f>
        <v>#DIV/0!</v>
      </c>
      <c r="T1012" s="66">
        <f>T1007</f>
        <v>0</v>
      </c>
      <c r="U1012" s="260" t="e">
        <f>SUM(T1012-R1012)/T1012</f>
        <v>#DIV/0!</v>
      </c>
      <c r="V1012" s="287">
        <f>V1007</f>
        <v>0</v>
      </c>
      <c r="W1012" s="261" t="e">
        <f>SUM(V1012-L1012)/V1012</f>
        <v>#DIV/0!</v>
      </c>
    </row>
    <row r="1013" spans="1:26">
      <c r="A1013" s="69"/>
      <c r="B1013" s="69" t="s">
        <v>1202</v>
      </c>
      <c r="C1013" s="69"/>
      <c r="D1013" s="20" t="s">
        <v>1203</v>
      </c>
      <c r="E1013" s="279"/>
      <c r="F1013" s="523"/>
      <c r="G1013" s="21">
        <v>1</v>
      </c>
      <c r="H1013" s="275" t="e">
        <f>VLOOKUP(A1013,'Master Data'!A:P,23,FALSE)</f>
        <v>#N/A</v>
      </c>
      <c r="I1013" s="72" t="e">
        <f t="shared" ref="I1013:I1024" si="80">H1013*G1013</f>
        <v>#N/A</v>
      </c>
      <c r="J1013" s="21"/>
      <c r="K1013" s="21"/>
      <c r="L1013" s="269"/>
      <c r="M1013" s="67"/>
      <c r="N1013" s="67"/>
      <c r="O1013" s="369"/>
      <c r="P1013" s="384">
        <v>319</v>
      </c>
      <c r="Q1013" s="23"/>
      <c r="R1013" s="23"/>
      <c r="S1013" s="23"/>
      <c r="T1013" s="23"/>
      <c r="U1013" s="23"/>
      <c r="V1013" s="287"/>
    </row>
    <row r="1014" spans="1:26">
      <c r="A1014" s="69" t="s">
        <v>795</v>
      </c>
      <c r="B1014" s="20"/>
      <c r="C1014" s="20"/>
      <c r="D1014" s="20" t="s">
        <v>1120</v>
      </c>
      <c r="E1014" s="279"/>
      <c r="F1014" s="523"/>
      <c r="G1014" s="21">
        <v>1</v>
      </c>
      <c r="H1014" s="275" t="e">
        <f>VLOOKUP(A1014,'Master Data'!A:P,23,FALSE)</f>
        <v>#REF!</v>
      </c>
      <c r="I1014" s="72" t="e">
        <f t="shared" si="80"/>
        <v>#REF!</v>
      </c>
      <c r="J1014" s="21"/>
      <c r="K1014" s="21"/>
      <c r="L1014" s="256"/>
      <c r="M1014" s="67"/>
      <c r="N1014" s="67"/>
      <c r="O1014" s="369"/>
      <c r="P1014" s="384">
        <v>320</v>
      </c>
      <c r="Q1014" s="23"/>
      <c r="R1014" s="23"/>
      <c r="S1014" s="23"/>
      <c r="T1014" s="23"/>
      <c r="U1014" s="23"/>
    </row>
    <row r="1015" spans="1:26">
      <c r="A1015" s="69" t="s">
        <v>804</v>
      </c>
      <c r="B1015" s="20"/>
      <c r="C1015" s="20"/>
      <c r="D1015" s="20" t="s">
        <v>1121</v>
      </c>
      <c r="E1015" s="279"/>
      <c r="F1015" s="523"/>
      <c r="G1015" s="21">
        <v>1</v>
      </c>
      <c r="H1015" s="275" t="e">
        <f>VLOOKUP(A1015,'Master Data'!A:P,23,FALSE)</f>
        <v>#REF!</v>
      </c>
      <c r="I1015" s="72" t="e">
        <f t="shared" si="80"/>
        <v>#REF!</v>
      </c>
      <c r="J1015" s="21"/>
      <c r="K1015" s="21"/>
      <c r="L1015" s="256"/>
      <c r="M1015" s="67"/>
      <c r="N1015" s="67"/>
      <c r="O1015" s="369"/>
      <c r="P1015" s="385">
        <v>321</v>
      </c>
      <c r="Q1015" s="23"/>
      <c r="R1015" s="23"/>
      <c r="S1015" s="23"/>
      <c r="T1015" s="23"/>
      <c r="U1015" s="23"/>
      <c r="X1015" s="264"/>
      <c r="Y1015" s="264"/>
      <c r="Z1015" s="24"/>
    </row>
    <row r="1016" spans="1:26">
      <c r="A1016" s="69" t="s">
        <v>578</v>
      </c>
      <c r="B1016" s="20"/>
      <c r="C1016" s="20"/>
      <c r="D1016" s="20" t="s">
        <v>1122</v>
      </c>
      <c r="E1016" s="279"/>
      <c r="F1016" s="523"/>
      <c r="G1016" s="21">
        <v>1</v>
      </c>
      <c r="H1016" s="275" t="e">
        <f>VLOOKUP(A1016,'Master Data'!A:P,23,FALSE)</f>
        <v>#REF!</v>
      </c>
      <c r="I1016" s="72" t="e">
        <f t="shared" si="80"/>
        <v>#REF!</v>
      </c>
      <c r="J1016" s="21"/>
      <c r="K1016" s="21"/>
      <c r="L1016" s="256"/>
      <c r="M1016" s="67"/>
      <c r="N1016" s="67"/>
      <c r="O1016" s="369"/>
      <c r="P1016" s="384">
        <v>322</v>
      </c>
      <c r="Q1016" s="23"/>
      <c r="R1016" s="23"/>
      <c r="S1016" s="23"/>
      <c r="T1016" s="23"/>
      <c r="U1016" s="23"/>
      <c r="X1016" s="264"/>
      <c r="Y1016" s="264"/>
      <c r="Z1016" s="24"/>
    </row>
    <row r="1017" spans="1:26">
      <c r="A1017" s="69" t="s">
        <v>885</v>
      </c>
      <c r="B1017" s="20"/>
      <c r="C1017" s="20"/>
      <c r="D1017" s="20" t="s">
        <v>1102</v>
      </c>
      <c r="E1017" s="279"/>
      <c r="F1017" s="523"/>
      <c r="G1017" s="21">
        <v>5</v>
      </c>
      <c r="H1017" s="275" t="e">
        <f>VLOOKUP(A1017,'Master Data'!A:P,23,FALSE)</f>
        <v>#REF!</v>
      </c>
      <c r="I1017" s="72" t="e">
        <f t="shared" si="80"/>
        <v>#REF!</v>
      </c>
      <c r="J1017" s="21"/>
      <c r="K1017" s="21"/>
      <c r="L1017" s="256"/>
      <c r="M1017" s="67"/>
      <c r="N1017" s="67"/>
      <c r="O1017" s="369"/>
      <c r="P1017" s="384">
        <v>323</v>
      </c>
      <c r="Q1017" s="23"/>
      <c r="R1017" s="23"/>
      <c r="S1017" s="23"/>
      <c r="T1017" s="23"/>
      <c r="U1017" s="23"/>
      <c r="X1017" s="264"/>
      <c r="Y1017" s="264"/>
      <c r="Z1017" s="24"/>
    </row>
    <row r="1018" spans="1:26">
      <c r="A1018" s="69" t="s">
        <v>632</v>
      </c>
      <c r="B1018" s="554"/>
      <c r="C1018" s="554"/>
      <c r="D1018" s="20" t="s">
        <v>1103</v>
      </c>
      <c r="E1018" s="279"/>
      <c r="F1018" s="523"/>
      <c r="G1018" s="21">
        <v>1</v>
      </c>
      <c r="H1018" s="275" t="e">
        <f>VLOOKUP(A1018,'Master Data'!A:P,23,FALSE)</f>
        <v>#REF!</v>
      </c>
      <c r="I1018" s="72" t="e">
        <f t="shared" si="80"/>
        <v>#REF!</v>
      </c>
      <c r="J1018" s="21"/>
      <c r="K1018" s="21"/>
      <c r="L1018" s="256"/>
      <c r="M1018" s="67"/>
      <c r="N1018" s="67"/>
      <c r="O1018" s="369"/>
      <c r="P1018" s="384">
        <v>324</v>
      </c>
      <c r="Q1018" s="23"/>
      <c r="R1018" s="23"/>
      <c r="S1018" s="23"/>
      <c r="T1018" s="23"/>
      <c r="U1018" s="23"/>
      <c r="X1018" s="264"/>
      <c r="Y1018" s="264"/>
      <c r="Z1018" s="24"/>
    </row>
    <row r="1019" spans="1:26">
      <c r="A1019" s="69" t="s">
        <v>648</v>
      </c>
      <c r="B1019" s="554"/>
      <c r="C1019" s="554"/>
      <c r="D1019" s="20" t="s">
        <v>1104</v>
      </c>
      <c r="E1019" s="279"/>
      <c r="F1019" s="523"/>
      <c r="G1019" s="21">
        <v>1</v>
      </c>
      <c r="H1019" s="275" t="e">
        <f>VLOOKUP(A1019,'Master Data'!A:P,23,FALSE)</f>
        <v>#REF!</v>
      </c>
      <c r="I1019" s="72" t="e">
        <f t="shared" si="80"/>
        <v>#REF!</v>
      </c>
      <c r="J1019" s="21"/>
      <c r="K1019" s="21"/>
      <c r="L1019" s="256"/>
      <c r="M1019" s="67"/>
      <c r="N1019" s="67"/>
      <c r="O1019" s="369"/>
      <c r="P1019" s="384">
        <v>325</v>
      </c>
      <c r="Q1019" s="23"/>
      <c r="R1019" s="23"/>
      <c r="S1019" s="23"/>
      <c r="T1019" s="23"/>
      <c r="U1019" s="23"/>
      <c r="X1019" s="264"/>
      <c r="Y1019" s="264"/>
      <c r="Z1019" s="24"/>
    </row>
    <row r="1020" spans="1:26">
      <c r="A1020" s="69" t="s">
        <v>737</v>
      </c>
      <c r="B1020" s="554" t="s">
        <v>1105</v>
      </c>
      <c r="C1020" s="554"/>
      <c r="D1020" s="20" t="s">
        <v>1106</v>
      </c>
      <c r="E1020" s="279"/>
      <c r="F1020" s="523"/>
      <c r="G1020" s="21"/>
      <c r="H1020" s="275" t="e">
        <f>VLOOKUP(A1020,'Master Data'!A:P,23,FALSE)</f>
        <v>#REF!</v>
      </c>
      <c r="I1020" s="72" t="e">
        <f t="shared" si="80"/>
        <v>#REF!</v>
      </c>
      <c r="J1020" s="21"/>
      <c r="K1020" s="21"/>
      <c r="L1020" s="256"/>
      <c r="M1020" s="67"/>
      <c r="N1020" s="67"/>
      <c r="O1020" s="369"/>
      <c r="P1020" s="385">
        <v>326</v>
      </c>
      <c r="Q1020" s="23"/>
      <c r="R1020" s="23"/>
      <c r="S1020" s="23"/>
      <c r="T1020" s="23"/>
      <c r="U1020" s="23"/>
      <c r="X1020" s="264"/>
      <c r="Y1020" s="264"/>
      <c r="Z1020" s="24"/>
    </row>
    <row r="1021" spans="1:26">
      <c r="A1021" s="69" t="s">
        <v>739</v>
      </c>
      <c r="B1021" s="554" t="s">
        <v>1105</v>
      </c>
      <c r="C1021" s="554"/>
      <c r="D1021" s="20" t="s">
        <v>1107</v>
      </c>
      <c r="E1021" s="279"/>
      <c r="F1021" s="523"/>
      <c r="G1021" s="21">
        <v>1</v>
      </c>
      <c r="H1021" s="275" t="e">
        <f>VLOOKUP(A1021,'Master Data'!A:P,23,FALSE)</f>
        <v>#REF!</v>
      </c>
      <c r="I1021" s="72" t="e">
        <f t="shared" si="80"/>
        <v>#REF!</v>
      </c>
      <c r="J1021" s="21"/>
      <c r="K1021" s="21"/>
      <c r="L1021" s="256"/>
      <c r="M1021" s="67"/>
      <c r="N1021" s="67"/>
      <c r="O1021" s="369"/>
      <c r="P1021" s="384">
        <v>327</v>
      </c>
      <c r="Q1021" s="23"/>
      <c r="R1021" s="23"/>
      <c r="S1021" s="23"/>
      <c r="T1021" s="23"/>
      <c r="U1021" s="23"/>
      <c r="X1021" s="264"/>
      <c r="Y1021" s="264"/>
      <c r="Z1021" s="24"/>
    </row>
    <row r="1022" spans="1:26">
      <c r="A1022" s="69" t="s">
        <v>1108</v>
      </c>
      <c r="B1022" s="554" t="s">
        <v>1105</v>
      </c>
      <c r="C1022" s="554"/>
      <c r="D1022" s="20" t="s">
        <v>1109</v>
      </c>
      <c r="E1022" s="279"/>
      <c r="F1022" s="523"/>
      <c r="G1022" s="21">
        <v>1</v>
      </c>
      <c r="H1022" s="275" t="e">
        <f>VLOOKUP(A1022,'Master Data'!A:P,23,FALSE)</f>
        <v>#REF!</v>
      </c>
      <c r="I1022" s="72" t="e">
        <f t="shared" si="80"/>
        <v>#REF!</v>
      </c>
      <c r="J1022" s="21"/>
      <c r="K1022" s="21"/>
      <c r="L1022" s="256"/>
      <c r="M1022" s="67"/>
      <c r="N1022" s="67"/>
      <c r="O1022" s="369"/>
      <c r="P1022" s="384">
        <v>328</v>
      </c>
      <c r="Q1022" s="23"/>
      <c r="R1022" s="23"/>
      <c r="S1022" s="23"/>
      <c r="T1022" s="23"/>
      <c r="U1022" s="23"/>
      <c r="X1022" s="264"/>
      <c r="Y1022" s="264"/>
      <c r="Z1022" s="24"/>
    </row>
    <row r="1023" spans="1:26">
      <c r="A1023" s="69" t="s">
        <v>789</v>
      </c>
      <c r="B1023" s="554" t="s">
        <v>1105</v>
      </c>
      <c r="C1023" s="554"/>
      <c r="D1023" s="20" t="s">
        <v>1110</v>
      </c>
      <c r="E1023" s="279"/>
      <c r="F1023" s="523"/>
      <c r="G1023" s="21">
        <v>1</v>
      </c>
      <c r="H1023" s="275" t="e">
        <f>VLOOKUP(A1023,'Master Data'!A:P,23,FALSE)</f>
        <v>#REF!</v>
      </c>
      <c r="I1023" s="72" t="e">
        <f t="shared" si="80"/>
        <v>#REF!</v>
      </c>
      <c r="J1023" s="21"/>
      <c r="K1023" s="21"/>
      <c r="L1023" s="256"/>
      <c r="M1023" s="67"/>
      <c r="N1023" s="67"/>
      <c r="O1023" s="369"/>
      <c r="P1023" s="384">
        <v>329</v>
      </c>
      <c r="Q1023" s="23"/>
      <c r="R1023" s="23"/>
      <c r="S1023" s="23"/>
      <c r="T1023" s="23"/>
      <c r="U1023" s="23"/>
      <c r="X1023" s="264"/>
      <c r="Y1023" s="264"/>
      <c r="Z1023" s="24"/>
    </row>
    <row r="1024" spans="1:26" s="2" customFormat="1">
      <c r="A1024" s="69" t="s">
        <v>741</v>
      </c>
      <c r="B1024" s="554" t="s">
        <v>1105</v>
      </c>
      <c r="C1024" s="554"/>
      <c r="D1024" s="20" t="s">
        <v>791</v>
      </c>
      <c r="E1024" s="279"/>
      <c r="F1024" s="523"/>
      <c r="G1024" s="21">
        <v>1</v>
      </c>
      <c r="H1024" s="275" t="e">
        <f>VLOOKUP(A1024,'Master Data'!A:P,23,FALSE)</f>
        <v>#REF!</v>
      </c>
      <c r="I1024" s="72" t="e">
        <f t="shared" si="80"/>
        <v>#REF!</v>
      </c>
      <c r="J1024" s="21"/>
      <c r="K1024" s="21"/>
      <c r="L1024" s="289"/>
      <c r="M1024" s="532"/>
      <c r="N1024" s="532"/>
      <c r="O1024" s="370"/>
      <c r="P1024" s="384">
        <v>330</v>
      </c>
      <c r="Q1024" s="23"/>
      <c r="R1024" s="23"/>
      <c r="S1024" s="23"/>
      <c r="T1024" s="23"/>
      <c r="U1024" s="23"/>
      <c r="X1024" s="264"/>
      <c r="Y1024" s="264"/>
      <c r="Z1024" s="24"/>
    </row>
    <row r="1025" spans="1:26">
      <c r="A1025" s="543"/>
      <c r="B1025" s="541"/>
      <c r="C1025" s="541"/>
      <c r="D1025" s="541"/>
      <c r="E1025" s="281"/>
      <c r="F1025" s="524"/>
      <c r="G1025" s="86"/>
      <c r="H1025" s="87"/>
      <c r="I1025" s="87"/>
      <c r="J1025" s="86"/>
      <c r="K1025" s="86"/>
      <c r="L1025" s="249"/>
      <c r="M1025" s="67"/>
      <c r="N1025" s="67"/>
      <c r="O1025" s="369"/>
      <c r="P1025" s="385">
        <v>331</v>
      </c>
      <c r="Q1025" s="23"/>
      <c r="R1025" s="23"/>
      <c r="S1025" s="23"/>
      <c r="T1025" s="23"/>
      <c r="U1025" s="23"/>
      <c r="X1025" s="264"/>
      <c r="Y1025" s="264"/>
      <c r="Z1025" s="24"/>
    </row>
    <row r="1026" spans="1:26" s="4" customFormat="1" ht="30.75">
      <c r="A1026" s="555" t="s">
        <v>250</v>
      </c>
      <c r="B1026" s="542" t="s">
        <v>251</v>
      </c>
      <c r="C1026" s="542"/>
      <c r="D1026" s="542"/>
      <c r="E1026" s="279" t="s">
        <v>1204</v>
      </c>
      <c r="F1026" s="521">
        <v>810797030742</v>
      </c>
      <c r="G1026" s="17">
        <v>1</v>
      </c>
      <c r="H1026" s="78"/>
      <c r="I1026" s="78"/>
      <c r="J1026" s="17">
        <v>240</v>
      </c>
      <c r="K1026" s="17">
        <v>19</v>
      </c>
      <c r="L1026" s="18"/>
      <c r="M1026" s="255" t="e">
        <v>#N/A</v>
      </c>
      <c r="N1026" s="255" t="e">
        <v>#N/A</v>
      </c>
      <c r="O1026" s="371"/>
      <c r="P1026" s="384">
        <v>332</v>
      </c>
      <c r="Q1026" s="23"/>
      <c r="R1026" s="66">
        <v>24.58</v>
      </c>
      <c r="S1026" s="260">
        <f>SUM(R1026-L1026)/R1026</f>
        <v>1</v>
      </c>
      <c r="T1026" s="66">
        <f>R1026*2.2</f>
        <v>54.076000000000001</v>
      </c>
      <c r="U1026" s="260">
        <f>SUM(T1026-R1026)/T1026</f>
        <v>0.54545454545454553</v>
      </c>
      <c r="V1026" s="287">
        <v>125.65</v>
      </c>
      <c r="W1026" s="261">
        <f>SUM(V1026-L1026)/V1026</f>
        <v>1</v>
      </c>
      <c r="X1026" s="262" t="s">
        <v>1205</v>
      </c>
      <c r="Y1026" s="324" t="s">
        <v>1206</v>
      </c>
      <c r="Z1026" s="23" t="s">
        <v>1207</v>
      </c>
    </row>
    <row r="1027" spans="1:26" s="4" customFormat="1">
      <c r="A1027" s="69"/>
      <c r="B1027" s="560" t="s">
        <v>1208</v>
      </c>
      <c r="C1027" s="560"/>
      <c r="D1027" s="20" t="s">
        <v>1209</v>
      </c>
      <c r="E1027" s="279"/>
      <c r="F1027" s="523"/>
      <c r="G1027" s="21">
        <v>1</v>
      </c>
      <c r="H1027" s="275" t="e">
        <f>VLOOKUP(A1027,'Master Data'!A:P,23,FALSE)</f>
        <v>#N/A</v>
      </c>
      <c r="I1027" s="72" t="e">
        <f t="shared" ref="I1027:I1038" si="81">H1027*G1027</f>
        <v>#N/A</v>
      </c>
      <c r="J1027" s="21"/>
      <c r="K1027" s="21"/>
      <c r="L1027" s="290"/>
      <c r="M1027" s="534"/>
      <c r="N1027" s="534"/>
      <c r="O1027" s="376"/>
      <c r="P1027" s="384">
        <v>333</v>
      </c>
      <c r="Q1027" s="23"/>
      <c r="R1027" s="23"/>
      <c r="S1027" s="23"/>
      <c r="T1027" s="23"/>
      <c r="U1027" s="23"/>
      <c r="V1027" s="287">
        <v>63.95</v>
      </c>
      <c r="W1027"/>
      <c r="X1027" s="262" t="s">
        <v>1210</v>
      </c>
      <c r="Y1027" s="324" t="s">
        <v>1211</v>
      </c>
      <c r="Z1027" s="23" t="s">
        <v>1127</v>
      </c>
    </row>
    <row r="1028" spans="1:26" s="4" customFormat="1">
      <c r="A1028" s="69" t="s">
        <v>795</v>
      </c>
      <c r="B1028" s="20" t="s">
        <v>1119</v>
      </c>
      <c r="C1028" s="20"/>
      <c r="D1028" s="20" t="s">
        <v>1120</v>
      </c>
      <c r="E1028" s="279"/>
      <c r="F1028" s="523"/>
      <c r="G1028" s="21">
        <v>1</v>
      </c>
      <c r="H1028" s="275" t="e">
        <f>VLOOKUP(A1028,'Master Data'!A:P,23,FALSE)</f>
        <v>#REF!</v>
      </c>
      <c r="I1028" s="72" t="e">
        <f t="shared" si="81"/>
        <v>#REF!</v>
      </c>
      <c r="J1028" s="21"/>
      <c r="K1028" s="21"/>
      <c r="L1028" s="291"/>
      <c r="M1028" s="534"/>
      <c r="N1028" s="534"/>
      <c r="O1028" s="376"/>
      <c r="P1028" s="384">
        <v>334</v>
      </c>
      <c r="Q1028" s="23"/>
      <c r="R1028" s="23"/>
      <c r="S1028" s="23"/>
      <c r="T1028" s="23"/>
      <c r="U1028" s="23"/>
      <c r="V1028" s="323"/>
      <c r="X1028" s="264"/>
      <c r="Y1028" s="325" t="s">
        <v>1212</v>
      </c>
      <c r="Z1028" s="23" t="s">
        <v>1127</v>
      </c>
    </row>
    <row r="1029" spans="1:26" s="4" customFormat="1">
      <c r="A1029" s="69" t="s">
        <v>804</v>
      </c>
      <c r="B1029" s="20"/>
      <c r="C1029" s="20"/>
      <c r="D1029" s="20" t="s">
        <v>1121</v>
      </c>
      <c r="E1029" s="279"/>
      <c r="F1029" s="523"/>
      <c r="G1029" s="21">
        <v>1</v>
      </c>
      <c r="H1029" s="275" t="e">
        <f>VLOOKUP(A1029,'Master Data'!A:P,23,FALSE)</f>
        <v>#REF!</v>
      </c>
      <c r="I1029" s="72" t="e">
        <f t="shared" si="81"/>
        <v>#REF!</v>
      </c>
      <c r="J1029" s="21"/>
      <c r="K1029" s="21"/>
      <c r="L1029" s="291"/>
      <c r="M1029" s="534"/>
      <c r="N1029" s="534"/>
      <c r="O1029" s="376"/>
      <c r="P1029" s="384">
        <v>335</v>
      </c>
      <c r="Q1029" s="23"/>
      <c r="R1029" s="23"/>
      <c r="S1029" s="23"/>
      <c r="T1029" s="23"/>
      <c r="U1029" s="23"/>
      <c r="V1029" s="326">
        <v>62.5</v>
      </c>
      <c r="X1029" s="262" t="s">
        <v>1213</v>
      </c>
      <c r="Y1029" s="325" t="s">
        <v>1214</v>
      </c>
      <c r="Z1029" s="23" t="s">
        <v>1127</v>
      </c>
    </row>
    <row r="1030" spans="1:26" s="4" customFormat="1">
      <c r="A1030" s="69" t="s">
        <v>578</v>
      </c>
      <c r="B1030" s="20"/>
      <c r="C1030" s="20"/>
      <c r="D1030" s="20" t="s">
        <v>1122</v>
      </c>
      <c r="E1030" s="279"/>
      <c r="F1030" s="523"/>
      <c r="G1030" s="21">
        <v>1</v>
      </c>
      <c r="H1030" s="275" t="e">
        <f>VLOOKUP(A1030,'Master Data'!A:P,23,FALSE)</f>
        <v>#REF!</v>
      </c>
      <c r="I1030" s="72" t="e">
        <f t="shared" si="81"/>
        <v>#REF!</v>
      </c>
      <c r="J1030" s="21"/>
      <c r="K1030" s="21"/>
      <c r="L1030" s="291"/>
      <c r="M1030" s="534"/>
      <c r="N1030" s="534"/>
      <c r="O1030" s="376"/>
      <c r="P1030" s="385">
        <v>336</v>
      </c>
      <c r="Q1030" s="23"/>
      <c r="R1030" s="23"/>
      <c r="S1030" s="23"/>
      <c r="T1030" s="23"/>
      <c r="U1030" s="23"/>
      <c r="V1030" s="323"/>
      <c r="X1030" s="264"/>
      <c r="Y1030" s="325" t="s">
        <v>1215</v>
      </c>
      <c r="Z1030" s="23" t="s">
        <v>1216</v>
      </c>
    </row>
    <row r="1031" spans="1:26" s="4" customFormat="1">
      <c r="A1031" s="69" t="s">
        <v>885</v>
      </c>
      <c r="B1031" s="20"/>
      <c r="C1031" s="20"/>
      <c r="D1031" s="20" t="s">
        <v>1102</v>
      </c>
      <c r="E1031" s="279"/>
      <c r="F1031" s="523"/>
      <c r="G1031" s="21">
        <v>5</v>
      </c>
      <c r="H1031" s="275" t="e">
        <f>VLOOKUP(A1031,'Master Data'!A:P,23,FALSE)</f>
        <v>#REF!</v>
      </c>
      <c r="I1031" s="72" t="e">
        <f t="shared" si="81"/>
        <v>#REF!</v>
      </c>
      <c r="J1031" s="21"/>
      <c r="K1031" s="21"/>
      <c r="L1031" s="291"/>
      <c r="M1031" s="534"/>
      <c r="N1031" s="534"/>
      <c r="O1031" s="376"/>
      <c r="P1031" s="384">
        <v>337</v>
      </c>
      <c r="Q1031" s="23"/>
      <c r="R1031" s="23"/>
      <c r="S1031" s="23"/>
      <c r="T1031" s="23"/>
      <c r="U1031" s="23"/>
      <c r="V1031" s="326">
        <v>59.99</v>
      </c>
      <c r="X1031" s="262" t="s">
        <v>1217</v>
      </c>
      <c r="Y1031" s="84" t="s">
        <v>1218</v>
      </c>
      <c r="Z1031" s="24"/>
    </row>
    <row r="1032" spans="1:26">
      <c r="A1032" s="69" t="s">
        <v>632</v>
      </c>
      <c r="B1032" s="554"/>
      <c r="C1032" s="554"/>
      <c r="D1032" s="20" t="s">
        <v>1103</v>
      </c>
      <c r="E1032" s="279"/>
      <c r="F1032" s="523"/>
      <c r="G1032" s="21">
        <v>1</v>
      </c>
      <c r="H1032" s="275" t="e">
        <f>VLOOKUP(A1032,'Master Data'!A:P,23,FALSE)</f>
        <v>#REF!</v>
      </c>
      <c r="I1032" s="72" t="e">
        <f t="shared" si="81"/>
        <v>#REF!</v>
      </c>
      <c r="J1032" s="21"/>
      <c r="K1032" s="21"/>
      <c r="L1032" s="256"/>
      <c r="M1032" s="67"/>
      <c r="N1032" s="67"/>
      <c r="O1032" s="369"/>
      <c r="P1032" s="384">
        <v>338</v>
      </c>
      <c r="Q1032" s="23"/>
      <c r="R1032" s="23"/>
      <c r="S1032" s="23"/>
      <c r="T1032" s="23"/>
      <c r="U1032" s="23"/>
      <c r="X1032" s="264"/>
      <c r="Y1032" s="264"/>
      <c r="Z1032" s="24"/>
    </row>
    <row r="1033" spans="1:26">
      <c r="A1033" s="69" t="s">
        <v>648</v>
      </c>
      <c r="B1033" s="554"/>
      <c r="C1033" s="554"/>
      <c r="D1033" s="20" t="s">
        <v>1104</v>
      </c>
      <c r="E1033" s="279"/>
      <c r="F1033" s="523"/>
      <c r="G1033" s="21">
        <v>1</v>
      </c>
      <c r="H1033" s="275" t="e">
        <f>VLOOKUP(A1033,'Master Data'!A:P,23,FALSE)</f>
        <v>#REF!</v>
      </c>
      <c r="I1033" s="72" t="e">
        <f t="shared" si="81"/>
        <v>#REF!</v>
      </c>
      <c r="J1033" s="21"/>
      <c r="K1033" s="21"/>
      <c r="L1033" s="256"/>
      <c r="M1033" s="67"/>
      <c r="N1033" s="67"/>
      <c r="O1033" s="369"/>
      <c r="P1033" s="384">
        <v>339</v>
      </c>
      <c r="Q1033" s="23"/>
      <c r="R1033" s="23"/>
      <c r="S1033" s="23"/>
      <c r="T1033" s="23"/>
      <c r="U1033" s="23"/>
      <c r="X1033" s="264"/>
      <c r="Y1033" s="264"/>
      <c r="Z1033" s="24"/>
    </row>
    <row r="1034" spans="1:26" s="2" customFormat="1">
      <c r="A1034" s="69" t="s">
        <v>737</v>
      </c>
      <c r="B1034" s="554" t="s">
        <v>1105</v>
      </c>
      <c r="C1034" s="554"/>
      <c r="D1034" s="20" t="s">
        <v>1106</v>
      </c>
      <c r="E1034" s="279"/>
      <c r="F1034" s="523"/>
      <c r="G1034" s="21"/>
      <c r="H1034" s="275" t="e">
        <f>VLOOKUP(A1034,'Master Data'!A:P,23,FALSE)</f>
        <v>#REF!</v>
      </c>
      <c r="I1034" s="72" t="e">
        <f t="shared" si="81"/>
        <v>#REF!</v>
      </c>
      <c r="J1034" s="21"/>
      <c r="K1034" s="21"/>
      <c r="L1034" s="289"/>
      <c r="M1034" s="532"/>
      <c r="N1034" s="532"/>
      <c r="O1034" s="370"/>
      <c r="P1034" s="384">
        <v>340</v>
      </c>
      <c r="Q1034" s="23"/>
      <c r="R1034" s="23"/>
      <c r="S1034" s="23"/>
      <c r="T1034" s="23"/>
      <c r="U1034" s="23"/>
      <c r="X1034" s="264"/>
      <c r="Y1034" s="264"/>
      <c r="Z1034" s="24"/>
    </row>
    <row r="1035" spans="1:26">
      <c r="A1035" s="69" t="s">
        <v>739</v>
      </c>
      <c r="B1035" s="554" t="s">
        <v>1105</v>
      </c>
      <c r="C1035" s="554"/>
      <c r="D1035" s="20" t="s">
        <v>1107</v>
      </c>
      <c r="E1035" s="279"/>
      <c r="F1035" s="523"/>
      <c r="G1035" s="21">
        <v>1</v>
      </c>
      <c r="H1035" s="275" t="e">
        <f>VLOOKUP(A1035,'Master Data'!A:P,23,FALSE)</f>
        <v>#REF!</v>
      </c>
      <c r="I1035" s="72" t="e">
        <f t="shared" si="81"/>
        <v>#REF!</v>
      </c>
      <c r="J1035" s="21"/>
      <c r="K1035" s="21"/>
      <c r="L1035" s="256"/>
      <c r="M1035" s="67"/>
      <c r="N1035" s="67"/>
      <c r="O1035" s="369"/>
      <c r="P1035" s="385">
        <v>341</v>
      </c>
      <c r="Q1035" s="23"/>
      <c r="R1035" s="23"/>
      <c r="S1035" s="23"/>
      <c r="T1035" s="23"/>
      <c r="U1035" s="23"/>
      <c r="X1035" s="264"/>
      <c r="Y1035" s="264"/>
      <c r="Z1035" s="24"/>
    </row>
    <row r="1036" spans="1:26">
      <c r="A1036" s="69" t="s">
        <v>1108</v>
      </c>
      <c r="B1036" s="554" t="s">
        <v>1105</v>
      </c>
      <c r="C1036" s="554"/>
      <c r="D1036" s="20" t="s">
        <v>1109</v>
      </c>
      <c r="E1036" s="279"/>
      <c r="F1036" s="523"/>
      <c r="G1036" s="21">
        <v>1</v>
      </c>
      <c r="H1036" s="275" t="e">
        <f>VLOOKUP(A1036,'Master Data'!A:P,23,FALSE)</f>
        <v>#REF!</v>
      </c>
      <c r="I1036" s="72" t="e">
        <f t="shared" si="81"/>
        <v>#REF!</v>
      </c>
      <c r="J1036" s="21"/>
      <c r="K1036" s="21"/>
      <c r="L1036" s="256"/>
      <c r="M1036" s="67"/>
      <c r="N1036" s="67"/>
      <c r="O1036" s="369"/>
      <c r="P1036" s="384">
        <v>342</v>
      </c>
      <c r="Q1036" s="23"/>
      <c r="R1036" s="23"/>
      <c r="S1036" s="23"/>
      <c r="T1036" s="23"/>
      <c r="U1036" s="23"/>
      <c r="X1036" s="264"/>
      <c r="Y1036" s="264"/>
      <c r="Z1036" s="24"/>
    </row>
    <row r="1037" spans="1:26">
      <c r="A1037" s="69" t="s">
        <v>789</v>
      </c>
      <c r="B1037" s="554" t="s">
        <v>1105</v>
      </c>
      <c r="C1037" s="554"/>
      <c r="D1037" s="20" t="s">
        <v>1110</v>
      </c>
      <c r="E1037" s="279"/>
      <c r="F1037" s="523"/>
      <c r="G1037" s="21">
        <v>1</v>
      </c>
      <c r="H1037" s="275" t="e">
        <f>VLOOKUP(A1037,'Master Data'!A:P,23,FALSE)</f>
        <v>#REF!</v>
      </c>
      <c r="I1037" s="72" t="e">
        <f t="shared" si="81"/>
        <v>#REF!</v>
      </c>
      <c r="J1037" s="21"/>
      <c r="K1037" s="21"/>
      <c r="L1037" s="256"/>
      <c r="M1037" s="67"/>
      <c r="N1037" s="67"/>
      <c r="O1037" s="369"/>
      <c r="P1037" s="384">
        <v>343</v>
      </c>
      <c r="Q1037" s="23"/>
      <c r="R1037" s="23"/>
      <c r="S1037" s="23"/>
      <c r="T1037" s="23"/>
      <c r="U1037" s="23"/>
      <c r="X1037" s="264"/>
      <c r="Y1037" s="264"/>
      <c r="Z1037" s="24"/>
    </row>
    <row r="1038" spans="1:26" s="2" customFormat="1">
      <c r="A1038" s="69" t="s">
        <v>741</v>
      </c>
      <c r="B1038" s="554" t="s">
        <v>1105</v>
      </c>
      <c r="C1038" s="554"/>
      <c r="D1038" s="20" t="s">
        <v>791</v>
      </c>
      <c r="E1038" s="279"/>
      <c r="F1038" s="523"/>
      <c r="G1038" s="21">
        <v>1</v>
      </c>
      <c r="H1038" s="275" t="e">
        <f>VLOOKUP(A1038,'Master Data'!A:P,23,FALSE)</f>
        <v>#REF!</v>
      </c>
      <c r="I1038" s="72" t="e">
        <f t="shared" si="81"/>
        <v>#REF!</v>
      </c>
      <c r="J1038" s="21"/>
      <c r="K1038" s="21"/>
      <c r="L1038" s="289"/>
      <c r="M1038" s="532"/>
      <c r="N1038" s="532"/>
      <c r="O1038" s="370"/>
      <c r="P1038" s="384">
        <v>344</v>
      </c>
      <c r="Q1038" s="23"/>
      <c r="R1038" s="23"/>
      <c r="S1038" s="23"/>
      <c r="T1038" s="23"/>
      <c r="U1038" s="23"/>
      <c r="X1038" s="264"/>
      <c r="Y1038" s="264"/>
      <c r="Z1038" s="24"/>
    </row>
    <row r="1039" spans="1:26">
      <c r="A1039" s="543"/>
      <c r="B1039" s="541"/>
      <c r="C1039" s="541"/>
      <c r="D1039" s="541"/>
      <c r="E1039" s="281"/>
      <c r="F1039" s="524"/>
      <c r="G1039" s="86"/>
      <c r="H1039" s="87"/>
      <c r="I1039" s="87"/>
      <c r="J1039" s="86"/>
      <c r="K1039" s="86"/>
      <c r="L1039" s="249"/>
      <c r="M1039" s="67"/>
      <c r="N1039" s="67"/>
      <c r="O1039" s="369"/>
      <c r="P1039" s="384">
        <v>345</v>
      </c>
      <c r="Q1039" s="23"/>
      <c r="R1039" s="23"/>
      <c r="S1039" s="23"/>
      <c r="T1039" s="23"/>
      <c r="U1039" s="23"/>
      <c r="X1039" s="264"/>
      <c r="Y1039" s="264"/>
      <c r="Z1039" s="24"/>
    </row>
    <row r="1040" spans="1:26" ht="30.75">
      <c r="A1040" s="555" t="s">
        <v>256</v>
      </c>
      <c r="B1040" s="542" t="s">
        <v>257</v>
      </c>
      <c r="C1040" s="542"/>
      <c r="D1040" s="542"/>
      <c r="E1040" s="279" t="s">
        <v>1219</v>
      </c>
      <c r="F1040" s="521">
        <v>810797030766</v>
      </c>
      <c r="G1040" s="17">
        <v>1</v>
      </c>
      <c r="H1040" s="78"/>
      <c r="I1040" s="78"/>
      <c r="J1040" s="17">
        <v>210</v>
      </c>
      <c r="K1040" s="17">
        <v>20</v>
      </c>
      <c r="L1040" s="18"/>
      <c r="M1040" s="255">
        <v>31.77</v>
      </c>
      <c r="N1040" s="255">
        <v>67.989999999999995</v>
      </c>
      <c r="O1040" s="371"/>
      <c r="P1040" s="385">
        <v>346</v>
      </c>
      <c r="Q1040" s="23"/>
      <c r="R1040" s="66">
        <f>L1040*1.55</f>
        <v>0</v>
      </c>
      <c r="S1040" s="260" t="e">
        <f>SUM(R1040-L1040)/R1040</f>
        <v>#DIV/0!</v>
      </c>
      <c r="T1040" s="66">
        <f>T1035</f>
        <v>0</v>
      </c>
      <c r="U1040" s="260" t="e">
        <f>SUM(T1040-R1040)/T1040</f>
        <v>#DIV/0!</v>
      </c>
      <c r="V1040" s="287">
        <f>V1035</f>
        <v>0</v>
      </c>
      <c r="W1040" s="261" t="e">
        <f>SUM(V1040-L1040)/V1040</f>
        <v>#DIV/0!</v>
      </c>
      <c r="X1040" s="264"/>
      <c r="Y1040" s="264"/>
      <c r="Z1040" s="24"/>
    </row>
    <row r="1041" spans="1:26">
      <c r="A1041" s="69"/>
      <c r="B1041" s="69" t="s">
        <v>1220</v>
      </c>
      <c r="C1041" s="69"/>
      <c r="D1041" s="20" t="s">
        <v>1221</v>
      </c>
      <c r="E1041" s="279"/>
      <c r="F1041" s="523"/>
      <c r="G1041" s="21">
        <v>1</v>
      </c>
      <c r="H1041" s="275" t="e">
        <f>VLOOKUP(A1041,'Master Data'!A:P,23,FALSE)</f>
        <v>#N/A</v>
      </c>
      <c r="I1041" s="72" t="e">
        <f t="shared" ref="I1041:I1052" si="82">H1041*G1041</f>
        <v>#N/A</v>
      </c>
      <c r="J1041" s="21"/>
      <c r="K1041" s="21"/>
      <c r="L1041" s="269"/>
      <c r="M1041" s="67"/>
      <c r="N1041" s="67"/>
      <c r="O1041" s="369"/>
      <c r="P1041" s="384">
        <v>347</v>
      </c>
      <c r="Q1041" s="23"/>
      <c r="R1041" s="23"/>
      <c r="S1041" s="23"/>
      <c r="T1041" s="23"/>
      <c r="U1041" s="23"/>
      <c r="V1041" s="287"/>
      <c r="X1041" s="264"/>
      <c r="Y1041" s="264"/>
      <c r="Z1041" s="24"/>
    </row>
    <row r="1042" spans="1:26">
      <c r="A1042" s="69" t="s">
        <v>795</v>
      </c>
      <c r="B1042" s="20"/>
      <c r="C1042" s="20"/>
      <c r="D1042" s="20" t="s">
        <v>1120</v>
      </c>
      <c r="E1042" s="279"/>
      <c r="F1042" s="523"/>
      <c r="G1042" s="21">
        <v>1</v>
      </c>
      <c r="H1042" s="275" t="e">
        <f>VLOOKUP(A1042,'Master Data'!A:P,23,FALSE)</f>
        <v>#REF!</v>
      </c>
      <c r="I1042" s="72" t="e">
        <f t="shared" si="82"/>
        <v>#REF!</v>
      </c>
      <c r="J1042" s="21"/>
      <c r="K1042" s="21"/>
      <c r="L1042" s="256"/>
      <c r="M1042" s="67"/>
      <c r="N1042" s="67"/>
      <c r="O1042" s="369"/>
      <c r="P1042" s="384">
        <v>348</v>
      </c>
      <c r="Q1042" s="23"/>
      <c r="R1042" s="23"/>
      <c r="S1042" s="23"/>
      <c r="T1042" s="23"/>
      <c r="U1042" s="23"/>
      <c r="X1042" s="264"/>
      <c r="Y1042" s="264"/>
      <c r="Z1042" s="24"/>
    </row>
    <row r="1043" spans="1:26">
      <c r="A1043" s="69" t="s">
        <v>804</v>
      </c>
      <c r="B1043" s="20"/>
      <c r="C1043" s="20"/>
      <c r="D1043" s="20" t="s">
        <v>1121</v>
      </c>
      <c r="E1043" s="279"/>
      <c r="F1043" s="523"/>
      <c r="G1043" s="21">
        <v>1</v>
      </c>
      <c r="H1043" s="275" t="e">
        <f>VLOOKUP(A1043,'Master Data'!A:P,23,FALSE)</f>
        <v>#REF!</v>
      </c>
      <c r="I1043" s="72" t="e">
        <f t="shared" si="82"/>
        <v>#REF!</v>
      </c>
      <c r="J1043" s="21"/>
      <c r="K1043" s="21"/>
      <c r="L1043" s="256"/>
      <c r="M1043" s="67"/>
      <c r="N1043" s="67"/>
      <c r="O1043" s="369"/>
      <c r="P1043" s="384">
        <v>349</v>
      </c>
      <c r="Q1043" s="23"/>
      <c r="R1043" s="23"/>
      <c r="S1043" s="23"/>
      <c r="T1043" s="23"/>
      <c r="U1043" s="23"/>
      <c r="X1043" s="264"/>
      <c r="Y1043" s="264"/>
      <c r="Z1043" s="24"/>
    </row>
    <row r="1044" spans="1:26">
      <c r="A1044" s="69" t="s">
        <v>578</v>
      </c>
      <c r="B1044" s="20"/>
      <c r="C1044" s="20"/>
      <c r="D1044" s="20" t="s">
        <v>1122</v>
      </c>
      <c r="E1044" s="279"/>
      <c r="F1044" s="523"/>
      <c r="G1044" s="21">
        <v>1</v>
      </c>
      <c r="H1044" s="275" t="e">
        <f>VLOOKUP(A1044,'Master Data'!A:P,23,FALSE)</f>
        <v>#REF!</v>
      </c>
      <c r="I1044" s="72" t="e">
        <f t="shared" si="82"/>
        <v>#REF!</v>
      </c>
      <c r="J1044" s="21"/>
      <c r="K1044" s="21"/>
      <c r="L1044" s="256"/>
      <c r="M1044" s="67"/>
      <c r="N1044" s="67"/>
      <c r="O1044" s="369"/>
      <c r="P1044" s="384">
        <v>350</v>
      </c>
      <c r="Q1044" s="23"/>
      <c r="R1044" s="23"/>
      <c r="S1044" s="23"/>
      <c r="T1044" s="23"/>
      <c r="U1044" s="23"/>
      <c r="X1044" s="264"/>
      <c r="Y1044" s="264"/>
      <c r="Z1044" s="24"/>
    </row>
    <row r="1045" spans="1:26">
      <c r="A1045" s="69" t="s">
        <v>885</v>
      </c>
      <c r="B1045" s="20"/>
      <c r="C1045" s="20"/>
      <c r="D1045" s="20" t="s">
        <v>1222</v>
      </c>
      <c r="E1045" s="279"/>
      <c r="F1045" s="523"/>
      <c r="G1045" s="21">
        <v>6</v>
      </c>
      <c r="H1045" s="275" t="e">
        <f>VLOOKUP(A1045,'Master Data'!A:P,23,FALSE)</f>
        <v>#REF!</v>
      </c>
      <c r="I1045" s="72" t="e">
        <f t="shared" si="82"/>
        <v>#REF!</v>
      </c>
      <c r="J1045" s="21"/>
      <c r="K1045" s="21"/>
      <c r="L1045" s="256"/>
      <c r="M1045" s="67"/>
      <c r="N1045" s="67"/>
      <c r="O1045" s="369"/>
      <c r="P1045" s="385">
        <v>351</v>
      </c>
      <c r="Q1045" s="23"/>
      <c r="R1045" s="23"/>
      <c r="S1045" s="23"/>
      <c r="T1045" s="23"/>
      <c r="U1045" s="23"/>
      <c r="X1045" s="264"/>
      <c r="Y1045" s="264"/>
      <c r="Z1045" s="24"/>
    </row>
    <row r="1046" spans="1:26">
      <c r="A1046" s="69" t="s">
        <v>632</v>
      </c>
      <c r="B1046" s="554"/>
      <c r="C1046" s="554"/>
      <c r="D1046" s="20" t="s">
        <v>1103</v>
      </c>
      <c r="E1046" s="279"/>
      <c r="F1046" s="523"/>
      <c r="G1046" s="21">
        <v>1</v>
      </c>
      <c r="H1046" s="275" t="e">
        <f>VLOOKUP(A1046,'Master Data'!A:P,23,FALSE)</f>
        <v>#REF!</v>
      </c>
      <c r="I1046" s="72" t="e">
        <f t="shared" si="82"/>
        <v>#REF!</v>
      </c>
      <c r="J1046" s="21"/>
      <c r="K1046" s="21"/>
      <c r="L1046" s="256"/>
      <c r="M1046" s="67"/>
      <c r="N1046" s="67"/>
      <c r="O1046" s="369"/>
      <c r="P1046" s="384">
        <v>352</v>
      </c>
      <c r="Q1046" s="23"/>
      <c r="R1046" s="23"/>
      <c r="S1046" s="23"/>
      <c r="T1046" s="23"/>
      <c r="U1046" s="23"/>
      <c r="X1046" s="264"/>
      <c r="Y1046" s="264"/>
      <c r="Z1046" s="24"/>
    </row>
    <row r="1047" spans="1:26">
      <c r="A1047" s="69" t="s">
        <v>648</v>
      </c>
      <c r="B1047" s="554"/>
      <c r="C1047" s="554"/>
      <c r="D1047" s="20" t="s">
        <v>1104</v>
      </c>
      <c r="E1047" s="279"/>
      <c r="F1047" s="523"/>
      <c r="G1047" s="21">
        <v>1</v>
      </c>
      <c r="H1047" s="275" t="e">
        <f>VLOOKUP(A1047,'Master Data'!A:P,23,FALSE)</f>
        <v>#REF!</v>
      </c>
      <c r="I1047" s="72" t="e">
        <f t="shared" si="82"/>
        <v>#REF!</v>
      </c>
      <c r="J1047" s="21"/>
      <c r="K1047" s="21"/>
      <c r="L1047" s="256"/>
      <c r="M1047" s="67"/>
      <c r="N1047" s="67"/>
      <c r="O1047" s="369"/>
      <c r="P1047" s="384">
        <v>353</v>
      </c>
      <c r="Q1047" s="23"/>
      <c r="R1047" s="2"/>
      <c r="S1047" s="2"/>
      <c r="T1047" s="23"/>
      <c r="U1047" s="23"/>
    </row>
    <row r="1048" spans="1:26" s="2" customFormat="1">
      <c r="A1048" s="69" t="s">
        <v>737</v>
      </c>
      <c r="B1048" s="554" t="s">
        <v>1105</v>
      </c>
      <c r="C1048" s="554"/>
      <c r="D1048" s="20" t="s">
        <v>1106</v>
      </c>
      <c r="E1048" s="279"/>
      <c r="F1048" s="523"/>
      <c r="G1048" s="21"/>
      <c r="H1048" s="275" t="e">
        <f>VLOOKUP(A1048,'Master Data'!A:P,23,FALSE)</f>
        <v>#REF!</v>
      </c>
      <c r="I1048" s="72" t="e">
        <f t="shared" si="82"/>
        <v>#REF!</v>
      </c>
      <c r="J1048" s="21"/>
      <c r="K1048" s="21"/>
      <c r="L1048" s="292"/>
      <c r="M1048" s="374"/>
      <c r="N1048" s="374"/>
      <c r="O1048" s="374"/>
      <c r="P1048" s="384">
        <v>354</v>
      </c>
      <c r="R1048" s="23"/>
      <c r="S1048" s="23"/>
      <c r="T1048" s="23"/>
    </row>
    <row r="1049" spans="1:26">
      <c r="A1049" s="69" t="s">
        <v>739</v>
      </c>
      <c r="B1049" s="554" t="s">
        <v>1105</v>
      </c>
      <c r="C1049" s="554"/>
      <c r="D1049" s="20" t="s">
        <v>1107</v>
      </c>
      <c r="E1049" s="279"/>
      <c r="F1049" s="523"/>
      <c r="G1049" s="21">
        <v>1</v>
      </c>
      <c r="H1049" s="275" t="e">
        <f>VLOOKUP(A1049,'Master Data'!A:P,23,FALSE)</f>
        <v>#REF!</v>
      </c>
      <c r="I1049" s="72" t="e">
        <f t="shared" si="82"/>
        <v>#REF!</v>
      </c>
      <c r="J1049" s="21"/>
      <c r="K1049" s="21"/>
      <c r="L1049" s="256"/>
      <c r="M1049" s="67"/>
      <c r="N1049" s="67"/>
      <c r="O1049" s="369"/>
      <c r="P1049" s="384">
        <v>355</v>
      </c>
      <c r="Q1049" s="23"/>
      <c r="R1049" s="23"/>
      <c r="S1049" s="23"/>
      <c r="T1049" s="23"/>
      <c r="U1049" s="23"/>
    </row>
    <row r="1050" spans="1:26">
      <c r="A1050" s="69" t="s">
        <v>1108</v>
      </c>
      <c r="B1050" s="554" t="s">
        <v>1105</v>
      </c>
      <c r="C1050" s="554"/>
      <c r="D1050" s="20" t="s">
        <v>1109</v>
      </c>
      <c r="E1050" s="279"/>
      <c r="F1050" s="523"/>
      <c r="G1050" s="21">
        <v>1</v>
      </c>
      <c r="H1050" s="275" t="e">
        <f>VLOOKUP(A1050,'Master Data'!A:P,23,FALSE)</f>
        <v>#REF!</v>
      </c>
      <c r="I1050" s="72" t="e">
        <f t="shared" si="82"/>
        <v>#REF!</v>
      </c>
      <c r="J1050" s="21"/>
      <c r="K1050" s="21"/>
      <c r="L1050" s="256"/>
      <c r="M1050" s="67"/>
      <c r="N1050" s="67"/>
      <c r="O1050" s="369"/>
      <c r="P1050" s="385">
        <v>356</v>
      </c>
      <c r="Q1050" s="23"/>
      <c r="R1050" s="23"/>
      <c r="S1050" s="23"/>
      <c r="T1050" s="23"/>
      <c r="U1050" s="23"/>
    </row>
    <row r="1051" spans="1:26">
      <c r="A1051" s="69" t="s">
        <v>789</v>
      </c>
      <c r="B1051" s="554" t="s">
        <v>1105</v>
      </c>
      <c r="C1051" s="554"/>
      <c r="D1051" s="20" t="s">
        <v>1110</v>
      </c>
      <c r="E1051" s="279"/>
      <c r="F1051" s="523"/>
      <c r="G1051" s="21">
        <v>1</v>
      </c>
      <c r="H1051" s="275" t="e">
        <f>VLOOKUP(A1051,'Master Data'!A:P,23,FALSE)</f>
        <v>#REF!</v>
      </c>
      <c r="I1051" s="72" t="e">
        <f t="shared" si="82"/>
        <v>#REF!</v>
      </c>
      <c r="J1051" s="21"/>
      <c r="K1051" s="21"/>
      <c r="L1051" s="256"/>
      <c r="M1051" s="67"/>
      <c r="N1051" s="67"/>
      <c r="O1051" s="369"/>
      <c r="P1051" s="384">
        <v>357</v>
      </c>
      <c r="Q1051" s="23"/>
      <c r="R1051" s="23"/>
      <c r="S1051" s="23"/>
      <c r="T1051" s="23"/>
      <c r="U1051" s="23"/>
    </row>
    <row r="1052" spans="1:26" s="2" customFormat="1">
      <c r="A1052" s="69" t="s">
        <v>741</v>
      </c>
      <c r="B1052" s="554" t="s">
        <v>1105</v>
      </c>
      <c r="C1052" s="554"/>
      <c r="D1052" s="20" t="s">
        <v>791</v>
      </c>
      <c r="E1052" s="279"/>
      <c r="F1052" s="523"/>
      <c r="G1052" s="21">
        <v>1</v>
      </c>
      <c r="H1052" s="275" t="e">
        <f>VLOOKUP(A1052,'Master Data'!A:P,23,FALSE)</f>
        <v>#REF!</v>
      </c>
      <c r="I1052" s="72" t="e">
        <f t="shared" si="82"/>
        <v>#REF!</v>
      </c>
      <c r="J1052" s="21"/>
      <c r="K1052" s="21"/>
      <c r="L1052" s="289"/>
      <c r="M1052" s="532"/>
      <c r="N1052" s="532"/>
      <c r="O1052" s="370"/>
      <c r="P1052" s="384">
        <v>358</v>
      </c>
      <c r="Q1052" s="23"/>
      <c r="R1052" s="23"/>
      <c r="S1052" s="23"/>
      <c r="T1052" s="23"/>
      <c r="U1052" s="23"/>
    </row>
    <row r="1053" spans="1:26">
      <c r="A1053" s="543"/>
      <c r="B1053" s="541"/>
      <c r="C1053" s="541"/>
      <c r="D1053" s="541"/>
      <c r="E1053" s="281"/>
      <c r="F1053" s="524"/>
      <c r="G1053" s="86"/>
      <c r="H1053" s="87"/>
      <c r="I1053" s="87"/>
      <c r="J1053" s="86"/>
      <c r="K1053" s="86"/>
      <c r="L1053" s="249"/>
      <c r="M1053" s="67"/>
      <c r="N1053" s="67"/>
      <c r="O1053" s="369"/>
      <c r="P1053" s="384">
        <v>359</v>
      </c>
      <c r="Q1053" s="23"/>
      <c r="R1053" s="23"/>
      <c r="S1053" s="23"/>
      <c r="T1053" s="23"/>
      <c r="U1053" s="23"/>
    </row>
    <row r="1054" spans="1:26" ht="30.75">
      <c r="A1054" s="555" t="s">
        <v>259</v>
      </c>
      <c r="B1054" s="542" t="s">
        <v>260</v>
      </c>
      <c r="C1054" s="542"/>
      <c r="D1054" s="542"/>
      <c r="E1054" s="279" t="s">
        <v>1223</v>
      </c>
      <c r="F1054" s="521">
        <v>810797030773</v>
      </c>
      <c r="G1054" s="17">
        <v>1</v>
      </c>
      <c r="H1054" s="78"/>
      <c r="I1054" s="78"/>
      <c r="J1054" s="17">
        <v>140</v>
      </c>
      <c r="K1054" s="17">
        <v>20</v>
      </c>
      <c r="L1054" s="18"/>
      <c r="M1054" s="255">
        <v>40.840000000000003</v>
      </c>
      <c r="N1054" s="255">
        <v>69.989999999999995</v>
      </c>
      <c r="O1054" s="371"/>
      <c r="P1054" s="384">
        <v>360</v>
      </c>
      <c r="Q1054" s="23"/>
      <c r="R1054" s="66">
        <f>L1054*1.55</f>
        <v>0</v>
      </c>
      <c r="S1054" s="260" t="e">
        <f>SUM(R1054-L1054)/R1054</f>
        <v>#DIV/0!</v>
      </c>
      <c r="T1054" s="66">
        <f>T1049</f>
        <v>0</v>
      </c>
      <c r="U1054" s="260" t="e">
        <f>SUM(T1054-R1054)/T1054</f>
        <v>#DIV/0!</v>
      </c>
      <c r="V1054" s="287">
        <f>V1049</f>
        <v>0</v>
      </c>
      <c r="W1054" s="261" t="e">
        <f>SUM(V1054-L1054)/V1054</f>
        <v>#DIV/0!</v>
      </c>
    </row>
    <row r="1055" spans="1:26">
      <c r="A1055" s="69"/>
      <c r="B1055" s="20"/>
      <c r="C1055" s="20"/>
      <c r="D1055" s="20" t="s">
        <v>1224</v>
      </c>
      <c r="E1055" s="279"/>
      <c r="F1055" s="523"/>
      <c r="G1055" s="21">
        <v>1</v>
      </c>
      <c r="H1055" s="275" t="e">
        <f>VLOOKUP(A1055,'Master Data'!A:P,23,FALSE)</f>
        <v>#N/A</v>
      </c>
      <c r="I1055" s="72" t="e">
        <f t="shared" ref="I1055:I1066" si="83">H1055*G1055</f>
        <v>#N/A</v>
      </c>
      <c r="J1055" s="21"/>
      <c r="K1055" s="21"/>
      <c r="L1055" s="269"/>
      <c r="M1055" s="67"/>
      <c r="N1055" s="67"/>
      <c r="O1055" s="369"/>
      <c r="P1055" s="385">
        <v>361</v>
      </c>
      <c r="Q1055" s="23"/>
      <c r="R1055" s="23"/>
      <c r="S1055" s="23"/>
      <c r="T1055" s="23"/>
      <c r="U1055" s="23"/>
      <c r="V1055" s="287"/>
    </row>
    <row r="1056" spans="1:26">
      <c r="A1056" s="69" t="s">
        <v>816</v>
      </c>
      <c r="B1056" s="20"/>
      <c r="C1056" s="20"/>
      <c r="D1056" s="20" t="s">
        <v>1150</v>
      </c>
      <c r="E1056" s="279"/>
      <c r="F1056" s="523"/>
      <c r="G1056" s="21">
        <v>1</v>
      </c>
      <c r="H1056" s="275" t="e">
        <f>VLOOKUP(A1056,'Master Data'!A:P,23,FALSE)</f>
        <v>#REF!</v>
      </c>
      <c r="I1056" s="72" t="e">
        <f t="shared" si="83"/>
        <v>#REF!</v>
      </c>
      <c r="J1056" s="21"/>
      <c r="K1056" s="21"/>
      <c r="L1056" s="256"/>
      <c r="M1056" s="67"/>
      <c r="N1056" s="67"/>
      <c r="O1056" s="369"/>
      <c r="P1056" s="384">
        <v>362</v>
      </c>
      <c r="Q1056" s="23"/>
      <c r="R1056" s="23"/>
      <c r="S1056" s="23"/>
      <c r="T1056" s="23"/>
      <c r="U1056" s="23"/>
    </row>
    <row r="1057" spans="1:23">
      <c r="A1057" s="69" t="s">
        <v>834</v>
      </c>
      <c r="B1057" s="20"/>
      <c r="C1057" s="20"/>
      <c r="D1057" s="20" t="s">
        <v>1152</v>
      </c>
      <c r="E1057" s="279"/>
      <c r="F1057" s="523"/>
      <c r="G1057" s="21">
        <v>1</v>
      </c>
      <c r="H1057" s="275" t="e">
        <f>VLOOKUP(A1057,'Master Data'!A:P,23,FALSE)</f>
        <v>#REF!</v>
      </c>
      <c r="I1057" s="72" t="e">
        <f t="shared" si="83"/>
        <v>#REF!</v>
      </c>
      <c r="J1057" s="21"/>
      <c r="K1057" s="21"/>
      <c r="L1057" s="256"/>
      <c r="M1057" s="67"/>
      <c r="N1057" s="67"/>
      <c r="O1057" s="369"/>
      <c r="P1057" s="384">
        <v>363</v>
      </c>
      <c r="Q1057" s="23"/>
      <c r="R1057" s="23"/>
      <c r="S1057" s="23"/>
      <c r="T1057" s="23"/>
      <c r="U1057" s="23"/>
    </row>
    <row r="1058" spans="1:23">
      <c r="A1058" s="69" t="s">
        <v>585</v>
      </c>
      <c r="B1058" s="20"/>
      <c r="C1058" s="20"/>
      <c r="D1058" s="20" t="s">
        <v>1153</v>
      </c>
      <c r="E1058" s="279"/>
      <c r="F1058" s="523"/>
      <c r="G1058" s="21">
        <v>1</v>
      </c>
      <c r="H1058" s="275" t="e">
        <f>VLOOKUP(A1058,'Master Data'!A:P,23,FALSE)</f>
        <v>#REF!</v>
      </c>
      <c r="I1058" s="72" t="e">
        <f t="shared" si="83"/>
        <v>#REF!</v>
      </c>
      <c r="J1058" s="21"/>
      <c r="K1058" s="21"/>
      <c r="L1058" s="256"/>
      <c r="M1058" s="67"/>
      <c r="N1058" s="67"/>
      <c r="O1058" s="369"/>
      <c r="P1058" s="384">
        <v>364</v>
      </c>
      <c r="Q1058" s="23"/>
      <c r="R1058" s="23"/>
      <c r="S1058" s="23"/>
      <c r="T1058" s="23"/>
      <c r="U1058" s="23"/>
    </row>
    <row r="1059" spans="1:23">
      <c r="A1059" s="69" t="s">
        <v>885</v>
      </c>
      <c r="B1059" s="20"/>
      <c r="C1059" s="20"/>
      <c r="D1059" s="20" t="s">
        <v>1146</v>
      </c>
      <c r="E1059" s="279"/>
      <c r="F1059" s="523"/>
      <c r="G1059" s="21">
        <v>6</v>
      </c>
      <c r="H1059" s="275" t="e">
        <f>VLOOKUP(A1059,'Master Data'!A:P,23,FALSE)</f>
        <v>#REF!</v>
      </c>
      <c r="I1059" s="72" t="e">
        <f t="shared" si="83"/>
        <v>#REF!</v>
      </c>
      <c r="J1059" s="21"/>
      <c r="K1059" s="21"/>
      <c r="L1059" s="256"/>
      <c r="M1059" s="67"/>
      <c r="N1059" s="67"/>
      <c r="O1059" s="369"/>
      <c r="P1059" s="384">
        <v>365</v>
      </c>
      <c r="Q1059" s="23"/>
      <c r="R1059" s="23"/>
      <c r="S1059" s="23"/>
      <c r="T1059" s="23"/>
      <c r="U1059" s="23"/>
    </row>
    <row r="1060" spans="1:23">
      <c r="A1060" s="69" t="s">
        <v>637</v>
      </c>
      <c r="B1060" s="554"/>
      <c r="C1060" s="554"/>
      <c r="D1060" s="20" t="s">
        <v>1154</v>
      </c>
      <c r="E1060" s="279"/>
      <c r="F1060" s="523"/>
      <c r="G1060" s="21">
        <v>1</v>
      </c>
      <c r="H1060" s="275" t="e">
        <f>VLOOKUP(A1060,'Master Data'!A:P,23,FALSE)</f>
        <v>#REF!</v>
      </c>
      <c r="I1060" s="72" t="e">
        <f t="shared" si="83"/>
        <v>#REF!</v>
      </c>
      <c r="J1060" s="21"/>
      <c r="K1060" s="21"/>
      <c r="L1060" s="256"/>
      <c r="M1060" s="67"/>
      <c r="N1060" s="67"/>
      <c r="O1060" s="369"/>
      <c r="P1060" s="385">
        <v>366</v>
      </c>
      <c r="Q1060" s="23"/>
      <c r="R1060" s="23"/>
      <c r="S1060" s="23"/>
      <c r="T1060" s="23"/>
      <c r="U1060" s="23"/>
    </row>
    <row r="1061" spans="1:23">
      <c r="A1061" s="69" t="s">
        <v>648</v>
      </c>
      <c r="B1061" s="554"/>
      <c r="C1061" s="554"/>
      <c r="D1061" s="20" t="s">
        <v>1104</v>
      </c>
      <c r="E1061" s="279"/>
      <c r="F1061" s="523"/>
      <c r="G1061" s="21">
        <v>1</v>
      </c>
      <c r="H1061" s="275" t="e">
        <f>VLOOKUP(A1061,'Master Data'!A:P,23,FALSE)</f>
        <v>#REF!</v>
      </c>
      <c r="I1061" s="72" t="e">
        <f t="shared" si="83"/>
        <v>#REF!</v>
      </c>
      <c r="J1061" s="21"/>
      <c r="K1061" s="21"/>
      <c r="L1061" s="256"/>
      <c r="M1061" s="67"/>
      <c r="N1061" s="67"/>
      <c r="O1061" s="369"/>
      <c r="P1061" s="384">
        <v>367</v>
      </c>
      <c r="Q1061" s="23"/>
      <c r="R1061" s="2"/>
      <c r="S1061" s="2"/>
      <c r="T1061" s="23"/>
      <c r="U1061" s="23"/>
    </row>
    <row r="1062" spans="1:23">
      <c r="A1062" s="69" t="s">
        <v>737</v>
      </c>
      <c r="B1062" s="554" t="s">
        <v>1105</v>
      </c>
      <c r="C1062" s="554"/>
      <c r="D1062" s="20" t="s">
        <v>1106</v>
      </c>
      <c r="E1062" s="279"/>
      <c r="F1062" s="523"/>
      <c r="G1062" s="21">
        <v>1</v>
      </c>
      <c r="H1062" s="275" t="e">
        <f>VLOOKUP(A1062,'Master Data'!A:P,23,FALSE)</f>
        <v>#REF!</v>
      </c>
      <c r="I1062" s="72" t="e">
        <f t="shared" si="83"/>
        <v>#REF!</v>
      </c>
      <c r="J1062" s="21"/>
      <c r="K1062" s="21"/>
      <c r="L1062" s="256"/>
      <c r="M1062" s="67"/>
      <c r="N1062" s="67"/>
      <c r="O1062" s="369"/>
      <c r="P1062" s="384">
        <v>368</v>
      </c>
      <c r="Q1062" s="23"/>
      <c r="R1062" s="23"/>
      <c r="S1062" s="23"/>
      <c r="T1062" s="23"/>
      <c r="U1062" s="23"/>
    </row>
    <row r="1063" spans="1:23">
      <c r="A1063" s="69" t="s">
        <v>739</v>
      </c>
      <c r="B1063" s="554" t="s">
        <v>1105</v>
      </c>
      <c r="C1063" s="554"/>
      <c r="D1063" s="20" t="s">
        <v>1155</v>
      </c>
      <c r="E1063" s="279"/>
      <c r="F1063" s="523"/>
      <c r="G1063" s="21">
        <v>1</v>
      </c>
      <c r="H1063" s="275" t="e">
        <f>VLOOKUP(A1063,'Master Data'!A:P,23,FALSE)</f>
        <v>#REF!</v>
      </c>
      <c r="I1063" s="72" t="e">
        <f t="shared" si="83"/>
        <v>#REF!</v>
      </c>
      <c r="J1063" s="21"/>
      <c r="K1063" s="21"/>
      <c r="L1063" s="256"/>
      <c r="M1063" s="67"/>
      <c r="N1063" s="67"/>
      <c r="O1063" s="369"/>
      <c r="P1063" s="384">
        <v>369</v>
      </c>
      <c r="Q1063" s="23"/>
      <c r="R1063" s="23"/>
      <c r="S1063" s="23"/>
      <c r="T1063" s="23"/>
      <c r="U1063" s="23"/>
    </row>
    <row r="1064" spans="1:23">
      <c r="A1064" s="69" t="s">
        <v>1108</v>
      </c>
      <c r="B1064" s="554" t="s">
        <v>1105</v>
      </c>
      <c r="C1064" s="554"/>
      <c r="D1064" s="20" t="s">
        <v>1156</v>
      </c>
      <c r="E1064" s="279"/>
      <c r="F1064" s="523"/>
      <c r="G1064" s="21">
        <v>1</v>
      </c>
      <c r="H1064" s="275" t="e">
        <f>VLOOKUP(A1064,'Master Data'!A:P,23,FALSE)</f>
        <v>#REF!</v>
      </c>
      <c r="I1064" s="72" t="e">
        <f t="shared" si="83"/>
        <v>#REF!</v>
      </c>
      <c r="J1064" s="21"/>
      <c r="K1064" s="21"/>
      <c r="L1064" s="256"/>
      <c r="M1064" s="67"/>
      <c r="N1064" s="67"/>
      <c r="O1064" s="369"/>
      <c r="P1064" s="384">
        <v>370</v>
      </c>
      <c r="Q1064" s="23"/>
      <c r="R1064" s="23"/>
      <c r="S1064" s="23"/>
      <c r="T1064" s="23"/>
      <c r="U1064" s="23"/>
    </row>
    <row r="1065" spans="1:23">
      <c r="A1065" s="69" t="s">
        <v>789</v>
      </c>
      <c r="B1065" s="554" t="s">
        <v>1105</v>
      </c>
      <c r="C1065" s="554"/>
      <c r="D1065" s="20" t="s">
        <v>1110</v>
      </c>
      <c r="E1065" s="279"/>
      <c r="F1065" s="523"/>
      <c r="G1065" s="21">
        <v>1</v>
      </c>
      <c r="H1065" s="275" t="e">
        <f>VLOOKUP(A1065,'Master Data'!A:P,23,FALSE)</f>
        <v>#REF!</v>
      </c>
      <c r="I1065" s="72" t="e">
        <f t="shared" si="83"/>
        <v>#REF!</v>
      </c>
      <c r="J1065" s="21"/>
      <c r="K1065" s="21"/>
      <c r="L1065" s="256"/>
      <c r="M1065" s="67"/>
      <c r="N1065" s="67"/>
      <c r="O1065" s="369"/>
      <c r="P1065" s="385">
        <v>371</v>
      </c>
      <c r="Q1065" s="23"/>
      <c r="R1065" s="23"/>
      <c r="S1065" s="23"/>
      <c r="T1065" s="23"/>
      <c r="U1065" s="23"/>
    </row>
    <row r="1066" spans="1:23" s="2" customFormat="1">
      <c r="A1066" s="69" t="s">
        <v>741</v>
      </c>
      <c r="B1066" s="554" t="s">
        <v>1105</v>
      </c>
      <c r="C1066" s="554"/>
      <c r="D1066" s="20" t="s">
        <v>791</v>
      </c>
      <c r="E1066" s="279"/>
      <c r="F1066" s="523"/>
      <c r="G1066" s="21">
        <v>1</v>
      </c>
      <c r="H1066" s="275" t="e">
        <f>VLOOKUP(A1066,'Master Data'!A:P,23,FALSE)</f>
        <v>#REF!</v>
      </c>
      <c r="I1066" s="72" t="e">
        <f t="shared" si="83"/>
        <v>#REF!</v>
      </c>
      <c r="J1066" s="21"/>
      <c r="K1066" s="21"/>
      <c r="L1066" s="289"/>
      <c r="M1066" s="532"/>
      <c r="N1066" s="532"/>
      <c r="O1066" s="370"/>
      <c r="P1066" s="384">
        <v>372</v>
      </c>
      <c r="Q1066" s="23"/>
      <c r="R1066" s="23"/>
      <c r="S1066" s="23"/>
      <c r="T1066" s="23"/>
      <c r="U1066" s="23"/>
    </row>
    <row r="1067" spans="1:23">
      <c r="A1067" s="543"/>
      <c r="B1067" s="541"/>
      <c r="C1067" s="541"/>
      <c r="D1067" s="541"/>
      <c r="E1067" s="281"/>
      <c r="F1067" s="524"/>
      <c r="G1067" s="86"/>
      <c r="H1067" s="87"/>
      <c r="I1067" s="87"/>
      <c r="J1067" s="86"/>
      <c r="K1067" s="86"/>
      <c r="L1067" s="249"/>
      <c r="M1067" s="67"/>
      <c r="N1067" s="67"/>
      <c r="O1067" s="369"/>
      <c r="P1067" s="384">
        <v>373</v>
      </c>
      <c r="Q1067" s="23"/>
      <c r="R1067" s="23"/>
      <c r="S1067" s="23"/>
      <c r="T1067" s="23"/>
      <c r="U1067" s="23"/>
    </row>
    <row r="1068" spans="1:23" ht="30.75">
      <c r="A1068" s="555" t="s">
        <v>262</v>
      </c>
      <c r="B1068" s="542" t="s">
        <v>263</v>
      </c>
      <c r="C1068" s="542"/>
      <c r="D1068" s="542"/>
      <c r="E1068" s="279" t="s">
        <v>1225</v>
      </c>
      <c r="F1068" s="521">
        <v>810797030780</v>
      </c>
      <c r="G1068" s="17">
        <v>1</v>
      </c>
      <c r="H1068" s="78"/>
      <c r="I1068" s="78"/>
      <c r="J1068" s="17">
        <v>120</v>
      </c>
      <c r="K1068" s="17">
        <v>19</v>
      </c>
      <c r="L1068" s="18"/>
      <c r="M1068" s="255">
        <v>47.12</v>
      </c>
      <c r="N1068" s="255">
        <v>79.989999999999995</v>
      </c>
      <c r="O1068" s="371"/>
      <c r="P1068" s="384">
        <v>374</v>
      </c>
      <c r="Q1068" s="23"/>
      <c r="R1068" s="66">
        <f>L1068*1.55</f>
        <v>0</v>
      </c>
      <c r="S1068" s="260" t="e">
        <f>SUM(R1068-L1068)/R1068</f>
        <v>#DIV/0!</v>
      </c>
      <c r="T1068" s="66">
        <f>T1063</f>
        <v>0</v>
      </c>
      <c r="U1068" s="260" t="e">
        <f>SUM(T1068-R1068)/T1068</f>
        <v>#DIV/0!</v>
      </c>
      <c r="V1068" s="287">
        <f>V1063</f>
        <v>0</v>
      </c>
      <c r="W1068" s="261" t="e">
        <f>SUM(V1068-L1068)/V1068</f>
        <v>#DIV/0!</v>
      </c>
    </row>
    <row r="1069" spans="1:23">
      <c r="A1069" s="69"/>
      <c r="B1069" s="20"/>
      <c r="C1069" s="20"/>
      <c r="D1069" s="20" t="s">
        <v>1226</v>
      </c>
      <c r="E1069" s="279"/>
      <c r="F1069" s="523"/>
      <c r="G1069" s="21">
        <v>1</v>
      </c>
      <c r="H1069" s="275" t="e">
        <f>VLOOKUP(A1069,'Master Data'!A:P,23,FALSE)</f>
        <v>#N/A</v>
      </c>
      <c r="I1069" s="72" t="e">
        <f t="shared" ref="I1069:I1080" si="84">H1069*G1069</f>
        <v>#N/A</v>
      </c>
      <c r="J1069" s="21"/>
      <c r="K1069" s="21"/>
      <c r="L1069" s="269"/>
      <c r="M1069" s="67"/>
      <c r="N1069" s="67"/>
      <c r="O1069" s="369"/>
      <c r="P1069" s="384">
        <v>375</v>
      </c>
      <c r="Q1069" s="23"/>
      <c r="R1069" s="23"/>
      <c r="S1069" s="23"/>
      <c r="T1069" s="23"/>
      <c r="U1069" s="23"/>
      <c r="V1069" s="287"/>
    </row>
    <row r="1070" spans="1:23">
      <c r="A1070" s="69" t="s">
        <v>845</v>
      </c>
      <c r="B1070" s="20"/>
      <c r="C1070" s="20"/>
      <c r="D1070" s="20" t="s">
        <v>1161</v>
      </c>
      <c r="E1070" s="279"/>
      <c r="F1070" s="523"/>
      <c r="G1070" s="21">
        <v>1</v>
      </c>
      <c r="H1070" s="275" t="e">
        <f>VLOOKUP(A1070,'Master Data'!A:P,23,FALSE)</f>
        <v>#REF!</v>
      </c>
      <c r="I1070" s="72" t="e">
        <f t="shared" si="84"/>
        <v>#REF!</v>
      </c>
      <c r="J1070" s="21"/>
      <c r="K1070" s="21"/>
      <c r="L1070" s="256"/>
      <c r="M1070" s="67"/>
      <c r="N1070" s="67"/>
      <c r="O1070" s="369"/>
      <c r="P1070" s="385">
        <v>376</v>
      </c>
      <c r="Q1070" s="23"/>
      <c r="R1070" s="23"/>
      <c r="S1070" s="23"/>
      <c r="T1070" s="23"/>
      <c r="U1070" s="23"/>
    </row>
    <row r="1071" spans="1:23">
      <c r="A1071" s="69" t="s">
        <v>816</v>
      </c>
      <c r="B1071" s="20"/>
      <c r="C1071" s="20"/>
      <c r="D1071" s="20" t="s">
        <v>1150</v>
      </c>
      <c r="E1071" s="279"/>
      <c r="F1071" s="523"/>
      <c r="G1071" s="21">
        <v>1</v>
      </c>
      <c r="H1071" s="275" t="e">
        <f>VLOOKUP(A1071,'Master Data'!A:P,23,FALSE)</f>
        <v>#REF!</v>
      </c>
      <c r="I1071" s="72" t="e">
        <f t="shared" si="84"/>
        <v>#REF!</v>
      </c>
      <c r="J1071" s="21"/>
      <c r="K1071" s="21"/>
      <c r="L1071" s="256"/>
      <c r="M1071" s="67"/>
      <c r="N1071" s="67"/>
      <c r="O1071" s="369"/>
      <c r="P1071" s="384">
        <v>377</v>
      </c>
      <c r="Q1071" s="23"/>
      <c r="R1071" s="23"/>
      <c r="S1071" s="23"/>
      <c r="T1071" s="23"/>
      <c r="U1071" s="23"/>
    </row>
    <row r="1072" spans="1:23">
      <c r="A1072" s="69" t="s">
        <v>585</v>
      </c>
      <c r="B1072" s="20"/>
      <c r="C1072" s="20"/>
      <c r="D1072" s="20" t="s">
        <v>1153</v>
      </c>
      <c r="E1072" s="279"/>
      <c r="F1072" s="523"/>
      <c r="G1072" s="21">
        <v>1</v>
      </c>
      <c r="H1072" s="275" t="e">
        <f>VLOOKUP(A1072,'Master Data'!A:P,23,FALSE)</f>
        <v>#REF!</v>
      </c>
      <c r="I1072" s="72" t="e">
        <f t="shared" si="84"/>
        <v>#REF!</v>
      </c>
      <c r="J1072" s="21"/>
      <c r="K1072" s="21"/>
      <c r="L1072" s="256"/>
      <c r="M1072" s="67"/>
      <c r="N1072" s="67"/>
      <c r="O1072" s="369"/>
      <c r="P1072" s="384">
        <v>378</v>
      </c>
      <c r="Q1072" s="23"/>
      <c r="R1072" s="23"/>
      <c r="S1072" s="23"/>
      <c r="T1072" s="23"/>
      <c r="U1072" s="23"/>
    </row>
    <row r="1073" spans="1:23">
      <c r="A1073" s="69" t="s">
        <v>885</v>
      </c>
      <c r="B1073" s="20"/>
      <c r="C1073" s="20"/>
      <c r="D1073" s="20" t="s">
        <v>1162</v>
      </c>
      <c r="E1073" s="279"/>
      <c r="F1073" s="523"/>
      <c r="G1073" s="21">
        <v>8</v>
      </c>
      <c r="H1073" s="275" t="e">
        <f>VLOOKUP(A1073,'Master Data'!A:P,23,FALSE)</f>
        <v>#REF!</v>
      </c>
      <c r="I1073" s="72" t="e">
        <f t="shared" si="84"/>
        <v>#REF!</v>
      </c>
      <c r="J1073" s="21"/>
      <c r="K1073" s="21"/>
      <c r="L1073" s="256"/>
      <c r="M1073" s="67"/>
      <c r="N1073" s="67"/>
      <c r="O1073" s="369"/>
      <c r="P1073" s="384">
        <v>379</v>
      </c>
      <c r="Q1073" s="23"/>
      <c r="R1073" s="23"/>
      <c r="S1073" s="23"/>
      <c r="T1073" s="23"/>
      <c r="U1073" s="23"/>
    </row>
    <row r="1074" spans="1:23">
      <c r="A1074" s="69" t="s">
        <v>642</v>
      </c>
      <c r="B1074" s="554"/>
      <c r="C1074" s="554"/>
      <c r="D1074" s="20" t="s">
        <v>1163</v>
      </c>
      <c r="E1074" s="279"/>
      <c r="F1074" s="523"/>
      <c r="G1074" s="21">
        <v>1</v>
      </c>
      <c r="H1074" s="275" t="e">
        <f>VLOOKUP(A1074,'Master Data'!A:P,23,FALSE)</f>
        <v>#REF!</v>
      </c>
      <c r="I1074" s="72" t="e">
        <f t="shared" si="84"/>
        <v>#REF!</v>
      </c>
      <c r="J1074" s="21"/>
      <c r="K1074" s="21"/>
      <c r="L1074" s="256"/>
      <c r="M1074" s="67"/>
      <c r="N1074" s="67"/>
      <c r="O1074" s="369"/>
      <c r="P1074" s="384">
        <v>380</v>
      </c>
      <c r="Q1074" s="23"/>
      <c r="R1074" s="23"/>
      <c r="S1074" s="23"/>
      <c r="T1074" s="23"/>
      <c r="U1074" s="23"/>
    </row>
    <row r="1075" spans="1:23">
      <c r="A1075" s="69" t="s">
        <v>648</v>
      </c>
      <c r="B1075" s="554"/>
      <c r="C1075" s="554"/>
      <c r="D1075" s="20" t="s">
        <v>1104</v>
      </c>
      <c r="E1075" s="279"/>
      <c r="F1075" s="523"/>
      <c r="G1075" s="21">
        <v>1</v>
      </c>
      <c r="H1075" s="275" t="e">
        <f>VLOOKUP(A1075,'Master Data'!A:P,23,FALSE)</f>
        <v>#REF!</v>
      </c>
      <c r="I1075" s="72" t="e">
        <f t="shared" si="84"/>
        <v>#REF!</v>
      </c>
      <c r="J1075" s="21"/>
      <c r="K1075" s="21"/>
      <c r="L1075" s="256"/>
      <c r="M1075" s="67"/>
      <c r="N1075" s="67"/>
      <c r="O1075" s="369"/>
      <c r="P1075" s="385">
        <v>381</v>
      </c>
      <c r="Q1075" s="23"/>
      <c r="R1075" s="23"/>
      <c r="S1075" s="23"/>
      <c r="T1075" s="23"/>
      <c r="U1075" s="23"/>
    </row>
    <row r="1076" spans="1:23">
      <c r="A1076" s="69" t="s">
        <v>737</v>
      </c>
      <c r="B1076" s="554" t="s">
        <v>1105</v>
      </c>
      <c r="C1076" s="554"/>
      <c r="D1076" s="20" t="s">
        <v>1106</v>
      </c>
      <c r="E1076" s="279"/>
      <c r="F1076" s="523"/>
      <c r="G1076" s="21">
        <v>1</v>
      </c>
      <c r="H1076" s="275" t="e">
        <f>VLOOKUP(A1076,'Master Data'!A:P,23,FALSE)</f>
        <v>#REF!</v>
      </c>
      <c r="I1076" s="72" t="e">
        <f t="shared" si="84"/>
        <v>#REF!</v>
      </c>
      <c r="J1076" s="21"/>
      <c r="K1076" s="21"/>
      <c r="L1076" s="256"/>
      <c r="M1076" s="67"/>
      <c r="N1076" s="67"/>
      <c r="O1076" s="369"/>
      <c r="P1076" s="384">
        <v>382</v>
      </c>
      <c r="Q1076" s="23"/>
      <c r="R1076" s="23"/>
      <c r="S1076" s="23"/>
      <c r="T1076" s="23"/>
      <c r="U1076" s="23"/>
    </row>
    <row r="1077" spans="1:23">
      <c r="A1077" s="69" t="s">
        <v>739</v>
      </c>
      <c r="B1077" s="554" t="s">
        <v>1105</v>
      </c>
      <c r="C1077" s="554"/>
      <c r="D1077" s="20" t="s">
        <v>1155</v>
      </c>
      <c r="E1077" s="279"/>
      <c r="F1077" s="523"/>
      <c r="G1077" s="21">
        <v>1</v>
      </c>
      <c r="H1077" s="275" t="e">
        <f>VLOOKUP(A1077,'Master Data'!A:P,23,FALSE)</f>
        <v>#REF!</v>
      </c>
      <c r="I1077" s="72" t="e">
        <f t="shared" si="84"/>
        <v>#REF!</v>
      </c>
      <c r="J1077" s="21"/>
      <c r="K1077" s="21"/>
      <c r="L1077" s="256"/>
      <c r="M1077" s="67"/>
      <c r="N1077" s="67"/>
      <c r="O1077" s="369"/>
      <c r="P1077" s="384">
        <v>383</v>
      </c>
      <c r="Q1077" s="23"/>
      <c r="R1077" s="23"/>
      <c r="S1077" s="23"/>
      <c r="T1077" s="23"/>
      <c r="U1077" s="23"/>
    </row>
    <row r="1078" spans="1:23">
      <c r="A1078" s="69" t="s">
        <v>1108</v>
      </c>
      <c r="B1078" s="554" t="s">
        <v>1105</v>
      </c>
      <c r="C1078" s="554"/>
      <c r="D1078" s="20" t="s">
        <v>1156</v>
      </c>
      <c r="E1078" s="279"/>
      <c r="F1078" s="523"/>
      <c r="G1078" s="21">
        <v>1</v>
      </c>
      <c r="H1078" s="275" t="e">
        <f>VLOOKUP(A1078,'Master Data'!A:P,23,FALSE)</f>
        <v>#REF!</v>
      </c>
      <c r="I1078" s="72" t="e">
        <f t="shared" si="84"/>
        <v>#REF!</v>
      </c>
      <c r="J1078" s="21"/>
      <c r="K1078" s="21"/>
      <c r="L1078" s="256"/>
      <c r="M1078" s="67"/>
      <c r="N1078" s="67"/>
      <c r="O1078" s="369"/>
      <c r="P1078" s="384">
        <v>384</v>
      </c>
      <c r="Q1078" s="23"/>
      <c r="T1078" s="23"/>
      <c r="U1078" s="23"/>
    </row>
    <row r="1079" spans="1:23">
      <c r="A1079" s="69" t="s">
        <v>789</v>
      </c>
      <c r="B1079" s="554" t="s">
        <v>1105</v>
      </c>
      <c r="C1079" s="554"/>
      <c r="D1079" s="20" t="s">
        <v>1110</v>
      </c>
      <c r="E1079" s="279"/>
      <c r="F1079" s="523"/>
      <c r="G1079" s="21">
        <v>1</v>
      </c>
      <c r="H1079" s="275" t="e">
        <f>VLOOKUP(A1079,'Master Data'!A:P,23,FALSE)</f>
        <v>#REF!</v>
      </c>
      <c r="I1079" s="72" t="e">
        <f t="shared" si="84"/>
        <v>#REF!</v>
      </c>
      <c r="J1079" s="21"/>
      <c r="K1079" s="21"/>
      <c r="L1079" s="256"/>
      <c r="M1079" s="67"/>
      <c r="N1079" s="67"/>
      <c r="O1079" s="369"/>
      <c r="P1079" s="384">
        <v>385</v>
      </c>
      <c r="Q1079" s="23"/>
      <c r="R1079" s="23"/>
      <c r="S1079" s="23"/>
      <c r="U1079" s="23"/>
    </row>
    <row r="1080" spans="1:23" s="2" customFormat="1">
      <c r="A1080" s="69" t="s">
        <v>741</v>
      </c>
      <c r="B1080" s="554" t="s">
        <v>1105</v>
      </c>
      <c r="C1080" s="554"/>
      <c r="D1080" s="20" t="s">
        <v>791</v>
      </c>
      <c r="E1080" s="279"/>
      <c r="F1080" s="523"/>
      <c r="G1080" s="21">
        <v>1</v>
      </c>
      <c r="H1080" s="275" t="e">
        <f>VLOOKUP(A1080,'Master Data'!A:P,23,FALSE)</f>
        <v>#REF!</v>
      </c>
      <c r="I1080" s="72" t="e">
        <f t="shared" si="84"/>
        <v>#REF!</v>
      </c>
      <c r="J1080" s="21"/>
      <c r="K1080" s="21"/>
      <c r="L1080" s="289"/>
      <c r="M1080" s="532"/>
      <c r="N1080" s="532"/>
      <c r="O1080" s="370"/>
      <c r="P1080" s="385">
        <v>386</v>
      </c>
      <c r="Q1080" s="23"/>
      <c r="R1080" s="23"/>
      <c r="S1080" s="23"/>
      <c r="T1080" s="23"/>
      <c r="U1080" s="23"/>
    </row>
    <row r="1081" spans="1:23">
      <c r="A1081" s="543"/>
      <c r="B1081" s="541"/>
      <c r="C1081" s="541"/>
      <c r="D1081" s="541"/>
      <c r="E1081" s="281"/>
      <c r="F1081" s="524"/>
      <c r="G1081" s="86"/>
      <c r="H1081" s="87"/>
      <c r="I1081" s="87"/>
      <c r="J1081" s="86"/>
      <c r="K1081" s="86"/>
      <c r="L1081" s="249"/>
      <c r="M1081" s="67"/>
      <c r="N1081" s="67"/>
      <c r="O1081" s="369"/>
      <c r="P1081" s="384">
        <v>387</v>
      </c>
      <c r="Q1081" s="23"/>
      <c r="R1081" s="23"/>
      <c r="S1081" s="23"/>
      <c r="T1081" s="23"/>
      <c r="U1081" s="23"/>
    </row>
    <row r="1082" spans="1:23" ht="30.75">
      <c r="A1082" s="555" t="s">
        <v>265</v>
      </c>
      <c r="B1082" s="542" t="s">
        <v>263</v>
      </c>
      <c r="C1082" s="542"/>
      <c r="D1082" s="542"/>
      <c r="E1082" s="279" t="s">
        <v>1227</v>
      </c>
      <c r="F1082" s="521">
        <v>810797031275</v>
      </c>
      <c r="G1082" s="17">
        <v>1</v>
      </c>
      <c r="H1082" s="78"/>
      <c r="I1082" s="78"/>
      <c r="J1082" s="17">
        <v>120</v>
      </c>
      <c r="K1082" s="17">
        <v>19</v>
      </c>
      <c r="L1082" s="18"/>
      <c r="M1082" s="255" t="e">
        <v>#N/A</v>
      </c>
      <c r="N1082" s="255" t="e">
        <v>#N/A</v>
      </c>
      <c r="O1082" s="371"/>
      <c r="P1082" s="384">
        <v>388</v>
      </c>
      <c r="Q1082" s="23"/>
      <c r="R1082" s="66">
        <f>L1082*1.55</f>
        <v>0</v>
      </c>
      <c r="S1082" s="260" t="e">
        <f>SUM(R1082-L1082)/R1082</f>
        <v>#DIV/0!</v>
      </c>
      <c r="T1082" s="66">
        <f>T1077</f>
        <v>0</v>
      </c>
      <c r="U1082" s="260" t="e">
        <f>SUM(T1082-R1082)/T1082</f>
        <v>#DIV/0!</v>
      </c>
      <c r="V1082" s="287">
        <f>V1077</f>
        <v>0</v>
      </c>
      <c r="W1082" s="261" t="e">
        <f>SUM(V1082-L1082)/V1082</f>
        <v>#DIV/0!</v>
      </c>
    </row>
    <row r="1083" spans="1:23">
      <c r="A1083" s="69"/>
      <c r="B1083" s="20"/>
      <c r="C1083" s="20"/>
      <c r="D1083" s="20" t="s">
        <v>1226</v>
      </c>
      <c r="E1083" s="279"/>
      <c r="F1083" s="523"/>
      <c r="G1083" s="21">
        <v>1</v>
      </c>
      <c r="H1083" s="275" t="e">
        <f>VLOOKUP(A1083,'Master Data'!A:P,23,FALSE)</f>
        <v>#N/A</v>
      </c>
      <c r="I1083" s="72" t="e">
        <f t="shared" ref="I1083:I1094" si="85">H1083*G1083</f>
        <v>#N/A</v>
      </c>
      <c r="J1083" s="21"/>
      <c r="K1083" s="21"/>
      <c r="L1083" s="269"/>
      <c r="M1083" s="67"/>
      <c r="N1083" s="67"/>
      <c r="O1083" s="369"/>
      <c r="P1083" s="384">
        <v>389</v>
      </c>
      <c r="Q1083" s="23"/>
      <c r="R1083" s="23"/>
      <c r="S1083" s="23"/>
      <c r="T1083" s="23"/>
      <c r="U1083" s="23"/>
      <c r="V1083" s="287"/>
    </row>
    <row r="1084" spans="1:23">
      <c r="A1084" s="69" t="s">
        <v>845</v>
      </c>
      <c r="B1084" s="20"/>
      <c r="C1084" s="20"/>
      <c r="D1084" s="20" t="s">
        <v>1161</v>
      </c>
      <c r="E1084" s="279"/>
      <c r="F1084" s="523"/>
      <c r="G1084" s="21">
        <v>1</v>
      </c>
      <c r="H1084" s="275" t="e">
        <f>VLOOKUP(A1084,'Master Data'!A:P,23,FALSE)</f>
        <v>#REF!</v>
      </c>
      <c r="I1084" s="72" t="e">
        <f t="shared" si="85"/>
        <v>#REF!</v>
      </c>
      <c r="J1084" s="21"/>
      <c r="K1084" s="21"/>
      <c r="L1084" s="256"/>
      <c r="M1084" s="67"/>
      <c r="N1084" s="67"/>
      <c r="O1084" s="369"/>
      <c r="P1084" s="384">
        <v>390</v>
      </c>
      <c r="Q1084" s="23"/>
      <c r="R1084" s="23"/>
      <c r="S1084" s="23"/>
      <c r="T1084" s="23"/>
      <c r="U1084" s="23"/>
    </row>
    <row r="1085" spans="1:23">
      <c r="A1085" s="69" t="s">
        <v>816</v>
      </c>
      <c r="B1085" s="20"/>
      <c r="C1085" s="20"/>
      <c r="D1085" s="20" t="s">
        <v>1150</v>
      </c>
      <c r="E1085" s="279"/>
      <c r="F1085" s="523"/>
      <c r="G1085" s="21">
        <v>1</v>
      </c>
      <c r="H1085" s="275" t="e">
        <f>VLOOKUP(A1085,'Master Data'!A:P,23,FALSE)</f>
        <v>#REF!</v>
      </c>
      <c r="I1085" s="72" t="e">
        <f t="shared" si="85"/>
        <v>#REF!</v>
      </c>
      <c r="J1085" s="21"/>
      <c r="K1085" s="21"/>
      <c r="L1085" s="256"/>
      <c r="M1085" s="67"/>
      <c r="N1085" s="67"/>
      <c r="O1085" s="369"/>
      <c r="P1085" s="385">
        <v>391</v>
      </c>
      <c r="Q1085" s="23"/>
      <c r="R1085" s="23"/>
      <c r="S1085" s="23"/>
      <c r="T1085" s="23"/>
      <c r="U1085" s="23"/>
    </row>
    <row r="1086" spans="1:23">
      <c r="A1086" s="69" t="s">
        <v>585</v>
      </c>
      <c r="B1086" s="20"/>
      <c r="C1086" s="20"/>
      <c r="D1086" s="20" t="s">
        <v>1153</v>
      </c>
      <c r="E1086" s="279"/>
      <c r="F1086" s="523"/>
      <c r="G1086" s="21">
        <v>1</v>
      </c>
      <c r="H1086" s="275" t="e">
        <f>VLOOKUP(A1086,'Master Data'!A:P,23,FALSE)</f>
        <v>#REF!</v>
      </c>
      <c r="I1086" s="72" t="e">
        <f t="shared" si="85"/>
        <v>#REF!</v>
      </c>
      <c r="J1086" s="21"/>
      <c r="K1086" s="21"/>
      <c r="L1086" s="256"/>
      <c r="M1086" s="67"/>
      <c r="N1086" s="67"/>
      <c r="O1086" s="369"/>
      <c r="P1086" s="384">
        <v>392</v>
      </c>
      <c r="Q1086" s="23"/>
      <c r="R1086" s="23"/>
      <c r="S1086" s="23"/>
      <c r="T1086" s="23"/>
      <c r="U1086" s="23"/>
    </row>
    <row r="1087" spans="1:23">
      <c r="A1087" s="69" t="s">
        <v>892</v>
      </c>
      <c r="B1087" s="20"/>
      <c r="C1087" s="20"/>
      <c r="D1087" s="20" t="s">
        <v>1167</v>
      </c>
      <c r="E1087" s="279"/>
      <c r="F1087" s="523"/>
      <c r="G1087" s="21">
        <v>8</v>
      </c>
      <c r="H1087" s="275" t="e">
        <f>VLOOKUP(A1087,'Master Data'!A:P,23,FALSE)</f>
        <v>#REF!</v>
      </c>
      <c r="I1087" s="72" t="e">
        <f t="shared" si="85"/>
        <v>#REF!</v>
      </c>
      <c r="J1087" s="21"/>
      <c r="K1087" s="21"/>
      <c r="L1087" s="256"/>
      <c r="M1087" s="67"/>
      <c r="N1087" s="67"/>
      <c r="O1087" s="369"/>
      <c r="P1087" s="384">
        <v>393</v>
      </c>
      <c r="Q1087" s="23"/>
      <c r="R1087" s="23"/>
      <c r="S1087" s="23"/>
      <c r="T1087" s="23"/>
      <c r="U1087" s="23"/>
    </row>
    <row r="1088" spans="1:23">
      <c r="A1088" s="69" t="s">
        <v>642</v>
      </c>
      <c r="B1088" s="554"/>
      <c r="C1088" s="554"/>
      <c r="D1088" s="20" t="s">
        <v>1163</v>
      </c>
      <c r="E1088" s="279"/>
      <c r="F1088" s="523"/>
      <c r="G1088" s="21">
        <v>1</v>
      </c>
      <c r="H1088" s="275" t="e">
        <f>VLOOKUP(A1088,'Master Data'!A:P,23,FALSE)</f>
        <v>#REF!</v>
      </c>
      <c r="I1088" s="72" t="e">
        <f t="shared" si="85"/>
        <v>#REF!</v>
      </c>
      <c r="J1088" s="21"/>
      <c r="K1088" s="21"/>
      <c r="L1088" s="256"/>
      <c r="M1088" s="67"/>
      <c r="N1088" s="67"/>
      <c r="O1088" s="369"/>
      <c r="P1088" s="384">
        <v>394</v>
      </c>
      <c r="Q1088" s="23"/>
      <c r="R1088" s="23"/>
      <c r="S1088" s="23"/>
      <c r="T1088" s="23"/>
      <c r="U1088" s="23"/>
    </row>
    <row r="1089" spans="1:23">
      <c r="A1089" s="69" t="s">
        <v>648</v>
      </c>
      <c r="B1089" s="554"/>
      <c r="C1089" s="554"/>
      <c r="D1089" s="20" t="s">
        <v>1104</v>
      </c>
      <c r="E1089" s="279"/>
      <c r="F1089" s="523"/>
      <c r="G1089" s="21">
        <v>1</v>
      </c>
      <c r="H1089" s="275" t="e">
        <f>VLOOKUP(A1089,'Master Data'!A:P,23,FALSE)</f>
        <v>#REF!</v>
      </c>
      <c r="I1089" s="72" t="e">
        <f t="shared" si="85"/>
        <v>#REF!</v>
      </c>
      <c r="J1089" s="21"/>
      <c r="K1089" s="21"/>
      <c r="L1089" s="256"/>
      <c r="M1089" s="67"/>
      <c r="N1089" s="67"/>
      <c r="O1089" s="369"/>
      <c r="P1089" s="384">
        <v>395</v>
      </c>
      <c r="Q1089" s="23"/>
      <c r="R1089" s="23"/>
      <c r="S1089" s="23"/>
      <c r="T1089" s="23"/>
      <c r="U1089" s="23"/>
    </row>
    <row r="1090" spans="1:23">
      <c r="A1090" s="69" t="s">
        <v>737</v>
      </c>
      <c r="B1090" s="554" t="s">
        <v>1105</v>
      </c>
      <c r="C1090" s="554"/>
      <c r="D1090" s="20" t="s">
        <v>1106</v>
      </c>
      <c r="E1090" s="279"/>
      <c r="F1090" s="523"/>
      <c r="G1090" s="21">
        <v>1</v>
      </c>
      <c r="H1090" s="275" t="e">
        <f>VLOOKUP(A1090,'Master Data'!A:P,23,FALSE)</f>
        <v>#REF!</v>
      </c>
      <c r="I1090" s="72" t="e">
        <f t="shared" si="85"/>
        <v>#REF!</v>
      </c>
      <c r="J1090" s="21"/>
      <c r="K1090" s="21"/>
      <c r="L1090" s="256"/>
      <c r="M1090" s="67"/>
      <c r="N1090" s="67"/>
      <c r="O1090" s="369"/>
      <c r="P1090" s="385">
        <v>396</v>
      </c>
      <c r="Q1090" s="23"/>
      <c r="R1090" s="23"/>
      <c r="S1090" s="23"/>
      <c r="T1090" s="23"/>
      <c r="U1090" s="23"/>
    </row>
    <row r="1091" spans="1:23">
      <c r="A1091" s="69" t="s">
        <v>739</v>
      </c>
      <c r="B1091" s="554" t="s">
        <v>1105</v>
      </c>
      <c r="C1091" s="554"/>
      <c r="D1091" s="20" t="s">
        <v>1155</v>
      </c>
      <c r="E1091" s="279"/>
      <c r="F1091" s="523"/>
      <c r="G1091" s="21">
        <v>1</v>
      </c>
      <c r="H1091" s="275" t="e">
        <f>VLOOKUP(A1091,'Master Data'!A:P,23,FALSE)</f>
        <v>#REF!</v>
      </c>
      <c r="I1091" s="72" t="e">
        <f t="shared" si="85"/>
        <v>#REF!</v>
      </c>
      <c r="J1091" s="21"/>
      <c r="K1091" s="21"/>
      <c r="L1091" s="256"/>
      <c r="M1091" s="67"/>
      <c r="N1091" s="67"/>
      <c r="O1091" s="369"/>
      <c r="P1091" s="384">
        <v>397</v>
      </c>
      <c r="Q1091" s="23"/>
      <c r="R1091" s="23"/>
      <c r="S1091" s="23"/>
      <c r="T1091" s="23"/>
      <c r="U1091" s="23"/>
    </row>
    <row r="1092" spans="1:23">
      <c r="A1092" s="69" t="s">
        <v>1108</v>
      </c>
      <c r="B1092" s="554" t="s">
        <v>1105</v>
      </c>
      <c r="C1092" s="554"/>
      <c r="D1092" s="20" t="s">
        <v>1156</v>
      </c>
      <c r="E1092" s="279"/>
      <c r="F1092" s="523"/>
      <c r="G1092" s="21">
        <v>1</v>
      </c>
      <c r="H1092" s="275" t="e">
        <f>VLOOKUP(A1092,'Master Data'!A:P,23,FALSE)</f>
        <v>#REF!</v>
      </c>
      <c r="I1092" s="72" t="e">
        <f t="shared" si="85"/>
        <v>#REF!</v>
      </c>
      <c r="J1092" s="21"/>
      <c r="K1092" s="21"/>
      <c r="L1092" s="256"/>
      <c r="M1092" s="67"/>
      <c r="N1092" s="67"/>
      <c r="O1092" s="369"/>
      <c r="P1092" s="384">
        <v>398</v>
      </c>
      <c r="Q1092" s="23"/>
      <c r="T1092" s="23"/>
      <c r="U1092" s="23"/>
    </row>
    <row r="1093" spans="1:23">
      <c r="A1093" s="69" t="s">
        <v>789</v>
      </c>
      <c r="B1093" s="554" t="s">
        <v>1105</v>
      </c>
      <c r="C1093" s="554"/>
      <c r="D1093" s="20" t="s">
        <v>1110</v>
      </c>
      <c r="E1093" s="279"/>
      <c r="F1093" s="523"/>
      <c r="G1093" s="21">
        <v>1</v>
      </c>
      <c r="H1093" s="275" t="e">
        <f>VLOOKUP(A1093,'Master Data'!A:P,23,FALSE)</f>
        <v>#REF!</v>
      </c>
      <c r="I1093" s="72" t="e">
        <f t="shared" si="85"/>
        <v>#REF!</v>
      </c>
      <c r="J1093" s="21"/>
      <c r="K1093" s="21"/>
      <c r="L1093" s="256"/>
      <c r="M1093" s="67"/>
      <c r="N1093" s="67"/>
      <c r="O1093" s="369"/>
      <c r="P1093" s="384">
        <v>399</v>
      </c>
      <c r="Q1093" s="23"/>
      <c r="R1093" s="23"/>
      <c r="S1093" s="23"/>
      <c r="U1093" s="23"/>
    </row>
    <row r="1094" spans="1:23" s="2" customFormat="1">
      <c r="A1094" s="69" t="s">
        <v>741</v>
      </c>
      <c r="B1094" s="554" t="s">
        <v>1105</v>
      </c>
      <c r="C1094" s="554"/>
      <c r="D1094" s="20" t="s">
        <v>791</v>
      </c>
      <c r="E1094" s="279"/>
      <c r="F1094" s="523"/>
      <c r="G1094" s="21">
        <v>1</v>
      </c>
      <c r="H1094" s="275" t="e">
        <f>VLOOKUP(A1094,'Master Data'!A:P,23,FALSE)</f>
        <v>#REF!</v>
      </c>
      <c r="I1094" s="72" t="e">
        <f t="shared" si="85"/>
        <v>#REF!</v>
      </c>
      <c r="J1094" s="21"/>
      <c r="K1094" s="21"/>
      <c r="L1094" s="289"/>
      <c r="M1094" s="532"/>
      <c r="N1094" s="532"/>
      <c r="O1094" s="370"/>
      <c r="P1094" s="384">
        <v>400</v>
      </c>
      <c r="Q1094" s="23"/>
      <c r="R1094" s="23"/>
      <c r="S1094" s="23"/>
      <c r="T1094" s="23"/>
      <c r="U1094" s="23"/>
    </row>
    <row r="1095" spans="1:23">
      <c r="A1095" s="543"/>
      <c r="B1095" s="541"/>
      <c r="C1095" s="541"/>
      <c r="D1095" s="541"/>
      <c r="E1095" s="281"/>
      <c r="F1095" s="524"/>
      <c r="G1095" s="86"/>
      <c r="H1095" s="87"/>
      <c r="I1095" s="87"/>
      <c r="J1095" s="86"/>
      <c r="K1095" s="86"/>
      <c r="L1095" s="249"/>
      <c r="M1095" s="67"/>
      <c r="N1095" s="67"/>
      <c r="O1095" s="369"/>
      <c r="P1095" s="385">
        <v>401</v>
      </c>
      <c r="Q1095" s="23"/>
      <c r="R1095" s="23"/>
      <c r="S1095" s="23"/>
      <c r="T1095" s="23"/>
      <c r="U1095" s="23"/>
    </row>
    <row r="1096" spans="1:23" ht="31.5">
      <c r="A1096" s="555" t="s">
        <v>294</v>
      </c>
      <c r="B1096" s="38" t="s">
        <v>295</v>
      </c>
      <c r="C1096" s="38"/>
      <c r="D1096" s="542"/>
      <c r="E1096" s="278" t="s">
        <v>296</v>
      </c>
      <c r="F1096" s="521">
        <v>810797031022</v>
      </c>
      <c r="G1096" s="17">
        <v>1</v>
      </c>
      <c r="H1096" s="78"/>
      <c r="I1096" s="78"/>
      <c r="J1096" s="17">
        <v>64</v>
      </c>
      <c r="K1096" s="17">
        <v>19</v>
      </c>
      <c r="L1096" s="18"/>
      <c r="M1096" s="255" t="e">
        <v>#N/A</v>
      </c>
      <c r="N1096" s="255" t="e">
        <v>#N/A</v>
      </c>
      <c r="O1096" s="371"/>
      <c r="P1096" s="384">
        <v>402</v>
      </c>
      <c r="Q1096" s="23"/>
      <c r="R1096" s="66">
        <f>L1096*1.55</f>
        <v>0</v>
      </c>
      <c r="S1096" s="260" t="e">
        <f>SUM(R1096-L1096)/R1096</f>
        <v>#DIV/0!</v>
      </c>
      <c r="T1096" s="66">
        <f>T1091</f>
        <v>0</v>
      </c>
      <c r="U1096" s="260" t="e">
        <f>SUM(T1096-R1096)/T1096</f>
        <v>#DIV/0!</v>
      </c>
      <c r="V1096" s="287">
        <f>V1091</f>
        <v>0</v>
      </c>
      <c r="W1096" s="261" t="e">
        <f>SUM(V1096-L1096)/V1096</f>
        <v>#DIV/0!</v>
      </c>
    </row>
    <row r="1097" spans="1:23">
      <c r="A1097" s="543"/>
      <c r="B1097" s="541"/>
      <c r="C1097" s="541"/>
      <c r="D1097" s="541"/>
      <c r="E1097" s="281"/>
      <c r="F1097" s="524"/>
      <c r="G1097" s="86"/>
      <c r="H1097" s="87"/>
      <c r="I1097" s="87"/>
      <c r="J1097" s="86"/>
      <c r="K1097" s="86"/>
      <c r="L1097" s="249"/>
      <c r="M1097" s="67"/>
      <c r="N1097" s="67"/>
      <c r="O1097" s="369"/>
      <c r="P1097" s="384">
        <v>403</v>
      </c>
      <c r="Q1097" s="23"/>
      <c r="R1097" s="23"/>
      <c r="S1097" s="23"/>
      <c r="T1097" s="23"/>
      <c r="U1097" s="23"/>
      <c r="V1097" s="287"/>
    </row>
    <row r="1098" spans="1:23" ht="31.5">
      <c r="A1098" s="555" t="s">
        <v>395</v>
      </c>
      <c r="B1098" s="38" t="s">
        <v>1228</v>
      </c>
      <c r="C1098" s="38"/>
      <c r="D1098" s="542"/>
      <c r="E1098" s="278" t="s">
        <v>1229</v>
      </c>
      <c r="F1098" s="521">
        <v>810797031114</v>
      </c>
      <c r="G1098" s="17">
        <v>1</v>
      </c>
      <c r="H1098" s="78"/>
      <c r="I1098" s="78"/>
      <c r="J1098" s="17">
        <v>450</v>
      </c>
      <c r="K1098" s="17">
        <v>13</v>
      </c>
      <c r="L1098" s="18">
        <v>3.82</v>
      </c>
      <c r="M1098" s="255">
        <v>12.08</v>
      </c>
      <c r="N1098" s="255">
        <v>34.99</v>
      </c>
      <c r="O1098" s="371"/>
      <c r="P1098" s="384">
        <v>404</v>
      </c>
      <c r="Q1098" s="23"/>
      <c r="R1098" s="66">
        <f>L1098*1.55</f>
        <v>5.9210000000000003</v>
      </c>
      <c r="S1098" s="260">
        <f>SUM(R1098-L1098)/R1098</f>
        <v>0.35483870967741943</v>
      </c>
      <c r="T1098" s="66">
        <f>T1093</f>
        <v>0</v>
      </c>
      <c r="U1098" s="260" t="e">
        <f>SUM(T1098-R1098)/T1098</f>
        <v>#DIV/0!</v>
      </c>
      <c r="V1098" s="287">
        <f>V1093</f>
        <v>0</v>
      </c>
      <c r="W1098" s="261" t="e">
        <f>SUM(V1098-L1098)/V1098</f>
        <v>#DIV/0!</v>
      </c>
    </row>
    <row r="1099" spans="1:23">
      <c r="A1099" s="69"/>
      <c r="B1099" s="20"/>
      <c r="C1099" s="20"/>
      <c r="D1099" s="20" t="s">
        <v>1230</v>
      </c>
      <c r="E1099" s="279"/>
      <c r="F1099" s="523"/>
      <c r="G1099" s="21">
        <v>2</v>
      </c>
      <c r="H1099" s="275" t="e">
        <f>VLOOKUP(A1099,'Master Data'!A:P,23,FALSE)</f>
        <v>#N/A</v>
      </c>
      <c r="I1099" s="72" t="e">
        <f t="shared" ref="I1099:I1103" si="86">H1099*G1099</f>
        <v>#N/A</v>
      </c>
      <c r="J1099" s="21"/>
      <c r="K1099" s="21"/>
      <c r="L1099" s="269"/>
      <c r="M1099" s="67"/>
      <c r="N1099" s="67"/>
      <c r="O1099" s="369"/>
      <c r="P1099" s="384">
        <v>405</v>
      </c>
      <c r="Q1099" s="23"/>
      <c r="R1099" s="23"/>
      <c r="S1099" s="23"/>
      <c r="T1099" s="23"/>
      <c r="U1099" s="23"/>
      <c r="V1099" s="287"/>
    </row>
    <row r="1100" spans="1:23">
      <c r="A1100" s="69"/>
      <c r="B1100" s="20"/>
      <c r="C1100" s="20"/>
      <c r="D1100" s="20" t="s">
        <v>1231</v>
      </c>
      <c r="E1100" s="279"/>
      <c r="F1100" s="523"/>
      <c r="G1100" s="21">
        <v>2</v>
      </c>
      <c r="H1100" s="275" t="e">
        <f>VLOOKUP(A1100,'Master Data'!A:P,23,FALSE)</f>
        <v>#N/A</v>
      </c>
      <c r="I1100" s="72" t="e">
        <f t="shared" si="86"/>
        <v>#N/A</v>
      </c>
      <c r="J1100" s="21"/>
      <c r="K1100" s="21"/>
      <c r="L1100" s="256"/>
      <c r="M1100" s="67"/>
      <c r="N1100" s="67"/>
      <c r="O1100" s="369"/>
      <c r="P1100" s="385">
        <v>406</v>
      </c>
      <c r="Q1100" s="23"/>
      <c r="R1100" s="23"/>
      <c r="S1100" s="23"/>
      <c r="U1100" s="23"/>
    </row>
    <row r="1101" spans="1:23">
      <c r="A1101" s="69"/>
      <c r="B1101" s="20"/>
      <c r="C1101" s="20"/>
      <c r="D1101" s="20" t="s">
        <v>1232</v>
      </c>
      <c r="E1101" s="279"/>
      <c r="F1101" s="523"/>
      <c r="G1101" s="21">
        <v>4</v>
      </c>
      <c r="H1101" s="275" t="e">
        <f>VLOOKUP(A1101,'Master Data'!A:P,23,FALSE)</f>
        <v>#N/A</v>
      </c>
      <c r="I1101" s="72" t="e">
        <f t="shared" si="86"/>
        <v>#N/A</v>
      </c>
      <c r="J1101" s="21"/>
      <c r="K1101" s="21"/>
      <c r="L1101" s="256"/>
      <c r="M1101" s="67"/>
      <c r="N1101" s="67"/>
      <c r="O1101" s="369"/>
      <c r="P1101" s="384">
        <v>407</v>
      </c>
      <c r="Q1101" s="23"/>
      <c r="R1101" s="23"/>
      <c r="S1101" s="23"/>
      <c r="U1101" s="23"/>
    </row>
    <row r="1102" spans="1:23">
      <c r="A1102" s="69"/>
      <c r="B1102" s="20"/>
      <c r="C1102" s="20"/>
      <c r="D1102" s="20" t="s">
        <v>1233</v>
      </c>
      <c r="E1102" s="279"/>
      <c r="F1102" s="523"/>
      <c r="G1102" s="21">
        <v>6</v>
      </c>
      <c r="H1102" s="275" t="e">
        <f>VLOOKUP(A1102,'Master Data'!A:P,23,FALSE)</f>
        <v>#N/A</v>
      </c>
      <c r="I1102" s="72" t="e">
        <f t="shared" si="86"/>
        <v>#N/A</v>
      </c>
      <c r="J1102" s="21"/>
      <c r="K1102" s="21"/>
      <c r="L1102" s="256"/>
      <c r="M1102" s="67"/>
      <c r="N1102" s="67"/>
      <c r="O1102" s="369"/>
      <c r="P1102" s="384">
        <v>408</v>
      </c>
      <c r="Q1102" s="23"/>
      <c r="R1102" s="23"/>
      <c r="S1102" s="23"/>
      <c r="U1102" s="23"/>
    </row>
    <row r="1103" spans="1:23">
      <c r="A1103" s="69"/>
      <c r="B1103" s="20"/>
      <c r="C1103" s="20"/>
      <c r="D1103" s="20" t="s">
        <v>1234</v>
      </c>
      <c r="E1103" s="279"/>
      <c r="F1103" s="523"/>
      <c r="G1103" s="21">
        <v>6</v>
      </c>
      <c r="H1103" s="275" t="e">
        <f>VLOOKUP(A1103,'Master Data'!A:P,23,FALSE)</f>
        <v>#N/A</v>
      </c>
      <c r="I1103" s="72" t="e">
        <f t="shared" si="86"/>
        <v>#N/A</v>
      </c>
      <c r="J1103" s="21"/>
      <c r="K1103" s="21"/>
      <c r="L1103" s="256"/>
      <c r="M1103" s="67"/>
      <c r="N1103" s="67"/>
      <c r="O1103" s="369"/>
      <c r="P1103" s="384">
        <v>409</v>
      </c>
      <c r="Q1103" s="23"/>
      <c r="R1103" s="23"/>
      <c r="S1103" s="23"/>
      <c r="U1103" s="23"/>
    </row>
    <row r="1104" spans="1:23">
      <c r="A1104" s="561"/>
      <c r="P1104" s="384">
        <v>410</v>
      </c>
      <c r="R1104" s="23"/>
      <c r="S1104" s="23"/>
    </row>
    <row r="1105" spans="1:23" ht="31.5">
      <c r="A1105" s="555" t="s">
        <v>399</v>
      </c>
      <c r="B1105" s="38" t="s">
        <v>1235</v>
      </c>
      <c r="C1105" s="38"/>
      <c r="D1105" s="542"/>
      <c r="E1105" s="278" t="s">
        <v>1236</v>
      </c>
      <c r="F1105" s="521">
        <v>810797031121</v>
      </c>
      <c r="G1105" s="17">
        <v>1</v>
      </c>
      <c r="H1105" s="78"/>
      <c r="I1105" s="78"/>
      <c r="J1105" s="17">
        <v>336</v>
      </c>
      <c r="K1105" s="17">
        <v>16</v>
      </c>
      <c r="L1105" s="18">
        <v>4.24</v>
      </c>
      <c r="M1105" s="255" t="e">
        <v>#N/A</v>
      </c>
      <c r="N1105" s="255" t="e">
        <v>#N/A</v>
      </c>
      <c r="O1105" s="371"/>
      <c r="P1105" s="385">
        <v>411</v>
      </c>
      <c r="Q1105" s="23"/>
      <c r="R1105" s="66">
        <f>L1105*1.55</f>
        <v>6.572000000000001</v>
      </c>
      <c r="S1105" s="260">
        <f>SUM(R1105-L1105)/R1105</f>
        <v>0.35483870967741943</v>
      </c>
      <c r="T1105" s="66">
        <f>T1100</f>
        <v>0</v>
      </c>
      <c r="U1105" s="260" t="e">
        <f>SUM(T1105-R1105)/T1105</f>
        <v>#DIV/0!</v>
      </c>
      <c r="V1105" s="287">
        <f>V1100</f>
        <v>0</v>
      </c>
      <c r="W1105" s="261" t="e">
        <f>SUM(V1105-L1105)/V1105</f>
        <v>#DIV/0!</v>
      </c>
    </row>
    <row r="1106" spans="1:23">
      <c r="A1106" s="69"/>
      <c r="B1106" s="20"/>
      <c r="C1106" s="20"/>
      <c r="D1106" s="20" t="s">
        <v>1237</v>
      </c>
      <c r="E1106" s="279"/>
      <c r="F1106" s="523"/>
      <c r="G1106" s="21">
        <v>2</v>
      </c>
      <c r="H1106" s="275" t="e">
        <f>VLOOKUP(A1106,'Master Data'!A:P,23,FALSE)</f>
        <v>#N/A</v>
      </c>
      <c r="I1106" s="72" t="e">
        <f t="shared" ref="I1106:I1110" si="87">H1106*G1106</f>
        <v>#N/A</v>
      </c>
      <c r="J1106" s="21"/>
      <c r="K1106" s="21"/>
      <c r="L1106" s="269"/>
      <c r="M1106" s="67"/>
      <c r="N1106" s="67"/>
      <c r="O1106" s="369"/>
      <c r="P1106" s="384">
        <v>412</v>
      </c>
      <c r="Q1106" s="23"/>
      <c r="R1106" s="23"/>
      <c r="S1106" s="23"/>
      <c r="T1106" s="23"/>
      <c r="U1106" s="23"/>
      <c r="V1106" s="287"/>
    </row>
    <row r="1107" spans="1:23">
      <c r="A1107" s="69"/>
      <c r="B1107" s="20"/>
      <c r="C1107" s="20"/>
      <c r="D1107" s="20" t="s">
        <v>1238</v>
      </c>
      <c r="E1107" s="279"/>
      <c r="F1107" s="523"/>
      <c r="G1107" s="21">
        <v>2</v>
      </c>
      <c r="H1107" s="275" t="e">
        <f>VLOOKUP(A1107,'Master Data'!A:P,23,FALSE)</f>
        <v>#N/A</v>
      </c>
      <c r="I1107" s="72" t="e">
        <f t="shared" si="87"/>
        <v>#N/A</v>
      </c>
      <c r="J1107" s="21"/>
      <c r="K1107" s="21"/>
      <c r="L1107" s="256"/>
      <c r="M1107" s="67"/>
      <c r="N1107" s="67"/>
      <c r="O1107" s="369"/>
      <c r="P1107" s="384">
        <v>413</v>
      </c>
      <c r="Q1107" s="23"/>
      <c r="R1107" s="23"/>
      <c r="S1107" s="23"/>
      <c r="U1107" s="23"/>
    </row>
    <row r="1108" spans="1:23">
      <c r="A1108" s="69"/>
      <c r="B1108" s="20"/>
      <c r="C1108" s="20"/>
      <c r="D1108" s="20" t="s">
        <v>1232</v>
      </c>
      <c r="E1108" s="279"/>
      <c r="F1108" s="523"/>
      <c r="G1108" s="21">
        <v>4</v>
      </c>
      <c r="H1108" s="275" t="e">
        <f>VLOOKUP(A1108,'Master Data'!A:P,23,FALSE)</f>
        <v>#N/A</v>
      </c>
      <c r="I1108" s="72" t="e">
        <f t="shared" si="87"/>
        <v>#N/A</v>
      </c>
      <c r="J1108" s="21"/>
      <c r="K1108" s="21"/>
      <c r="L1108" s="256"/>
      <c r="M1108" s="67"/>
      <c r="N1108" s="67"/>
      <c r="O1108" s="369"/>
      <c r="P1108" s="384">
        <v>414</v>
      </c>
      <c r="Q1108" s="23"/>
      <c r="R1108" s="23"/>
      <c r="S1108" s="23"/>
      <c r="T1108" s="23"/>
      <c r="U1108" s="23"/>
    </row>
    <row r="1109" spans="1:23">
      <c r="A1109" s="69"/>
      <c r="B1109" s="20"/>
      <c r="C1109" s="20"/>
      <c r="D1109" s="20" t="s">
        <v>1233</v>
      </c>
      <c r="E1109" s="279"/>
      <c r="F1109" s="523"/>
      <c r="G1109" s="21">
        <v>6</v>
      </c>
      <c r="H1109" s="275" t="e">
        <f>VLOOKUP(A1109,'Master Data'!A:P,23,FALSE)</f>
        <v>#N/A</v>
      </c>
      <c r="I1109" s="72" t="e">
        <f t="shared" si="87"/>
        <v>#N/A</v>
      </c>
      <c r="J1109" s="21"/>
      <c r="K1109" s="21"/>
      <c r="L1109" s="256"/>
      <c r="M1109" s="67"/>
      <c r="N1109" s="67"/>
      <c r="O1109" s="369"/>
      <c r="P1109" s="384">
        <v>415</v>
      </c>
      <c r="Q1109" s="23"/>
      <c r="R1109" s="23"/>
      <c r="S1109" s="23"/>
      <c r="T1109" s="23"/>
      <c r="U1109" s="23"/>
    </row>
    <row r="1110" spans="1:23">
      <c r="A1110" s="69"/>
      <c r="B1110" s="20"/>
      <c r="C1110" s="20"/>
      <c r="D1110" s="20" t="s">
        <v>1234</v>
      </c>
      <c r="E1110" s="279"/>
      <c r="F1110" s="523"/>
      <c r="G1110" s="21">
        <v>6</v>
      </c>
      <c r="H1110" s="275" t="e">
        <f>VLOOKUP(A1110,'Master Data'!A:P,23,FALSE)</f>
        <v>#N/A</v>
      </c>
      <c r="I1110" s="72" t="e">
        <f t="shared" si="87"/>
        <v>#N/A</v>
      </c>
      <c r="J1110" s="21"/>
      <c r="K1110" s="21"/>
      <c r="L1110" s="256"/>
      <c r="M1110" s="67"/>
      <c r="N1110" s="67"/>
      <c r="O1110" s="369"/>
      <c r="P1110" s="385">
        <v>416</v>
      </c>
      <c r="Q1110" s="23"/>
      <c r="R1110" s="23"/>
      <c r="S1110" s="23"/>
      <c r="T1110" s="23"/>
      <c r="U1110" s="23"/>
    </row>
    <row r="1111" spans="1:23">
      <c r="A1111" s="561"/>
      <c r="P1111" s="384">
        <v>417</v>
      </c>
      <c r="R1111" s="23"/>
      <c r="S1111" s="23"/>
    </row>
    <row r="1112" spans="1:23" ht="31.5">
      <c r="A1112" s="555" t="s">
        <v>402</v>
      </c>
      <c r="B1112" s="38" t="s">
        <v>1239</v>
      </c>
      <c r="C1112" s="38"/>
      <c r="D1112" s="542"/>
      <c r="E1112" s="278" t="s">
        <v>1240</v>
      </c>
      <c r="F1112" s="521">
        <v>810797031138</v>
      </c>
      <c r="G1112" s="17">
        <v>1</v>
      </c>
      <c r="H1112" s="78"/>
      <c r="I1112" s="78"/>
      <c r="J1112" s="17">
        <v>124</v>
      </c>
      <c r="K1112" s="17">
        <v>19</v>
      </c>
      <c r="L1112" s="18">
        <v>10.89</v>
      </c>
      <c r="M1112" s="255" t="e">
        <v>#N/A</v>
      </c>
      <c r="N1112" s="255" t="e">
        <v>#N/A</v>
      </c>
      <c r="O1112" s="371"/>
      <c r="P1112" s="384">
        <v>418</v>
      </c>
      <c r="R1112" s="66">
        <f>L1112*1.55</f>
        <v>16.8795</v>
      </c>
      <c r="S1112" s="260">
        <f>SUM(R1112-L1112)/R1112</f>
        <v>0.35483870967741932</v>
      </c>
      <c r="T1112" s="66">
        <f>T1107</f>
        <v>0</v>
      </c>
      <c r="U1112" s="260" t="e">
        <f>SUM(T1112-R1112)/T1112</f>
        <v>#DIV/0!</v>
      </c>
      <c r="V1112" s="287">
        <f>V1107</f>
        <v>0</v>
      </c>
      <c r="W1112" s="261" t="e">
        <f>SUM(V1112-L1112)/V1112</f>
        <v>#DIV/0!</v>
      </c>
    </row>
    <row r="1113" spans="1:23">
      <c r="A1113" s="69"/>
      <c r="B1113" s="20"/>
      <c r="C1113" s="20"/>
      <c r="D1113" s="20" t="s">
        <v>1241</v>
      </c>
      <c r="E1113" s="279"/>
      <c r="F1113" s="523"/>
      <c r="G1113" s="21">
        <v>4</v>
      </c>
      <c r="H1113" s="275" t="e">
        <f>VLOOKUP(A1113,'Master Data'!A:P,23,FALSE)</f>
        <v>#N/A</v>
      </c>
      <c r="I1113" s="72" t="e">
        <f t="shared" ref="I1113:I1118" si="88">H1113*G1113</f>
        <v>#N/A</v>
      </c>
      <c r="J1113" s="21"/>
      <c r="K1113" s="21"/>
      <c r="L1113" s="269"/>
      <c r="M1113" s="67"/>
      <c r="N1113" s="67"/>
      <c r="O1113" s="369"/>
      <c r="P1113" s="384">
        <v>419</v>
      </c>
      <c r="R1113" s="23"/>
      <c r="S1113" s="23"/>
      <c r="T1113" s="23"/>
      <c r="U1113" s="23"/>
      <c r="V1113" s="287"/>
    </row>
    <row r="1114" spans="1:23">
      <c r="A1114" s="69"/>
      <c r="B1114" s="20"/>
      <c r="C1114" s="20"/>
      <c r="D1114" s="20" t="s">
        <v>1237</v>
      </c>
      <c r="E1114" s="279"/>
      <c r="F1114" s="523"/>
      <c r="G1114" s="21">
        <v>2</v>
      </c>
      <c r="H1114" s="275" t="e">
        <f>VLOOKUP(A1114,'Master Data'!A:P,23,FALSE)</f>
        <v>#N/A</v>
      </c>
      <c r="I1114" s="72" t="e">
        <f t="shared" si="88"/>
        <v>#N/A</v>
      </c>
      <c r="J1114" s="21"/>
      <c r="K1114" s="21"/>
      <c r="L1114" s="256"/>
      <c r="M1114" s="67"/>
      <c r="N1114" s="67"/>
      <c r="O1114" s="369"/>
      <c r="P1114" s="384">
        <v>420</v>
      </c>
      <c r="T1114" s="23"/>
    </row>
    <row r="1115" spans="1:23">
      <c r="A1115" s="69"/>
      <c r="B1115" s="20"/>
      <c r="C1115" s="20"/>
      <c r="D1115" s="20" t="s">
        <v>1242</v>
      </c>
      <c r="E1115" s="279"/>
      <c r="F1115" s="523"/>
      <c r="G1115" s="21">
        <v>2</v>
      </c>
      <c r="H1115" s="275" t="e">
        <f>VLOOKUP(A1115,'Master Data'!A:P,23,FALSE)</f>
        <v>#N/A</v>
      </c>
      <c r="I1115" s="72" t="e">
        <f t="shared" si="88"/>
        <v>#N/A</v>
      </c>
      <c r="J1115" s="21"/>
      <c r="K1115" s="21"/>
      <c r="L1115" s="256"/>
      <c r="M1115" s="67"/>
      <c r="N1115" s="67"/>
      <c r="O1115" s="369"/>
      <c r="P1115" s="385">
        <v>421</v>
      </c>
    </row>
    <row r="1116" spans="1:23">
      <c r="A1116" s="69"/>
      <c r="B1116" s="20"/>
      <c r="C1116" s="20"/>
      <c r="D1116" s="20" t="s">
        <v>1243</v>
      </c>
      <c r="E1116" s="279"/>
      <c r="F1116" s="523"/>
      <c r="G1116" s="21">
        <v>8</v>
      </c>
      <c r="H1116" s="275" t="e">
        <f>VLOOKUP(A1116,'Master Data'!A:P,23,FALSE)</f>
        <v>#N/A</v>
      </c>
      <c r="I1116" s="72" t="e">
        <f t="shared" si="88"/>
        <v>#N/A</v>
      </c>
      <c r="J1116" s="21"/>
      <c r="K1116" s="21"/>
      <c r="L1116" s="256"/>
      <c r="M1116" s="67"/>
      <c r="N1116" s="67"/>
      <c r="O1116" s="369"/>
      <c r="P1116" s="384">
        <v>422</v>
      </c>
      <c r="T1116" s="23"/>
    </row>
    <row r="1117" spans="1:23">
      <c r="A1117" s="69"/>
      <c r="B1117" s="20"/>
      <c r="C1117" s="20"/>
      <c r="D1117" s="20" t="s">
        <v>1244</v>
      </c>
      <c r="E1117" s="279"/>
      <c r="F1117" s="523"/>
      <c r="G1117" s="21">
        <v>14</v>
      </c>
      <c r="H1117" s="275" t="e">
        <f>VLOOKUP(A1117,'Master Data'!A:P,23,FALSE)</f>
        <v>#N/A</v>
      </c>
      <c r="I1117" s="72" t="e">
        <f t="shared" si="88"/>
        <v>#N/A</v>
      </c>
      <c r="J1117" s="21"/>
      <c r="K1117" s="21"/>
      <c r="L1117" s="256"/>
      <c r="M1117" s="67"/>
      <c r="N1117" s="67"/>
      <c r="O1117" s="369"/>
      <c r="P1117" s="384">
        <v>423</v>
      </c>
      <c r="T1117" s="23"/>
    </row>
    <row r="1118" spans="1:23">
      <c r="A1118" s="69"/>
      <c r="B1118" s="554"/>
      <c r="C1118" s="554"/>
      <c r="D1118" s="20" t="s">
        <v>1245</v>
      </c>
      <c r="E1118" s="279"/>
      <c r="F1118" s="523"/>
      <c r="G1118" s="21">
        <v>14</v>
      </c>
      <c r="H1118" s="275" t="e">
        <f>VLOOKUP(A1118,'Master Data'!A:P,23,FALSE)</f>
        <v>#N/A</v>
      </c>
      <c r="I1118" s="72" t="e">
        <f t="shared" si="88"/>
        <v>#N/A</v>
      </c>
      <c r="J1118" s="21"/>
      <c r="K1118" s="21"/>
      <c r="L1118" s="256"/>
      <c r="M1118" s="67"/>
      <c r="N1118" s="67"/>
      <c r="O1118" s="369"/>
      <c r="P1118" s="384">
        <v>424</v>
      </c>
      <c r="T1118" s="23"/>
    </row>
    <row r="1119" spans="1:23">
      <c r="A1119" s="561"/>
      <c r="P1119" s="384">
        <v>425</v>
      </c>
      <c r="R1119" s="23"/>
      <c r="S1119" s="23"/>
      <c r="T1119" s="23"/>
    </row>
    <row r="1120" spans="1:23" ht="31.5">
      <c r="A1120" s="555" t="s">
        <v>413</v>
      </c>
      <c r="B1120" s="38" t="s">
        <v>414</v>
      </c>
      <c r="C1120" s="38"/>
      <c r="D1120" s="542"/>
      <c r="E1120" s="278" t="s">
        <v>1246</v>
      </c>
      <c r="F1120" s="521">
        <v>810797031282</v>
      </c>
      <c r="G1120" s="17">
        <v>1</v>
      </c>
      <c r="H1120" s="78"/>
      <c r="I1120" s="78"/>
      <c r="J1120" s="17">
        <v>124</v>
      </c>
      <c r="K1120" s="17">
        <v>17</v>
      </c>
      <c r="L1120" s="18">
        <v>11.21</v>
      </c>
      <c r="M1120" s="255">
        <v>34.722093634724857</v>
      </c>
      <c r="N1120" s="255">
        <v>52.083140452087285</v>
      </c>
      <c r="O1120" s="371"/>
      <c r="P1120" s="385">
        <v>426</v>
      </c>
      <c r="Q1120" s="23"/>
      <c r="R1120" s="66">
        <f>L1120*1.55</f>
        <v>17.375500000000002</v>
      </c>
      <c r="S1120" s="260">
        <f>SUM(R1120-L1120)/R1120</f>
        <v>0.35483870967741937</v>
      </c>
      <c r="T1120" s="66">
        <f>T1115</f>
        <v>0</v>
      </c>
      <c r="U1120" s="260" t="e">
        <f>SUM(T1120-R1120)/T1120</f>
        <v>#DIV/0!</v>
      </c>
      <c r="V1120" s="287">
        <f>V1115</f>
        <v>0</v>
      </c>
      <c r="W1120" s="261" t="e">
        <f>SUM(V1120-L1120)/V1120</f>
        <v>#DIV/0!</v>
      </c>
    </row>
    <row r="1121" spans="1:23">
      <c r="A1121" s="69"/>
      <c r="B1121" s="20"/>
      <c r="C1121" s="20"/>
      <c r="D1121" s="20" t="s">
        <v>1247</v>
      </c>
      <c r="E1121" s="279"/>
      <c r="F1121" s="523"/>
      <c r="G1121" s="21">
        <v>6</v>
      </c>
      <c r="H1121" s="275" t="e">
        <f>VLOOKUP(A1121,'Master Data'!A:P,23,FALSE)</f>
        <v>#N/A</v>
      </c>
      <c r="I1121" s="72" t="e">
        <f t="shared" ref="I1121:I1125" si="89">H1121*G1121</f>
        <v>#N/A</v>
      </c>
      <c r="J1121" s="21"/>
      <c r="K1121" s="21"/>
      <c r="L1121" s="269"/>
      <c r="M1121" s="67"/>
      <c r="N1121" s="67"/>
      <c r="O1121" s="369"/>
      <c r="P1121" s="384">
        <v>427</v>
      </c>
      <c r="Q1121" s="23"/>
      <c r="R1121" s="23"/>
      <c r="S1121" s="23"/>
      <c r="T1121" s="23"/>
      <c r="U1121" s="23"/>
      <c r="V1121" s="287"/>
    </row>
    <row r="1122" spans="1:23">
      <c r="A1122" s="69"/>
      <c r="B1122" s="20"/>
      <c r="C1122" s="20"/>
      <c r="D1122" s="20" t="s">
        <v>1242</v>
      </c>
      <c r="E1122" s="279"/>
      <c r="F1122" s="523"/>
      <c r="G1122" s="21">
        <v>2</v>
      </c>
      <c r="H1122" s="275" t="e">
        <f>VLOOKUP(A1122,'Master Data'!A:P,23,FALSE)</f>
        <v>#N/A</v>
      </c>
      <c r="I1122" s="72" t="e">
        <f t="shared" si="89"/>
        <v>#N/A</v>
      </c>
      <c r="J1122" s="21"/>
      <c r="K1122" s="21"/>
      <c r="L1122" s="256"/>
      <c r="M1122" s="67"/>
      <c r="N1122" s="67"/>
      <c r="O1122" s="369"/>
      <c r="P1122" s="384">
        <v>428</v>
      </c>
      <c r="Q1122" s="23"/>
      <c r="R1122" s="23"/>
      <c r="S1122" s="23"/>
      <c r="U1122" s="23"/>
    </row>
    <row r="1123" spans="1:23">
      <c r="A1123" s="69"/>
      <c r="B1123" s="20"/>
      <c r="C1123" s="20"/>
      <c r="D1123" s="20" t="s">
        <v>1243</v>
      </c>
      <c r="E1123" s="279"/>
      <c r="F1123" s="523"/>
      <c r="G1123" s="21">
        <v>8</v>
      </c>
      <c r="H1123" s="275" t="e">
        <f>VLOOKUP(A1123,'Master Data'!A:P,23,FALSE)</f>
        <v>#N/A</v>
      </c>
      <c r="I1123" s="72" t="e">
        <f t="shared" si="89"/>
        <v>#N/A</v>
      </c>
      <c r="J1123" s="21"/>
      <c r="K1123" s="21"/>
      <c r="L1123" s="256"/>
      <c r="M1123" s="67"/>
      <c r="N1123" s="67"/>
      <c r="O1123" s="369"/>
      <c r="P1123" s="384">
        <v>429</v>
      </c>
      <c r="Q1123" s="23"/>
      <c r="R1123" s="23"/>
      <c r="S1123" s="23"/>
      <c r="T1123" s="23"/>
      <c r="U1123" s="23"/>
    </row>
    <row r="1124" spans="1:23">
      <c r="A1124" s="69"/>
      <c r="B1124" s="20"/>
      <c r="C1124" s="20"/>
      <c r="D1124" s="20" t="s">
        <v>1244</v>
      </c>
      <c r="E1124" s="279"/>
      <c r="F1124" s="523"/>
      <c r="G1124" s="21">
        <v>14</v>
      </c>
      <c r="H1124" s="275" t="e">
        <f>VLOOKUP(A1124,'Master Data'!A:P,23,FALSE)</f>
        <v>#N/A</v>
      </c>
      <c r="I1124" s="72" t="e">
        <f t="shared" si="89"/>
        <v>#N/A</v>
      </c>
      <c r="J1124" s="21"/>
      <c r="K1124" s="21"/>
      <c r="L1124" s="256"/>
      <c r="M1124" s="67"/>
      <c r="N1124" s="67"/>
      <c r="O1124" s="369"/>
      <c r="P1124" s="384">
        <v>430</v>
      </c>
      <c r="Q1124" s="23"/>
      <c r="R1124" s="23"/>
      <c r="S1124" s="23"/>
      <c r="T1124" s="23"/>
      <c r="U1124" s="23"/>
    </row>
    <row r="1125" spans="1:23">
      <c r="A1125" s="69"/>
      <c r="B1125" s="20"/>
      <c r="C1125" s="20"/>
      <c r="D1125" s="20" t="s">
        <v>1245</v>
      </c>
      <c r="E1125" s="279"/>
      <c r="F1125" s="523"/>
      <c r="G1125" s="21">
        <v>14</v>
      </c>
      <c r="H1125" s="275" t="e">
        <f>VLOOKUP(A1125,'Master Data'!A:P,23,FALSE)</f>
        <v>#N/A</v>
      </c>
      <c r="I1125" s="72" t="e">
        <f t="shared" si="89"/>
        <v>#N/A</v>
      </c>
      <c r="J1125" s="21"/>
      <c r="K1125" s="21"/>
      <c r="L1125" s="256"/>
      <c r="M1125" s="67"/>
      <c r="N1125" s="67"/>
      <c r="O1125" s="369"/>
      <c r="P1125" s="385">
        <v>431</v>
      </c>
      <c r="Q1125" s="23"/>
      <c r="R1125" s="23"/>
      <c r="S1125" s="23"/>
      <c r="T1125" s="23"/>
      <c r="U1125" s="23"/>
    </row>
    <row r="1126" spans="1:23">
      <c r="A1126" s="561"/>
      <c r="P1126" s="384">
        <v>432</v>
      </c>
      <c r="R1126" s="23"/>
      <c r="S1126" s="23"/>
      <c r="T1126" s="23"/>
    </row>
    <row r="1127" spans="1:23" ht="31.5">
      <c r="A1127" s="555" t="s">
        <v>404</v>
      </c>
      <c r="B1127" s="38" t="s">
        <v>405</v>
      </c>
      <c r="C1127" s="38"/>
      <c r="D1127" s="542"/>
      <c r="E1127" s="278" t="s">
        <v>1248</v>
      </c>
      <c r="F1127" s="521">
        <v>810797031145</v>
      </c>
      <c r="G1127" s="17">
        <v>1</v>
      </c>
      <c r="H1127" s="78"/>
      <c r="I1127" s="78"/>
      <c r="J1127" s="17">
        <v>124</v>
      </c>
      <c r="K1127" s="17">
        <v>16</v>
      </c>
      <c r="L1127" s="18">
        <v>12.37</v>
      </c>
      <c r="M1127" s="255">
        <v>38.090573080645164</v>
      </c>
      <c r="N1127" s="255">
        <v>57.13585962096775</v>
      </c>
      <c r="O1127" s="371"/>
      <c r="P1127" s="384">
        <v>433</v>
      </c>
      <c r="Q1127" s="23"/>
      <c r="R1127" s="66">
        <f>L1127*1.55</f>
        <v>19.173500000000001</v>
      </c>
      <c r="S1127" s="260">
        <f>SUM(R1127-L1127)/R1127</f>
        <v>0.35483870967741943</v>
      </c>
      <c r="T1127" s="66">
        <f>T1122</f>
        <v>0</v>
      </c>
      <c r="U1127" s="260" t="e">
        <f>SUM(T1127-R1127)/T1127</f>
        <v>#DIV/0!</v>
      </c>
      <c r="V1127" s="287">
        <f>V1122</f>
        <v>0</v>
      </c>
      <c r="W1127" s="261" t="e">
        <f>SUM(V1127-L1127)/V1127</f>
        <v>#DIV/0!</v>
      </c>
    </row>
    <row r="1128" spans="1:23">
      <c r="A1128" s="69"/>
      <c r="B1128" s="20"/>
      <c r="C1128" s="20"/>
      <c r="D1128" s="20" t="s">
        <v>1249</v>
      </c>
      <c r="E1128" s="279"/>
      <c r="F1128" s="523"/>
      <c r="G1128" s="21">
        <v>6</v>
      </c>
      <c r="H1128" s="275" t="e">
        <f>VLOOKUP(A1128,'Master Data'!A:P,23,FALSE)</f>
        <v>#N/A</v>
      </c>
      <c r="I1128" s="72" t="e">
        <f t="shared" ref="I1128:I1132" si="90">H1128*G1128</f>
        <v>#N/A</v>
      </c>
      <c r="J1128" s="21"/>
      <c r="K1128" s="21"/>
      <c r="L1128" s="269"/>
      <c r="M1128" s="67"/>
      <c r="N1128" s="67"/>
      <c r="O1128" s="369"/>
      <c r="P1128" s="384">
        <v>434</v>
      </c>
      <c r="Q1128" s="23"/>
      <c r="R1128" s="23"/>
      <c r="S1128" s="23"/>
      <c r="T1128" s="23"/>
      <c r="U1128" s="23"/>
      <c r="V1128" s="287"/>
    </row>
    <row r="1129" spans="1:23">
      <c r="A1129" s="69"/>
      <c r="B1129" s="20"/>
      <c r="C1129" s="20"/>
      <c r="D1129" s="20" t="s">
        <v>1242</v>
      </c>
      <c r="E1129" s="279"/>
      <c r="F1129" s="523"/>
      <c r="G1129" s="21">
        <v>2</v>
      </c>
      <c r="H1129" s="275" t="e">
        <f>VLOOKUP(A1129,'Master Data'!A:P,23,FALSE)</f>
        <v>#N/A</v>
      </c>
      <c r="I1129" s="72" t="e">
        <f t="shared" si="90"/>
        <v>#N/A</v>
      </c>
      <c r="J1129" s="21"/>
      <c r="K1129" s="21"/>
      <c r="L1129" s="256"/>
      <c r="M1129" s="67"/>
      <c r="N1129" s="67"/>
      <c r="O1129" s="369"/>
      <c r="P1129" s="384">
        <v>435</v>
      </c>
      <c r="Q1129" s="23"/>
      <c r="R1129" s="23"/>
      <c r="S1129" s="23"/>
      <c r="U1129" s="23"/>
    </row>
    <row r="1130" spans="1:23">
      <c r="A1130" s="69"/>
      <c r="B1130" s="20"/>
      <c r="C1130" s="20"/>
      <c r="D1130" s="20" t="s">
        <v>1250</v>
      </c>
      <c r="E1130" s="279"/>
      <c r="F1130" s="523"/>
      <c r="G1130" s="21">
        <v>8</v>
      </c>
      <c r="H1130" s="275" t="e">
        <f>VLOOKUP(A1130,'Master Data'!A:P,23,FALSE)</f>
        <v>#N/A</v>
      </c>
      <c r="I1130" s="72" t="e">
        <f t="shared" si="90"/>
        <v>#N/A</v>
      </c>
      <c r="J1130" s="21"/>
      <c r="K1130" s="21"/>
      <c r="L1130" s="256"/>
      <c r="M1130" s="67"/>
      <c r="N1130" s="67"/>
      <c r="O1130" s="369"/>
      <c r="P1130" s="385">
        <v>436</v>
      </c>
      <c r="Q1130" s="23"/>
      <c r="R1130" s="23"/>
      <c r="S1130" s="23"/>
      <c r="U1130" s="23"/>
    </row>
    <row r="1131" spans="1:23">
      <c r="A1131" s="69"/>
      <c r="B1131" s="20"/>
      <c r="C1131" s="20"/>
      <c r="D1131" s="20" t="s">
        <v>1244</v>
      </c>
      <c r="E1131" s="279"/>
      <c r="F1131" s="523"/>
      <c r="G1131" s="21">
        <v>14</v>
      </c>
      <c r="H1131" s="275" t="e">
        <f>VLOOKUP(A1131,'Master Data'!A:P,23,FALSE)</f>
        <v>#N/A</v>
      </c>
      <c r="I1131" s="72" t="e">
        <f t="shared" si="90"/>
        <v>#N/A</v>
      </c>
      <c r="J1131" s="21"/>
      <c r="K1131" s="21"/>
      <c r="L1131" s="256"/>
      <c r="M1131" s="67"/>
      <c r="N1131" s="67"/>
      <c r="O1131" s="369"/>
      <c r="P1131" s="384">
        <v>437</v>
      </c>
      <c r="Q1131" s="23"/>
      <c r="R1131" s="23"/>
      <c r="S1131" s="23"/>
      <c r="U1131" s="23"/>
    </row>
    <row r="1132" spans="1:23">
      <c r="A1132" s="69"/>
      <c r="B1132" s="20"/>
      <c r="C1132" s="20"/>
      <c r="D1132" s="20" t="s">
        <v>1245</v>
      </c>
      <c r="E1132" s="279"/>
      <c r="F1132" s="523"/>
      <c r="G1132" s="21">
        <v>14</v>
      </c>
      <c r="H1132" s="275" t="e">
        <f>VLOOKUP(A1132,'Master Data'!A:P,23,FALSE)</f>
        <v>#N/A</v>
      </c>
      <c r="I1132" s="72" t="e">
        <f t="shared" si="90"/>
        <v>#N/A</v>
      </c>
      <c r="J1132" s="21"/>
      <c r="K1132" s="21"/>
      <c r="L1132" s="256"/>
      <c r="M1132" s="67"/>
      <c r="N1132" s="67"/>
      <c r="O1132" s="369"/>
      <c r="P1132" s="384">
        <v>438</v>
      </c>
      <c r="Q1132" s="23"/>
      <c r="R1132" s="23"/>
      <c r="S1132" s="23"/>
      <c r="U1132" s="23"/>
    </row>
    <row r="1133" spans="1:23">
      <c r="A1133" s="561"/>
      <c r="P1133" s="384">
        <v>439</v>
      </c>
      <c r="R1133" s="23"/>
      <c r="S1133" s="23"/>
    </row>
    <row r="1134" spans="1:23" ht="31.5">
      <c r="A1134" s="555" t="s">
        <v>407</v>
      </c>
      <c r="B1134" s="38" t="s">
        <v>408</v>
      </c>
      <c r="C1134" s="38"/>
      <c r="D1134" s="542"/>
      <c r="E1134" s="278" t="s">
        <v>1251</v>
      </c>
      <c r="F1134" s="521">
        <v>810797031152</v>
      </c>
      <c r="G1134" s="17">
        <v>1</v>
      </c>
      <c r="H1134" s="78"/>
      <c r="I1134" s="78"/>
      <c r="J1134" s="17">
        <v>45</v>
      </c>
      <c r="K1134" s="17">
        <v>20</v>
      </c>
      <c r="L1134" s="18">
        <v>21.98</v>
      </c>
      <c r="M1134" s="255">
        <v>70.171460333333329</v>
      </c>
      <c r="N1134" s="255">
        <v>105.25719049999999</v>
      </c>
      <c r="O1134" s="371"/>
      <c r="P1134" s="384">
        <v>440</v>
      </c>
      <c r="Q1134" s="23"/>
      <c r="R1134" s="66">
        <f>L1134*1.55</f>
        <v>34.069000000000003</v>
      </c>
      <c r="S1134" s="260">
        <f>SUM(R1134-L1134)/R1134</f>
        <v>0.35483870967741937</v>
      </c>
      <c r="T1134" s="66">
        <f>T1129</f>
        <v>0</v>
      </c>
      <c r="U1134" s="260" t="e">
        <f>SUM(T1134-R1134)/T1134</f>
        <v>#DIV/0!</v>
      </c>
      <c r="V1134" s="287">
        <f>V1129</f>
        <v>0</v>
      </c>
      <c r="W1134" s="261" t="e">
        <f>SUM(V1134-L1134)/V1134</f>
        <v>#DIV/0!</v>
      </c>
    </row>
    <row r="1135" spans="1:23">
      <c r="A1135" s="69"/>
      <c r="B1135" s="20"/>
      <c r="C1135" s="20"/>
      <c r="D1135" s="20" t="s">
        <v>1252</v>
      </c>
      <c r="E1135" s="279"/>
      <c r="F1135" s="523"/>
      <c r="G1135" s="21">
        <v>2</v>
      </c>
      <c r="H1135" s="275" t="e">
        <f>VLOOKUP(A1135,'Master Data'!A:P,23,FALSE)</f>
        <v>#N/A</v>
      </c>
      <c r="I1135" s="72" t="e">
        <f t="shared" ref="I1135:I1143" si="91">H1135*G1135</f>
        <v>#N/A</v>
      </c>
      <c r="J1135" s="21"/>
      <c r="K1135" s="21"/>
      <c r="L1135" s="269"/>
      <c r="M1135" s="67"/>
      <c r="N1135" s="67"/>
      <c r="O1135" s="369"/>
      <c r="P1135" s="385">
        <v>441</v>
      </c>
      <c r="Q1135" s="23"/>
      <c r="R1135" s="23"/>
      <c r="S1135" s="23"/>
      <c r="T1135" s="23"/>
      <c r="U1135" s="23"/>
      <c r="V1135" s="287"/>
    </row>
    <row r="1136" spans="1:23">
      <c r="A1136" s="69"/>
      <c r="B1136" s="20"/>
      <c r="C1136" s="20"/>
      <c r="D1136" s="20" t="s">
        <v>1253</v>
      </c>
      <c r="E1136" s="279"/>
      <c r="F1136" s="523"/>
      <c r="G1136" s="21">
        <v>2</v>
      </c>
      <c r="H1136" s="275" t="e">
        <f>VLOOKUP(A1136,'Master Data'!A:P,23,FALSE)</f>
        <v>#N/A</v>
      </c>
      <c r="I1136" s="72" t="e">
        <f t="shared" si="91"/>
        <v>#N/A</v>
      </c>
      <c r="J1136" s="21"/>
      <c r="K1136" s="21"/>
      <c r="L1136" s="256"/>
      <c r="M1136" s="67"/>
      <c r="N1136" s="67"/>
      <c r="O1136" s="369"/>
      <c r="P1136" s="384">
        <v>442</v>
      </c>
      <c r="Q1136" s="23"/>
      <c r="R1136" s="23"/>
      <c r="S1136" s="23"/>
      <c r="U1136" s="23"/>
    </row>
    <row r="1137" spans="1:23">
      <c r="A1137" s="69"/>
      <c r="B1137" s="20"/>
      <c r="C1137" s="20"/>
      <c r="D1137" s="20" t="s">
        <v>1254</v>
      </c>
      <c r="E1137" s="279"/>
      <c r="F1137" s="523"/>
      <c r="G1137" s="21">
        <v>2</v>
      </c>
      <c r="H1137" s="275" t="e">
        <f>VLOOKUP(A1137,'Master Data'!A:P,23,FALSE)</f>
        <v>#N/A</v>
      </c>
      <c r="I1137" s="72" t="e">
        <f t="shared" si="91"/>
        <v>#N/A</v>
      </c>
      <c r="J1137" s="21"/>
      <c r="K1137" s="21"/>
      <c r="L1137" s="256"/>
      <c r="M1137" s="67"/>
      <c r="N1137" s="67"/>
      <c r="O1137" s="369"/>
      <c r="P1137" s="384">
        <v>443</v>
      </c>
      <c r="Q1137" s="23"/>
      <c r="R1137" s="23"/>
      <c r="S1137" s="23"/>
      <c r="U1137" s="23"/>
    </row>
    <row r="1138" spans="1:23">
      <c r="A1138" s="69"/>
      <c r="B1138" s="20"/>
      <c r="C1138" s="20"/>
      <c r="D1138" s="20" t="s">
        <v>1255</v>
      </c>
      <c r="E1138" s="279"/>
      <c r="F1138" s="523"/>
      <c r="G1138" s="21">
        <v>2</v>
      </c>
      <c r="H1138" s="275" t="e">
        <f>VLOOKUP(A1138,'Master Data'!A:P,23,FALSE)</f>
        <v>#N/A</v>
      </c>
      <c r="I1138" s="72" t="e">
        <f t="shared" si="91"/>
        <v>#N/A</v>
      </c>
      <c r="J1138" s="21"/>
      <c r="K1138" s="21"/>
      <c r="L1138" s="256"/>
      <c r="M1138" s="67"/>
      <c r="N1138" s="67"/>
      <c r="O1138" s="369"/>
      <c r="P1138" s="384">
        <v>444</v>
      </c>
      <c r="Q1138" s="23"/>
      <c r="R1138" s="23"/>
      <c r="S1138" s="23"/>
      <c r="U1138" s="23"/>
    </row>
    <row r="1139" spans="1:23">
      <c r="A1139" s="69"/>
      <c r="B1139" s="20"/>
      <c r="C1139" s="20"/>
      <c r="D1139" s="20" t="s">
        <v>1256</v>
      </c>
      <c r="E1139" s="279"/>
      <c r="F1139" s="523"/>
      <c r="G1139" s="21">
        <v>8</v>
      </c>
      <c r="H1139" s="275" t="e">
        <f>VLOOKUP(A1139,'Master Data'!A:P,23,FALSE)</f>
        <v>#N/A</v>
      </c>
      <c r="I1139" s="72" t="e">
        <f t="shared" si="91"/>
        <v>#N/A</v>
      </c>
      <c r="J1139" s="21"/>
      <c r="K1139" s="21"/>
      <c r="L1139" s="256"/>
      <c r="M1139" s="67"/>
      <c r="N1139" s="67"/>
      <c r="O1139" s="369"/>
      <c r="P1139" s="384">
        <v>445</v>
      </c>
      <c r="Q1139" s="23"/>
      <c r="R1139" s="23"/>
      <c r="S1139" s="23"/>
      <c r="U1139" s="23"/>
    </row>
    <row r="1140" spans="1:23">
      <c r="A1140" s="69"/>
      <c r="B1140" s="554"/>
      <c r="C1140" s="554"/>
      <c r="D1140" s="20" t="s">
        <v>1257</v>
      </c>
      <c r="E1140" s="279"/>
      <c r="F1140" s="523"/>
      <c r="G1140" s="21">
        <v>8</v>
      </c>
      <c r="H1140" s="275" t="e">
        <f>VLOOKUP(A1140,'Master Data'!A:P,23,FALSE)</f>
        <v>#N/A</v>
      </c>
      <c r="I1140" s="72" t="e">
        <f t="shared" si="91"/>
        <v>#N/A</v>
      </c>
      <c r="J1140" s="21"/>
      <c r="K1140" s="21"/>
      <c r="L1140" s="256"/>
      <c r="M1140" s="67"/>
      <c r="N1140" s="67"/>
      <c r="O1140" s="369"/>
      <c r="P1140" s="385">
        <v>446</v>
      </c>
      <c r="Q1140" s="23"/>
      <c r="R1140" s="23"/>
      <c r="S1140" s="23"/>
      <c r="U1140" s="23"/>
    </row>
    <row r="1141" spans="1:23">
      <c r="A1141" s="69"/>
      <c r="B1141" s="554"/>
      <c r="C1141" s="554"/>
      <c r="D1141" s="20" t="s">
        <v>1258</v>
      </c>
      <c r="E1141" s="279"/>
      <c r="F1141" s="523"/>
      <c r="G1141" s="21">
        <v>2</v>
      </c>
      <c r="H1141" s="275" t="e">
        <f>VLOOKUP(A1141,'Master Data'!A:P,23,FALSE)</f>
        <v>#N/A</v>
      </c>
      <c r="I1141" s="72" t="e">
        <f t="shared" si="91"/>
        <v>#N/A</v>
      </c>
      <c r="J1141" s="21"/>
      <c r="K1141" s="21"/>
      <c r="L1141" s="256"/>
      <c r="M1141" s="67"/>
      <c r="N1141" s="67"/>
      <c r="O1141" s="369"/>
      <c r="P1141" s="384">
        <v>447</v>
      </c>
      <c r="Q1141" s="23"/>
      <c r="U1141" s="23"/>
    </row>
    <row r="1142" spans="1:23">
      <c r="A1142" s="69"/>
      <c r="B1142" s="554"/>
      <c r="C1142" s="554"/>
      <c r="D1142" s="20" t="s">
        <v>1259</v>
      </c>
      <c r="E1142" s="279"/>
      <c r="F1142" s="523"/>
      <c r="G1142" s="21">
        <v>2</v>
      </c>
      <c r="H1142" s="275" t="e">
        <f>VLOOKUP(A1142,'Master Data'!A:P,23,FALSE)</f>
        <v>#N/A</v>
      </c>
      <c r="I1142" s="72" t="e">
        <f t="shared" si="91"/>
        <v>#N/A</v>
      </c>
      <c r="J1142" s="21"/>
      <c r="K1142" s="21"/>
      <c r="L1142" s="256"/>
      <c r="M1142" s="67"/>
      <c r="N1142" s="67"/>
      <c r="O1142" s="369"/>
      <c r="P1142" s="384">
        <v>448</v>
      </c>
      <c r="Q1142" s="23"/>
      <c r="U1142" s="23"/>
    </row>
    <row r="1143" spans="1:23">
      <c r="A1143" s="69"/>
      <c r="B1143" s="20"/>
      <c r="C1143" s="20"/>
      <c r="D1143" s="20" t="s">
        <v>1260</v>
      </c>
      <c r="E1143" s="279"/>
      <c r="F1143" s="523"/>
      <c r="G1143" s="21">
        <v>2</v>
      </c>
      <c r="H1143" s="275" t="e">
        <f>VLOOKUP(A1143,'Master Data'!A:P,23,FALSE)</f>
        <v>#N/A</v>
      </c>
      <c r="I1143" s="72" t="e">
        <f t="shared" si="91"/>
        <v>#N/A</v>
      </c>
      <c r="J1143" s="21"/>
      <c r="K1143" s="21"/>
      <c r="L1143" s="256"/>
      <c r="M1143" s="67"/>
      <c r="N1143" s="67"/>
      <c r="O1143" s="369"/>
      <c r="P1143" s="384">
        <v>449</v>
      </c>
    </row>
    <row r="1144" spans="1:23">
      <c r="A1144" s="561"/>
      <c r="P1144" s="384">
        <v>450</v>
      </c>
    </row>
    <row r="1145" spans="1:23" ht="31.5">
      <c r="A1145" s="555" t="s">
        <v>410</v>
      </c>
      <c r="B1145" s="38" t="s">
        <v>411</v>
      </c>
      <c r="C1145" s="38"/>
      <c r="D1145" s="542"/>
      <c r="E1145" s="278" t="s">
        <v>1261</v>
      </c>
      <c r="F1145" s="521">
        <v>810797031169</v>
      </c>
      <c r="G1145" s="17">
        <v>1</v>
      </c>
      <c r="H1145" s="78"/>
      <c r="I1145" s="78"/>
      <c r="J1145" s="17">
        <v>30</v>
      </c>
      <c r="K1145" s="17">
        <v>21</v>
      </c>
      <c r="L1145" s="18">
        <v>31.66</v>
      </c>
      <c r="M1145" s="255">
        <v>43.246961388888892</v>
      </c>
      <c r="N1145" s="255">
        <v>64.87044208333333</v>
      </c>
      <c r="O1145" s="371"/>
      <c r="P1145" s="385">
        <v>451</v>
      </c>
      <c r="R1145" s="66">
        <f>L1145*1.55</f>
        <v>49.073</v>
      </c>
      <c r="S1145" s="260">
        <f>SUM(R1145-L1145)/R1145</f>
        <v>0.35483870967741937</v>
      </c>
      <c r="T1145" s="66">
        <f>T1140</f>
        <v>0</v>
      </c>
      <c r="U1145" s="260" t="e">
        <f>SUM(T1145-R1145)/T1145</f>
        <v>#DIV/0!</v>
      </c>
      <c r="V1145" s="287">
        <f>V1140</f>
        <v>0</v>
      </c>
      <c r="W1145" s="261" t="e">
        <f>SUM(V1145-L1145)/V1145</f>
        <v>#DIV/0!</v>
      </c>
    </row>
    <row r="1146" spans="1:23">
      <c r="A1146" s="69"/>
      <c r="B1146" s="20"/>
      <c r="C1146" s="20"/>
      <c r="D1146" s="20" t="s">
        <v>1252</v>
      </c>
      <c r="E1146" s="279"/>
      <c r="F1146" s="523"/>
      <c r="G1146" s="21">
        <v>2</v>
      </c>
      <c r="H1146" s="275" t="e">
        <f>VLOOKUP(A1146,'Master Data'!A:P,23,FALSE)</f>
        <v>#N/A</v>
      </c>
      <c r="I1146" s="72" t="e">
        <f t="shared" ref="I1146:I1154" si="92">H1146*G1146</f>
        <v>#N/A</v>
      </c>
      <c r="J1146" s="21"/>
      <c r="K1146" s="21"/>
      <c r="L1146" s="269"/>
      <c r="M1146" s="67"/>
      <c r="N1146" s="67"/>
      <c r="O1146" s="369"/>
      <c r="P1146" s="384">
        <v>452</v>
      </c>
      <c r="R1146" s="23"/>
      <c r="S1146" s="23"/>
      <c r="T1146" s="23"/>
      <c r="U1146" s="23"/>
      <c r="V1146" s="287"/>
    </row>
    <row r="1147" spans="1:23">
      <c r="A1147" s="69"/>
      <c r="B1147" s="20"/>
      <c r="C1147" s="20"/>
      <c r="D1147" s="20" t="s">
        <v>1262</v>
      </c>
      <c r="E1147" s="279"/>
      <c r="F1147" s="523"/>
      <c r="G1147" s="21">
        <v>4</v>
      </c>
      <c r="H1147" s="275" t="e">
        <f>VLOOKUP(A1147,'Master Data'!A:P,23,FALSE)</f>
        <v>#N/A</v>
      </c>
      <c r="I1147" s="72" t="e">
        <f t="shared" si="92"/>
        <v>#N/A</v>
      </c>
      <c r="J1147" s="21"/>
      <c r="K1147" s="21"/>
      <c r="L1147" s="256"/>
      <c r="M1147" s="67"/>
      <c r="N1147" s="67"/>
      <c r="O1147" s="369"/>
      <c r="P1147" s="384">
        <v>453</v>
      </c>
    </row>
    <row r="1148" spans="1:23">
      <c r="A1148" s="69"/>
      <c r="B1148" s="20"/>
      <c r="C1148" s="20"/>
      <c r="D1148" s="20" t="s">
        <v>1254</v>
      </c>
      <c r="E1148" s="279"/>
      <c r="F1148" s="523"/>
      <c r="G1148" s="21">
        <v>2</v>
      </c>
      <c r="H1148" s="275" t="e">
        <f>VLOOKUP(A1148,'Master Data'!A:P,23,FALSE)</f>
        <v>#N/A</v>
      </c>
      <c r="I1148" s="72" t="e">
        <f t="shared" si="92"/>
        <v>#N/A</v>
      </c>
      <c r="J1148" s="21"/>
      <c r="K1148" s="21"/>
      <c r="L1148" s="256"/>
      <c r="M1148" s="67"/>
      <c r="N1148" s="67"/>
      <c r="O1148" s="369"/>
      <c r="P1148" s="384">
        <v>454</v>
      </c>
    </row>
    <row r="1149" spans="1:23">
      <c r="A1149" s="69"/>
      <c r="B1149" s="20"/>
      <c r="C1149" s="20"/>
      <c r="D1149" s="20" t="s">
        <v>1263</v>
      </c>
      <c r="E1149" s="279"/>
      <c r="F1149" s="523"/>
      <c r="G1149" s="21">
        <v>4</v>
      </c>
      <c r="H1149" s="275" t="e">
        <f>VLOOKUP(A1149,'Master Data'!A:P,23,FALSE)</f>
        <v>#N/A</v>
      </c>
      <c r="I1149" s="72" t="e">
        <f t="shared" si="92"/>
        <v>#N/A</v>
      </c>
      <c r="J1149" s="21"/>
      <c r="K1149" s="21"/>
      <c r="L1149" s="256"/>
      <c r="M1149" s="67"/>
      <c r="N1149" s="67"/>
      <c r="O1149" s="369"/>
      <c r="P1149" s="384">
        <v>455</v>
      </c>
    </row>
    <row r="1150" spans="1:23">
      <c r="A1150" s="69"/>
      <c r="B1150" s="20"/>
      <c r="C1150" s="20"/>
      <c r="D1150" s="20" t="s">
        <v>1264</v>
      </c>
      <c r="E1150" s="279"/>
      <c r="F1150" s="523"/>
      <c r="G1150" s="21">
        <v>12</v>
      </c>
      <c r="H1150" s="275" t="e">
        <f>VLOOKUP(A1150,'Master Data'!A:P,23,FALSE)</f>
        <v>#N/A</v>
      </c>
      <c r="I1150" s="72" t="e">
        <f t="shared" si="92"/>
        <v>#N/A</v>
      </c>
      <c r="J1150" s="21"/>
      <c r="K1150" s="21"/>
      <c r="L1150" s="256"/>
      <c r="M1150" s="67"/>
      <c r="N1150" s="67"/>
      <c r="O1150" s="369"/>
      <c r="P1150" s="385">
        <v>456</v>
      </c>
    </row>
    <row r="1151" spans="1:23">
      <c r="A1151" s="69"/>
      <c r="B1151" s="20"/>
      <c r="C1151" s="20"/>
      <c r="D1151" s="20" t="s">
        <v>1265</v>
      </c>
      <c r="E1151" s="279"/>
      <c r="F1151" s="523"/>
      <c r="G1151" s="21">
        <v>12</v>
      </c>
      <c r="H1151" s="275" t="e">
        <f>VLOOKUP(A1151,'Master Data'!A:P,23,FALSE)</f>
        <v>#N/A</v>
      </c>
      <c r="I1151" s="72" t="e">
        <f t="shared" si="92"/>
        <v>#N/A</v>
      </c>
      <c r="J1151" s="21"/>
      <c r="K1151" s="21"/>
      <c r="L1151" s="256"/>
      <c r="M1151" s="67"/>
      <c r="N1151" s="67"/>
      <c r="O1151" s="369"/>
      <c r="P1151" s="384">
        <v>457</v>
      </c>
    </row>
    <row r="1152" spans="1:23">
      <c r="A1152" s="69"/>
      <c r="B1152" s="20"/>
      <c r="C1152" s="20"/>
      <c r="D1152" s="20" t="s">
        <v>1266</v>
      </c>
      <c r="E1152" s="279"/>
      <c r="F1152" s="523"/>
      <c r="G1152" s="21">
        <v>4</v>
      </c>
      <c r="H1152" s="275" t="e">
        <f>VLOOKUP(A1152,'Master Data'!A:P,23,FALSE)</f>
        <v>#N/A</v>
      </c>
      <c r="I1152" s="72" t="e">
        <f t="shared" si="92"/>
        <v>#N/A</v>
      </c>
      <c r="J1152" s="21"/>
      <c r="K1152" s="21"/>
      <c r="L1152" s="256"/>
      <c r="M1152" s="67"/>
      <c r="N1152" s="67"/>
      <c r="O1152" s="369"/>
      <c r="P1152" s="384">
        <v>458</v>
      </c>
    </row>
    <row r="1153" spans="1:23">
      <c r="A1153" s="69"/>
      <c r="B1153" s="554"/>
      <c r="C1153" s="554"/>
      <c r="D1153" s="20" t="s">
        <v>1267</v>
      </c>
      <c r="E1153" s="279"/>
      <c r="F1153" s="523"/>
      <c r="G1153" s="21">
        <v>4</v>
      </c>
      <c r="H1153" s="275" t="e">
        <f>VLOOKUP(A1153,'Master Data'!A:P,23,FALSE)</f>
        <v>#N/A</v>
      </c>
      <c r="I1153" s="72" t="e">
        <f t="shared" si="92"/>
        <v>#N/A</v>
      </c>
      <c r="J1153" s="21"/>
      <c r="K1153" s="21"/>
      <c r="L1153" s="256"/>
      <c r="M1153" s="67"/>
      <c r="N1153" s="67"/>
      <c r="O1153" s="369"/>
      <c r="P1153" s="384">
        <v>459</v>
      </c>
    </row>
    <row r="1154" spans="1:23">
      <c r="A1154" s="69"/>
      <c r="B1154" s="554"/>
      <c r="C1154" s="554"/>
      <c r="D1154" s="20" t="s">
        <v>1268</v>
      </c>
      <c r="E1154" s="279"/>
      <c r="F1154" s="523"/>
      <c r="G1154" s="21">
        <v>4</v>
      </c>
      <c r="H1154" s="275" t="e">
        <f>VLOOKUP(A1154,'Master Data'!A:P,23,FALSE)</f>
        <v>#N/A</v>
      </c>
      <c r="I1154" s="72" t="e">
        <f t="shared" si="92"/>
        <v>#N/A</v>
      </c>
      <c r="J1154" s="21"/>
      <c r="K1154" s="21"/>
      <c r="L1154" s="256"/>
      <c r="M1154" s="67"/>
      <c r="N1154" s="67"/>
      <c r="O1154" s="369"/>
      <c r="P1154" s="384">
        <v>460</v>
      </c>
    </row>
    <row r="1155" spans="1:23">
      <c r="A1155" s="561"/>
      <c r="P1155" s="385">
        <v>461</v>
      </c>
    </row>
    <row r="1156" spans="1:23" ht="31.5">
      <c r="A1156" s="555" t="s">
        <v>416</v>
      </c>
      <c r="B1156" s="38" t="s">
        <v>417</v>
      </c>
      <c r="C1156" s="38"/>
      <c r="D1156" s="542"/>
      <c r="E1156" s="278" t="s">
        <v>1269</v>
      </c>
      <c r="F1156" s="521">
        <v>810797031305</v>
      </c>
      <c r="G1156" s="17">
        <v>1</v>
      </c>
      <c r="H1156" s="78"/>
      <c r="I1156" s="78"/>
      <c r="J1156" s="17">
        <v>72</v>
      </c>
      <c r="K1156" s="17">
        <v>18</v>
      </c>
      <c r="L1156" s="18">
        <v>16.850000000000001</v>
      </c>
      <c r="M1156" s="255" t="e">
        <v>#N/A</v>
      </c>
      <c r="N1156" s="255" t="e">
        <v>#N/A</v>
      </c>
      <c r="O1156" s="371"/>
      <c r="P1156" s="384">
        <v>462</v>
      </c>
      <c r="R1156" s="66">
        <f>L1156*1.55</f>
        <v>26.117500000000003</v>
      </c>
      <c r="S1156" s="260">
        <f>SUM(R1156-L1156)/R1156</f>
        <v>0.35483870967741937</v>
      </c>
      <c r="T1156" s="66">
        <f>T1151</f>
        <v>0</v>
      </c>
      <c r="U1156" s="260" t="e">
        <f>SUM(T1156-R1156)/T1156</f>
        <v>#DIV/0!</v>
      </c>
      <c r="V1156" s="287">
        <f>V1151</f>
        <v>0</v>
      </c>
      <c r="W1156" s="261" t="e">
        <f>SUM(V1156-L1156)/V1156</f>
        <v>#DIV/0!</v>
      </c>
    </row>
    <row r="1157" spans="1:23">
      <c r="A1157" s="69"/>
      <c r="B1157" s="20"/>
      <c r="C1157" s="20"/>
      <c r="D1157" s="20" t="s">
        <v>1270</v>
      </c>
      <c r="E1157" s="279"/>
      <c r="F1157" s="523"/>
      <c r="G1157" s="21">
        <v>1</v>
      </c>
      <c r="H1157" s="275" t="e">
        <f>VLOOKUP(A1157,'Master Data'!A:P,23,FALSE)</f>
        <v>#N/A</v>
      </c>
      <c r="I1157" s="72" t="e">
        <f t="shared" ref="I1157:I1160" si="93">H1157*G1157</f>
        <v>#N/A</v>
      </c>
      <c r="J1157" s="21"/>
      <c r="K1157" s="21"/>
      <c r="L1157" s="269"/>
      <c r="M1157" s="67"/>
      <c r="N1157" s="67"/>
      <c r="O1157" s="369"/>
      <c r="P1157" s="384">
        <v>463</v>
      </c>
      <c r="R1157" s="23"/>
      <c r="S1157" s="23"/>
      <c r="T1157" s="23"/>
      <c r="U1157" s="23"/>
      <c r="V1157" s="287"/>
    </row>
    <row r="1158" spans="1:23">
      <c r="A1158" s="69"/>
      <c r="B1158" s="20"/>
      <c r="C1158" s="20"/>
      <c r="D1158" s="20" t="s">
        <v>1271</v>
      </c>
      <c r="E1158" s="279"/>
      <c r="F1158" s="523"/>
      <c r="G1158" s="21">
        <v>1</v>
      </c>
      <c r="H1158" s="275" t="e">
        <f>VLOOKUP(A1158,'Master Data'!A:P,23,FALSE)</f>
        <v>#N/A</v>
      </c>
      <c r="I1158" s="72" t="e">
        <f t="shared" si="93"/>
        <v>#N/A</v>
      </c>
      <c r="J1158" s="21"/>
      <c r="K1158" s="21"/>
      <c r="L1158" s="256"/>
      <c r="M1158" s="67"/>
      <c r="N1158" s="67"/>
      <c r="O1158" s="369"/>
      <c r="P1158" s="384">
        <v>464</v>
      </c>
    </row>
    <row r="1159" spans="1:23">
      <c r="A1159" s="69"/>
      <c r="B1159" s="20"/>
      <c r="C1159" s="20"/>
      <c r="D1159" s="20" t="s">
        <v>1272</v>
      </c>
      <c r="E1159" s="279"/>
      <c r="F1159" s="523"/>
      <c r="G1159" s="21">
        <v>1</v>
      </c>
      <c r="H1159" s="275" t="e">
        <f>VLOOKUP(A1159,'Master Data'!A:P,23,FALSE)</f>
        <v>#N/A</v>
      </c>
      <c r="I1159" s="72" t="e">
        <f t="shared" si="93"/>
        <v>#N/A</v>
      </c>
      <c r="J1159" s="21"/>
      <c r="K1159" s="21"/>
      <c r="L1159" s="256"/>
      <c r="M1159" s="67"/>
      <c r="N1159" s="67"/>
      <c r="O1159" s="369"/>
      <c r="P1159" s="384">
        <v>465</v>
      </c>
    </row>
    <row r="1160" spans="1:23">
      <c r="A1160" s="69"/>
      <c r="B1160" s="20"/>
      <c r="C1160" s="20"/>
      <c r="D1160" s="20" t="s">
        <v>1273</v>
      </c>
      <c r="E1160" s="279"/>
      <c r="F1160" s="523"/>
      <c r="G1160" s="21">
        <v>1</v>
      </c>
      <c r="H1160" s="275" t="e">
        <f>VLOOKUP(A1160,'Master Data'!A:P,23,FALSE)</f>
        <v>#N/A</v>
      </c>
      <c r="I1160" s="72" t="e">
        <f t="shared" si="93"/>
        <v>#N/A</v>
      </c>
      <c r="J1160" s="21"/>
      <c r="K1160" s="21"/>
      <c r="L1160" s="256"/>
      <c r="M1160" s="67"/>
      <c r="N1160" s="67"/>
      <c r="O1160" s="369"/>
      <c r="P1160" s="385">
        <v>466</v>
      </c>
    </row>
    <row r="1161" spans="1:23">
      <c r="A1161" s="561"/>
      <c r="P1161" s="384">
        <v>467</v>
      </c>
    </row>
    <row r="1162" spans="1:23" ht="31.5">
      <c r="A1162" s="555" t="s">
        <v>419</v>
      </c>
      <c r="B1162" s="38" t="s">
        <v>1274</v>
      </c>
      <c r="C1162" s="38"/>
      <c r="D1162" s="542"/>
      <c r="E1162" s="278" t="s">
        <v>1275</v>
      </c>
      <c r="F1162" s="521">
        <v>810797031312</v>
      </c>
      <c r="G1162" s="17">
        <v>1</v>
      </c>
      <c r="H1162" s="78"/>
      <c r="I1162" s="78"/>
      <c r="J1162" s="17">
        <v>42</v>
      </c>
      <c r="K1162" s="17">
        <v>20</v>
      </c>
      <c r="L1162" s="18">
        <v>28.62</v>
      </c>
      <c r="M1162" s="255" t="e">
        <v>#N/A</v>
      </c>
      <c r="N1162" s="255" t="e">
        <v>#N/A</v>
      </c>
      <c r="O1162" s="371"/>
      <c r="P1162" s="384">
        <v>468</v>
      </c>
      <c r="R1162" s="66">
        <f>L1162*1.55</f>
        <v>44.361000000000004</v>
      </c>
      <c r="S1162" s="260">
        <f>SUM(R1162-L1162)/R1162</f>
        <v>0.35483870967741937</v>
      </c>
      <c r="T1162" s="66">
        <f>T1157</f>
        <v>0</v>
      </c>
      <c r="U1162" s="260" t="e">
        <f>SUM(T1162-R1162)/T1162</f>
        <v>#DIV/0!</v>
      </c>
      <c r="V1162" s="287">
        <f>V1157</f>
        <v>0</v>
      </c>
      <c r="W1162" s="261" t="e">
        <f>SUM(V1162-L1162)/V1162</f>
        <v>#DIV/0!</v>
      </c>
    </row>
    <row r="1163" spans="1:23">
      <c r="A1163" s="69"/>
      <c r="B1163" s="20"/>
      <c r="C1163" s="20"/>
      <c r="D1163" s="20" t="s">
        <v>1276</v>
      </c>
      <c r="E1163" s="279"/>
      <c r="F1163" s="523"/>
      <c r="G1163" s="21">
        <v>1</v>
      </c>
      <c r="H1163" s="275" t="e">
        <f>VLOOKUP(A1163,'Master Data'!A:P,23,FALSE)</f>
        <v>#N/A</v>
      </c>
      <c r="I1163" s="72" t="e">
        <f t="shared" ref="I1163:I1168" si="94">H1163*G1163</f>
        <v>#N/A</v>
      </c>
      <c r="J1163" s="21"/>
      <c r="K1163" s="21"/>
      <c r="L1163" s="269"/>
      <c r="M1163" s="67"/>
      <c r="N1163" s="67"/>
      <c r="O1163" s="369"/>
      <c r="P1163" s="384">
        <v>469</v>
      </c>
      <c r="R1163" s="23"/>
      <c r="S1163" s="23"/>
      <c r="T1163" s="23"/>
      <c r="U1163" s="23"/>
      <c r="V1163" s="287"/>
    </row>
    <row r="1164" spans="1:23">
      <c r="A1164" s="69"/>
      <c r="B1164" s="20"/>
      <c r="C1164" s="20"/>
      <c r="D1164" s="20" t="s">
        <v>1277</v>
      </c>
      <c r="E1164" s="279"/>
      <c r="F1164" s="523"/>
      <c r="G1164" s="21">
        <v>1</v>
      </c>
      <c r="H1164" s="275" t="e">
        <f>VLOOKUP(A1164,'Master Data'!A:P,23,FALSE)</f>
        <v>#N/A</v>
      </c>
      <c r="I1164" s="72" t="e">
        <f t="shared" si="94"/>
        <v>#N/A</v>
      </c>
      <c r="J1164" s="21"/>
      <c r="K1164" s="21"/>
      <c r="L1164" s="256"/>
      <c r="M1164" s="67"/>
      <c r="N1164" s="67"/>
      <c r="O1164" s="369"/>
      <c r="P1164" s="384">
        <v>470</v>
      </c>
    </row>
    <row r="1165" spans="1:23">
      <c r="A1165" s="69"/>
      <c r="B1165" s="20"/>
      <c r="C1165" s="20"/>
      <c r="D1165" s="20" t="s">
        <v>1272</v>
      </c>
      <c r="E1165" s="279"/>
      <c r="F1165" s="523"/>
      <c r="G1165" s="21">
        <v>1</v>
      </c>
      <c r="H1165" s="275" t="e">
        <f>VLOOKUP(A1165,'Master Data'!A:P,23,FALSE)</f>
        <v>#N/A</v>
      </c>
      <c r="I1165" s="72" t="e">
        <f t="shared" si="94"/>
        <v>#N/A</v>
      </c>
      <c r="J1165" s="21"/>
      <c r="K1165" s="21"/>
      <c r="L1165" s="256"/>
      <c r="M1165" s="67"/>
      <c r="N1165" s="67"/>
      <c r="O1165" s="369"/>
      <c r="P1165" s="385">
        <v>471</v>
      </c>
    </row>
    <row r="1166" spans="1:23">
      <c r="A1166" s="69"/>
      <c r="B1166" s="20"/>
      <c r="C1166" s="20"/>
      <c r="D1166" s="20" t="s">
        <v>1273</v>
      </c>
      <c r="E1166" s="279"/>
      <c r="F1166" s="523"/>
      <c r="G1166" s="21">
        <v>1</v>
      </c>
      <c r="H1166" s="275" t="e">
        <f>VLOOKUP(A1166,'Master Data'!A:P,23,FALSE)</f>
        <v>#N/A</v>
      </c>
      <c r="I1166" s="72" t="e">
        <f t="shared" si="94"/>
        <v>#N/A</v>
      </c>
      <c r="J1166" s="21"/>
      <c r="K1166" s="21"/>
      <c r="L1166" s="256"/>
      <c r="M1166" s="67"/>
      <c r="N1166" s="67"/>
      <c r="O1166" s="369"/>
      <c r="P1166" s="384">
        <v>472</v>
      </c>
    </row>
    <row r="1167" spans="1:23">
      <c r="A1167" s="69"/>
      <c r="B1167" s="20"/>
      <c r="C1167" s="20"/>
      <c r="D1167" s="20" t="s">
        <v>1278</v>
      </c>
      <c r="E1167" s="279"/>
      <c r="F1167" s="523"/>
      <c r="G1167" s="21">
        <v>8</v>
      </c>
      <c r="H1167" s="275" t="e">
        <f>VLOOKUP(A1167,'Master Data'!A:P,23,FALSE)</f>
        <v>#N/A</v>
      </c>
      <c r="I1167" s="72" t="e">
        <f t="shared" si="94"/>
        <v>#N/A</v>
      </c>
      <c r="J1167" s="21"/>
      <c r="K1167" s="21"/>
      <c r="L1167" s="256"/>
      <c r="M1167" s="67"/>
      <c r="N1167" s="67"/>
      <c r="O1167" s="369"/>
      <c r="P1167" s="384">
        <v>473</v>
      </c>
    </row>
    <row r="1168" spans="1:23">
      <c r="A1168" s="69"/>
      <c r="B1168" s="554"/>
      <c r="C1168" s="554"/>
      <c r="D1168" s="20" t="s">
        <v>1279</v>
      </c>
      <c r="E1168" s="279"/>
      <c r="F1168" s="523"/>
      <c r="G1168" s="21">
        <v>1</v>
      </c>
      <c r="H1168" s="275" t="e">
        <f>VLOOKUP(A1168,'Master Data'!A:P,23,FALSE)</f>
        <v>#N/A</v>
      </c>
      <c r="I1168" s="72" t="e">
        <f t="shared" si="94"/>
        <v>#N/A</v>
      </c>
      <c r="J1168" s="21"/>
      <c r="K1168" s="21"/>
      <c r="L1168" s="256"/>
      <c r="M1168" s="67"/>
      <c r="N1168" s="67"/>
      <c r="O1168" s="369"/>
      <c r="P1168" s="384">
        <v>474</v>
      </c>
    </row>
    <row r="1169" spans="1:23">
      <c r="A1169" s="561"/>
      <c r="P1169" s="384">
        <v>475</v>
      </c>
    </row>
    <row r="1170" spans="1:23" ht="31.5">
      <c r="A1170" s="555" t="s">
        <v>422</v>
      </c>
      <c r="B1170" s="38" t="s">
        <v>1280</v>
      </c>
      <c r="C1170" s="38"/>
      <c r="D1170" s="542"/>
      <c r="E1170" s="278" t="s">
        <v>1281</v>
      </c>
      <c r="F1170" s="521">
        <v>810797031329</v>
      </c>
      <c r="G1170" s="17">
        <v>1</v>
      </c>
      <c r="H1170" s="78"/>
      <c r="I1170" s="78"/>
      <c r="J1170" s="17">
        <v>36</v>
      </c>
      <c r="K1170" s="17">
        <v>18</v>
      </c>
      <c r="L1170" s="18">
        <v>32.26</v>
      </c>
      <c r="M1170" s="255" t="e">
        <v>#N/A</v>
      </c>
      <c r="N1170" s="255" t="e">
        <v>#N/A</v>
      </c>
      <c r="O1170" s="371"/>
      <c r="P1170" s="385">
        <v>476</v>
      </c>
      <c r="R1170" s="66">
        <f>L1170*1.55</f>
        <v>50.003</v>
      </c>
      <c r="S1170" s="260">
        <f>SUM(R1170-L1170)/R1170</f>
        <v>0.35483870967741937</v>
      </c>
      <c r="T1170" s="66">
        <f>T1165</f>
        <v>0</v>
      </c>
      <c r="U1170" s="260" t="e">
        <f>SUM(T1170-R1170)/T1170</f>
        <v>#DIV/0!</v>
      </c>
      <c r="V1170" s="287">
        <f>V1165</f>
        <v>0</v>
      </c>
      <c r="W1170" s="261" t="e">
        <f>SUM(V1170-L1170)/V1170</f>
        <v>#DIV/0!</v>
      </c>
    </row>
    <row r="1171" spans="1:23">
      <c r="A1171" s="69"/>
      <c r="B1171" s="20"/>
      <c r="C1171" s="20"/>
      <c r="D1171" s="20" t="s">
        <v>1276</v>
      </c>
      <c r="E1171" s="279"/>
      <c r="F1171" s="523"/>
      <c r="G1171" s="21">
        <v>1</v>
      </c>
      <c r="H1171" s="275" t="e">
        <f>VLOOKUP(A1171,'Master Data'!A:P,23,FALSE)</f>
        <v>#N/A</v>
      </c>
      <c r="I1171" s="72" t="e">
        <f t="shared" ref="I1171:I1176" si="95">H1171*G1171</f>
        <v>#N/A</v>
      </c>
      <c r="J1171" s="21"/>
      <c r="K1171" s="21"/>
      <c r="L1171" s="269"/>
      <c r="M1171" s="67"/>
      <c r="N1171" s="67"/>
      <c r="O1171" s="369"/>
      <c r="P1171" s="384">
        <v>477</v>
      </c>
      <c r="R1171" s="23"/>
      <c r="S1171" s="23"/>
      <c r="T1171" s="23"/>
      <c r="U1171" s="23"/>
      <c r="V1171" s="287"/>
    </row>
    <row r="1172" spans="1:23">
      <c r="A1172" s="69"/>
      <c r="B1172" s="20"/>
      <c r="C1172" s="20"/>
      <c r="D1172" s="20" t="s">
        <v>1282</v>
      </c>
      <c r="E1172" s="279"/>
      <c r="F1172" s="523"/>
      <c r="G1172" s="21">
        <v>1</v>
      </c>
      <c r="H1172" s="275" t="e">
        <f>VLOOKUP(A1172,'Master Data'!A:P,23,FALSE)</f>
        <v>#N/A</v>
      </c>
      <c r="I1172" s="72" t="e">
        <f t="shared" si="95"/>
        <v>#N/A</v>
      </c>
      <c r="J1172" s="21"/>
      <c r="K1172" s="21"/>
      <c r="L1172" s="256"/>
      <c r="M1172" s="67"/>
      <c r="N1172" s="67"/>
      <c r="O1172" s="369"/>
      <c r="P1172" s="384">
        <v>478</v>
      </c>
    </row>
    <row r="1173" spans="1:23">
      <c r="A1173" s="69"/>
      <c r="B1173" s="20"/>
      <c r="C1173" s="20"/>
      <c r="D1173" s="20" t="s">
        <v>1272</v>
      </c>
      <c r="E1173" s="279"/>
      <c r="F1173" s="523"/>
      <c r="G1173" s="21">
        <v>1</v>
      </c>
      <c r="H1173" s="275" t="e">
        <f>VLOOKUP(A1173,'Master Data'!A:P,23,FALSE)</f>
        <v>#N/A</v>
      </c>
      <c r="I1173" s="72" t="e">
        <f t="shared" si="95"/>
        <v>#N/A</v>
      </c>
      <c r="J1173" s="21"/>
      <c r="K1173" s="21"/>
      <c r="L1173" s="256"/>
      <c r="M1173" s="67"/>
      <c r="N1173" s="67"/>
      <c r="O1173" s="369"/>
      <c r="P1173" s="384">
        <v>479</v>
      </c>
    </row>
    <row r="1174" spans="1:23">
      <c r="A1174" s="69"/>
      <c r="B1174" s="20"/>
      <c r="C1174" s="20"/>
      <c r="D1174" s="20" t="s">
        <v>1273</v>
      </c>
      <c r="E1174" s="279"/>
      <c r="F1174" s="523"/>
      <c r="G1174" s="21">
        <v>1</v>
      </c>
      <c r="H1174" s="275" t="e">
        <f>VLOOKUP(A1174,'Master Data'!A:P,23,FALSE)</f>
        <v>#N/A</v>
      </c>
      <c r="I1174" s="72" t="e">
        <f t="shared" si="95"/>
        <v>#N/A</v>
      </c>
      <c r="J1174" s="21"/>
      <c r="K1174" s="21"/>
      <c r="L1174" s="256"/>
      <c r="M1174" s="67"/>
      <c r="N1174" s="67"/>
      <c r="O1174" s="369"/>
      <c r="P1174" s="384">
        <v>480</v>
      </c>
    </row>
    <row r="1175" spans="1:23">
      <c r="A1175" s="69"/>
      <c r="B1175" s="20"/>
      <c r="C1175" s="20"/>
      <c r="D1175" s="20" t="s">
        <v>1278</v>
      </c>
      <c r="E1175" s="279"/>
      <c r="F1175" s="523"/>
      <c r="G1175" s="21">
        <v>8</v>
      </c>
      <c r="H1175" s="275" t="e">
        <f>VLOOKUP(A1175,'Master Data'!A:P,23,FALSE)</f>
        <v>#N/A</v>
      </c>
      <c r="I1175" s="72" t="e">
        <f t="shared" si="95"/>
        <v>#N/A</v>
      </c>
      <c r="J1175" s="21"/>
      <c r="K1175" s="21"/>
      <c r="L1175" s="256"/>
      <c r="M1175" s="67"/>
      <c r="N1175" s="67"/>
      <c r="O1175" s="369"/>
      <c r="P1175" s="385">
        <v>481</v>
      </c>
    </row>
    <row r="1176" spans="1:23">
      <c r="A1176" s="69"/>
      <c r="B1176" s="554"/>
      <c r="C1176" s="554"/>
      <c r="D1176" s="20" t="s">
        <v>1279</v>
      </c>
      <c r="E1176" s="279"/>
      <c r="F1176" s="523"/>
      <c r="G1176" s="21">
        <v>1</v>
      </c>
      <c r="H1176" s="275" t="e">
        <f>VLOOKUP(A1176,'Master Data'!A:P,23,FALSE)</f>
        <v>#N/A</v>
      </c>
      <c r="I1176" s="72" t="e">
        <f t="shared" si="95"/>
        <v>#N/A</v>
      </c>
      <c r="J1176" s="21"/>
      <c r="K1176" s="21"/>
      <c r="L1176" s="256"/>
      <c r="M1176" s="67"/>
      <c r="N1176" s="67"/>
      <c r="O1176" s="369"/>
      <c r="P1176" s="384">
        <v>482</v>
      </c>
    </row>
    <row r="1177" spans="1:23">
      <c r="A1177" s="561"/>
      <c r="P1177" s="384">
        <v>483</v>
      </c>
    </row>
    <row r="1178" spans="1:23" ht="31.5">
      <c r="A1178" s="555" t="s">
        <v>425</v>
      </c>
      <c r="B1178" s="38" t="s">
        <v>426</v>
      </c>
      <c r="C1178" s="38"/>
      <c r="D1178" s="20" t="s">
        <v>1270</v>
      </c>
      <c r="E1178" s="278" t="s">
        <v>1283</v>
      </c>
      <c r="F1178" s="521">
        <v>810797031336</v>
      </c>
      <c r="G1178" s="17">
        <v>1</v>
      </c>
      <c r="H1178" s="78"/>
      <c r="I1178" s="78"/>
      <c r="J1178" s="17">
        <v>60</v>
      </c>
      <c r="K1178" s="17">
        <v>17</v>
      </c>
      <c r="L1178" s="18">
        <v>22.44</v>
      </c>
      <c r="M1178" s="255" t="e">
        <v>#N/A</v>
      </c>
      <c r="N1178" s="255" t="e">
        <v>#N/A</v>
      </c>
      <c r="O1178" s="371"/>
      <c r="P1178" s="384">
        <v>484</v>
      </c>
      <c r="R1178" s="66">
        <f>L1178*1.55</f>
        <v>34.782000000000004</v>
      </c>
      <c r="S1178" s="260">
        <f>SUM(R1178-L1178)/R1178</f>
        <v>0.35483870967741937</v>
      </c>
      <c r="T1178" s="66">
        <f>T1173</f>
        <v>0</v>
      </c>
      <c r="U1178" s="260" t="e">
        <f>SUM(T1178-R1178)/T1178</f>
        <v>#DIV/0!</v>
      </c>
      <c r="V1178" s="287">
        <f>V1173</f>
        <v>0</v>
      </c>
      <c r="W1178" s="261" t="e">
        <f>SUM(V1178-L1178)/V1178</f>
        <v>#DIV/0!</v>
      </c>
    </row>
    <row r="1179" spans="1:23">
      <c r="A1179" s="69"/>
      <c r="B1179" s="20"/>
      <c r="C1179" s="20"/>
      <c r="D1179" s="20" t="s">
        <v>1271</v>
      </c>
      <c r="E1179" s="279"/>
      <c r="F1179" s="523"/>
      <c r="G1179" s="21">
        <v>1</v>
      </c>
      <c r="H1179" s="275" t="e">
        <f>VLOOKUP(A1179,'Master Data'!A:P,23,FALSE)</f>
        <v>#N/A</v>
      </c>
      <c r="I1179" s="72" t="e">
        <f t="shared" ref="I1179:I1183" si="96">H1179*G1179</f>
        <v>#N/A</v>
      </c>
      <c r="J1179" s="21"/>
      <c r="K1179" s="21"/>
      <c r="L1179" s="269"/>
      <c r="M1179" s="67"/>
      <c r="N1179" s="67"/>
      <c r="O1179" s="369"/>
      <c r="P1179" s="384">
        <v>485</v>
      </c>
      <c r="R1179" s="23"/>
      <c r="S1179" s="23"/>
      <c r="T1179" s="23"/>
      <c r="U1179" s="23"/>
      <c r="V1179" s="287"/>
    </row>
    <row r="1180" spans="1:23">
      <c r="A1180" s="69"/>
      <c r="B1180" s="20"/>
      <c r="C1180" s="20"/>
      <c r="D1180" s="20" t="s">
        <v>1284</v>
      </c>
      <c r="E1180" s="279"/>
      <c r="F1180" s="523"/>
      <c r="G1180" s="21">
        <v>1</v>
      </c>
      <c r="H1180" s="275" t="e">
        <f>VLOOKUP(A1180,'Master Data'!A:P,23,FALSE)</f>
        <v>#N/A</v>
      </c>
      <c r="I1180" s="72" t="e">
        <f t="shared" si="96"/>
        <v>#N/A</v>
      </c>
      <c r="J1180" s="21"/>
      <c r="K1180" s="21"/>
      <c r="L1180" s="256"/>
      <c r="M1180" s="67"/>
      <c r="N1180" s="67"/>
      <c r="O1180" s="369"/>
      <c r="P1180" s="385">
        <v>486</v>
      </c>
    </row>
    <row r="1181" spans="1:23">
      <c r="A1181" s="69"/>
      <c r="B1181" s="20"/>
      <c r="C1181" s="20"/>
      <c r="D1181" s="20" t="s">
        <v>1285</v>
      </c>
      <c r="E1181" s="279"/>
      <c r="F1181" s="523"/>
      <c r="G1181" s="21">
        <v>1</v>
      </c>
      <c r="H1181" s="275" t="e">
        <f>VLOOKUP(A1181,'Master Data'!A:P,23,FALSE)</f>
        <v>#N/A</v>
      </c>
      <c r="I1181" s="72" t="e">
        <f t="shared" si="96"/>
        <v>#N/A</v>
      </c>
      <c r="J1181" s="21"/>
      <c r="K1181" s="21"/>
      <c r="L1181" s="256"/>
      <c r="M1181" s="67"/>
      <c r="N1181" s="67"/>
      <c r="O1181" s="369"/>
      <c r="P1181" s="384">
        <v>487</v>
      </c>
    </row>
    <row r="1182" spans="1:23">
      <c r="A1182" s="69"/>
      <c r="B1182" s="20"/>
      <c r="C1182" s="20"/>
      <c r="D1182" s="20" t="s">
        <v>1278</v>
      </c>
      <c r="E1182" s="279"/>
      <c r="F1182" s="523"/>
      <c r="G1182" s="21">
        <v>1</v>
      </c>
      <c r="H1182" s="275" t="e">
        <f>VLOOKUP(A1182,'Master Data'!A:P,23,FALSE)</f>
        <v>#N/A</v>
      </c>
      <c r="I1182" s="72" t="e">
        <f t="shared" si="96"/>
        <v>#N/A</v>
      </c>
      <c r="J1182" s="21"/>
      <c r="K1182" s="21"/>
      <c r="L1182" s="256"/>
      <c r="M1182" s="67"/>
      <c r="N1182" s="67"/>
      <c r="O1182" s="369"/>
      <c r="P1182" s="384">
        <v>488</v>
      </c>
    </row>
    <row r="1183" spans="1:23">
      <c r="A1183" s="69"/>
      <c r="B1183" s="20"/>
      <c r="C1183" s="20"/>
      <c r="D1183" s="20" t="s">
        <v>1279</v>
      </c>
      <c r="E1183" s="279"/>
      <c r="F1183" s="523"/>
      <c r="G1183" s="21">
        <v>8</v>
      </c>
      <c r="H1183" s="275" t="e">
        <f>VLOOKUP(A1183,'Master Data'!A:P,23,FALSE)</f>
        <v>#N/A</v>
      </c>
      <c r="I1183" s="72" t="e">
        <f t="shared" si="96"/>
        <v>#N/A</v>
      </c>
      <c r="J1183" s="21"/>
      <c r="K1183" s="21"/>
      <c r="L1183" s="256"/>
      <c r="M1183" s="67"/>
      <c r="N1183" s="67"/>
      <c r="O1183" s="369"/>
      <c r="P1183" s="384">
        <v>489</v>
      </c>
    </row>
    <row r="1184" spans="1:23">
      <c r="A1184" s="561"/>
      <c r="P1184" s="384">
        <v>490</v>
      </c>
    </row>
    <row r="1185" spans="1:23" ht="31.5">
      <c r="A1185" s="555" t="s">
        <v>428</v>
      </c>
      <c r="B1185" s="38" t="s">
        <v>1286</v>
      </c>
      <c r="C1185" s="38"/>
      <c r="D1185" s="542"/>
      <c r="E1185" s="278" t="s">
        <v>1287</v>
      </c>
      <c r="F1185" s="521">
        <v>810797031343</v>
      </c>
      <c r="G1185" s="17">
        <v>1</v>
      </c>
      <c r="H1185" s="78"/>
      <c r="I1185" s="78"/>
      <c r="J1185" s="17">
        <v>25</v>
      </c>
      <c r="K1185" s="17">
        <v>24</v>
      </c>
      <c r="L1185" s="18">
        <v>37.61</v>
      </c>
      <c r="M1185" s="255" t="e">
        <v>#N/A</v>
      </c>
      <c r="N1185" s="255" t="e">
        <v>#N/A</v>
      </c>
      <c r="O1185" s="371"/>
      <c r="P1185" s="385">
        <v>491</v>
      </c>
      <c r="R1185" s="66">
        <f>L1185*1.55</f>
        <v>58.295500000000004</v>
      </c>
      <c r="S1185" s="260">
        <f>SUM(R1185-L1185)/R1185</f>
        <v>0.35483870967741943</v>
      </c>
      <c r="T1185" s="66">
        <f>T1180</f>
        <v>0</v>
      </c>
      <c r="U1185" s="260" t="e">
        <f>SUM(T1185-R1185)/T1185</f>
        <v>#DIV/0!</v>
      </c>
      <c r="V1185" s="287">
        <f>V1180</f>
        <v>0</v>
      </c>
      <c r="W1185" s="261" t="e">
        <f>SUM(V1185-L1185)/V1185</f>
        <v>#DIV/0!</v>
      </c>
    </row>
    <row r="1186" spans="1:23">
      <c r="A1186" s="69"/>
      <c r="B1186" s="20"/>
      <c r="C1186" s="20"/>
      <c r="D1186" s="20" t="s">
        <v>1276</v>
      </c>
      <c r="E1186" s="279"/>
      <c r="F1186" s="523"/>
      <c r="G1186" s="21">
        <v>1</v>
      </c>
      <c r="H1186" s="275" t="e">
        <f>VLOOKUP(A1186,'Master Data'!A:P,23,FALSE)</f>
        <v>#N/A</v>
      </c>
      <c r="I1186" s="72" t="e">
        <f t="shared" ref="I1186:I1193" si="97">H1186*G1186</f>
        <v>#N/A</v>
      </c>
      <c r="J1186" s="21"/>
      <c r="K1186" s="21"/>
      <c r="L1186" s="269"/>
      <c r="M1186" s="67"/>
      <c r="N1186" s="67"/>
      <c r="O1186" s="369"/>
      <c r="P1186" s="384">
        <v>492</v>
      </c>
      <c r="R1186" s="23"/>
      <c r="S1186" s="23"/>
      <c r="T1186" s="23"/>
      <c r="U1186" s="23"/>
      <c r="V1186" s="287"/>
    </row>
    <row r="1187" spans="1:23">
      <c r="A1187" s="69"/>
      <c r="B1187" s="20"/>
      <c r="C1187" s="20"/>
      <c r="D1187" s="20" t="s">
        <v>1277</v>
      </c>
      <c r="E1187" s="279"/>
      <c r="F1187" s="523"/>
      <c r="G1187" s="21">
        <v>1</v>
      </c>
      <c r="H1187" s="275" t="e">
        <f>VLOOKUP(A1187,'Master Data'!A:P,23,FALSE)</f>
        <v>#N/A</v>
      </c>
      <c r="I1187" s="72" t="e">
        <f t="shared" si="97"/>
        <v>#N/A</v>
      </c>
      <c r="J1187" s="21"/>
      <c r="K1187" s="21"/>
      <c r="L1187" s="256"/>
      <c r="M1187" s="67"/>
      <c r="N1187" s="67"/>
      <c r="O1187" s="369"/>
      <c r="P1187" s="384">
        <v>493</v>
      </c>
    </row>
    <row r="1188" spans="1:23">
      <c r="A1188" s="69"/>
      <c r="B1188" s="20"/>
      <c r="C1188" s="20"/>
      <c r="D1188" s="20" t="s">
        <v>1284</v>
      </c>
      <c r="E1188" s="279"/>
      <c r="F1188" s="523"/>
      <c r="G1188" s="21">
        <v>1</v>
      </c>
      <c r="H1188" s="275" t="e">
        <f>VLOOKUP(A1188,'Master Data'!A:P,23,FALSE)</f>
        <v>#N/A</v>
      </c>
      <c r="I1188" s="72" t="e">
        <f t="shared" si="97"/>
        <v>#N/A</v>
      </c>
      <c r="J1188" s="21"/>
      <c r="K1188" s="21"/>
      <c r="L1188" s="256"/>
      <c r="M1188" s="67"/>
      <c r="N1188" s="67"/>
      <c r="O1188" s="369"/>
      <c r="P1188" s="384">
        <v>494</v>
      </c>
    </row>
    <row r="1189" spans="1:23">
      <c r="A1189" s="69"/>
      <c r="B1189" s="20"/>
      <c r="C1189" s="20"/>
      <c r="D1189" s="20" t="s">
        <v>1285</v>
      </c>
      <c r="E1189" s="279"/>
      <c r="F1189" s="523"/>
      <c r="G1189" s="21">
        <v>1</v>
      </c>
      <c r="H1189" s="275" t="e">
        <f>VLOOKUP(A1189,'Master Data'!A:P,23,FALSE)</f>
        <v>#N/A</v>
      </c>
      <c r="I1189" s="72" t="e">
        <f t="shared" si="97"/>
        <v>#N/A</v>
      </c>
      <c r="J1189" s="21"/>
      <c r="K1189" s="21"/>
      <c r="L1189" s="256"/>
      <c r="M1189" s="67"/>
      <c r="N1189" s="67"/>
      <c r="O1189" s="369"/>
      <c r="P1189" s="384">
        <v>495</v>
      </c>
    </row>
    <row r="1190" spans="1:23">
      <c r="A1190" s="69"/>
      <c r="B1190" s="20"/>
      <c r="C1190" s="20"/>
      <c r="D1190" s="20" t="s">
        <v>1288</v>
      </c>
      <c r="E1190" s="279"/>
      <c r="F1190" s="523"/>
      <c r="G1190" s="21">
        <v>8</v>
      </c>
      <c r="H1190" s="275" t="e">
        <f>VLOOKUP(A1190,'Master Data'!A:P,23,FALSE)</f>
        <v>#N/A</v>
      </c>
      <c r="I1190" s="72" t="e">
        <f t="shared" si="97"/>
        <v>#N/A</v>
      </c>
      <c r="J1190" s="21"/>
      <c r="K1190" s="21"/>
      <c r="L1190" s="256"/>
      <c r="M1190" s="67"/>
      <c r="N1190" s="67"/>
      <c r="O1190" s="369"/>
      <c r="P1190" s="385">
        <v>496</v>
      </c>
    </row>
    <row r="1191" spans="1:23">
      <c r="A1191" s="69"/>
      <c r="B1191" s="554"/>
      <c r="C1191" s="554"/>
      <c r="D1191" s="20" t="s">
        <v>1279</v>
      </c>
      <c r="E1191" s="279"/>
      <c r="F1191" s="523"/>
      <c r="G1191" s="21">
        <v>1</v>
      </c>
      <c r="H1191" s="275" t="e">
        <f>VLOOKUP(A1191,'Master Data'!A:P,23,FALSE)</f>
        <v>#N/A</v>
      </c>
      <c r="I1191" s="72" t="e">
        <f t="shared" si="97"/>
        <v>#N/A</v>
      </c>
      <c r="J1191" s="21"/>
      <c r="K1191" s="21"/>
      <c r="L1191" s="256"/>
      <c r="M1191" s="67"/>
      <c r="N1191" s="67"/>
      <c r="O1191" s="369"/>
      <c r="P1191" s="384">
        <v>497</v>
      </c>
    </row>
    <row r="1192" spans="1:23">
      <c r="A1192" s="69"/>
      <c r="B1192" s="554"/>
      <c r="C1192" s="554"/>
      <c r="D1192" s="20" t="s">
        <v>1289</v>
      </c>
      <c r="E1192" s="279"/>
      <c r="F1192" s="523"/>
      <c r="G1192" s="21">
        <v>1</v>
      </c>
      <c r="H1192" s="275" t="e">
        <f>VLOOKUP(A1192,'Master Data'!A:P,23,FALSE)</f>
        <v>#N/A</v>
      </c>
      <c r="I1192" s="72" t="e">
        <f t="shared" si="97"/>
        <v>#N/A</v>
      </c>
      <c r="J1192" s="21"/>
      <c r="K1192" s="21"/>
      <c r="L1192" s="256"/>
      <c r="M1192" s="67"/>
      <c r="N1192" s="67"/>
      <c r="O1192" s="369"/>
      <c r="P1192" s="384">
        <v>498</v>
      </c>
    </row>
    <row r="1193" spans="1:23">
      <c r="A1193" s="69"/>
      <c r="B1193" s="554"/>
      <c r="C1193" s="554"/>
      <c r="D1193" s="20" t="s">
        <v>1290</v>
      </c>
      <c r="E1193" s="279"/>
      <c r="F1193" s="523"/>
      <c r="G1193" s="21">
        <v>1</v>
      </c>
      <c r="H1193" s="275" t="e">
        <f>VLOOKUP(A1193,'Master Data'!A:P,23,FALSE)</f>
        <v>#N/A</v>
      </c>
      <c r="I1193" s="72" t="e">
        <f t="shared" si="97"/>
        <v>#N/A</v>
      </c>
      <c r="J1193" s="21"/>
      <c r="K1193" s="21"/>
      <c r="L1193" s="256"/>
      <c r="M1193" s="67"/>
      <c r="N1193" s="67"/>
      <c r="O1193" s="369"/>
      <c r="P1193" s="384">
        <v>499</v>
      </c>
    </row>
    <row r="1194" spans="1:23">
      <c r="A1194" s="561"/>
      <c r="P1194" s="384">
        <v>500</v>
      </c>
    </row>
    <row r="1195" spans="1:23" ht="31.5">
      <c r="A1195" s="555" t="s">
        <v>431</v>
      </c>
      <c r="B1195" s="38" t="s">
        <v>1291</v>
      </c>
      <c r="C1195" s="38"/>
      <c r="D1195" s="542"/>
      <c r="E1195" s="278" t="s">
        <v>1292</v>
      </c>
      <c r="F1195" s="521">
        <v>810797031350</v>
      </c>
      <c r="G1195" s="17">
        <v>1</v>
      </c>
      <c r="H1195" s="78"/>
      <c r="I1195" s="78"/>
      <c r="J1195" s="17">
        <v>25</v>
      </c>
      <c r="K1195" s="17">
        <v>20</v>
      </c>
      <c r="L1195" s="18">
        <v>43.48</v>
      </c>
      <c r="M1195" s="255" t="e">
        <v>#N/A</v>
      </c>
      <c r="N1195" s="255" t="e">
        <v>#N/A</v>
      </c>
      <c r="O1195" s="371"/>
      <c r="P1195" s="385">
        <v>501</v>
      </c>
      <c r="R1195" s="66">
        <f>L1195*1.55</f>
        <v>67.393999999999991</v>
      </c>
      <c r="S1195" s="260">
        <f>SUM(R1195-L1195)/R1195</f>
        <v>0.35483870967741932</v>
      </c>
      <c r="T1195" s="66">
        <f>T1190</f>
        <v>0</v>
      </c>
      <c r="U1195" s="260" t="e">
        <f>SUM(T1195-R1195)/T1195</f>
        <v>#DIV/0!</v>
      </c>
      <c r="V1195" s="287">
        <f>V1190</f>
        <v>0</v>
      </c>
      <c r="W1195" s="261" t="e">
        <f>SUM(V1195-L1195)/V1195</f>
        <v>#DIV/0!</v>
      </c>
    </row>
    <row r="1196" spans="1:23">
      <c r="A1196" s="69"/>
      <c r="B1196" s="20"/>
      <c r="C1196" s="20"/>
      <c r="D1196" s="20" t="s">
        <v>1276</v>
      </c>
      <c r="E1196" s="279"/>
      <c r="F1196" s="523"/>
      <c r="G1196" s="21">
        <v>1</v>
      </c>
      <c r="H1196" s="275" t="e">
        <f>VLOOKUP(A1196,'Master Data'!A:P,23,FALSE)</f>
        <v>#N/A</v>
      </c>
      <c r="I1196" s="72" t="e">
        <f t="shared" ref="I1196:I1203" si="98">H1196*G1196</f>
        <v>#N/A</v>
      </c>
      <c r="J1196" s="21"/>
      <c r="K1196" s="21"/>
      <c r="L1196" s="269"/>
      <c r="M1196" s="67"/>
      <c r="N1196" s="67"/>
      <c r="O1196" s="369"/>
      <c r="P1196" s="384">
        <v>502</v>
      </c>
      <c r="R1196" s="23"/>
      <c r="S1196" s="23"/>
      <c r="T1196" s="23"/>
      <c r="U1196" s="23"/>
      <c r="V1196" s="287"/>
    </row>
    <row r="1197" spans="1:23">
      <c r="A1197" s="69"/>
      <c r="B1197" s="20"/>
      <c r="C1197" s="20"/>
      <c r="D1197" s="20" t="s">
        <v>1282</v>
      </c>
      <c r="E1197" s="279"/>
      <c r="F1197" s="523"/>
      <c r="G1197" s="21">
        <v>1</v>
      </c>
      <c r="H1197" s="275" t="e">
        <f>VLOOKUP(A1197,'Master Data'!A:P,23,FALSE)</f>
        <v>#N/A</v>
      </c>
      <c r="I1197" s="72" t="e">
        <f t="shared" si="98"/>
        <v>#N/A</v>
      </c>
      <c r="J1197" s="21"/>
      <c r="K1197" s="21"/>
      <c r="L1197" s="256"/>
      <c r="M1197" s="67"/>
      <c r="N1197" s="67"/>
      <c r="O1197" s="369"/>
      <c r="P1197" s="384">
        <v>503</v>
      </c>
    </row>
    <row r="1198" spans="1:23">
      <c r="A1198" s="69"/>
      <c r="B1198" s="20"/>
      <c r="C1198" s="20"/>
      <c r="D1198" s="20" t="s">
        <v>1284</v>
      </c>
      <c r="E1198" s="279"/>
      <c r="F1198" s="523"/>
      <c r="G1198" s="21">
        <v>1</v>
      </c>
      <c r="H1198" s="275" t="e">
        <f>VLOOKUP(A1198,'Master Data'!A:P,23,FALSE)</f>
        <v>#N/A</v>
      </c>
      <c r="I1198" s="72" t="e">
        <f t="shared" si="98"/>
        <v>#N/A</v>
      </c>
      <c r="J1198" s="21"/>
      <c r="K1198" s="21"/>
      <c r="L1198" s="256"/>
      <c r="M1198" s="67"/>
      <c r="N1198" s="67"/>
      <c r="O1198" s="369"/>
      <c r="P1198" s="384">
        <v>504</v>
      </c>
    </row>
    <row r="1199" spans="1:23">
      <c r="A1199" s="69"/>
      <c r="B1199" s="20"/>
      <c r="C1199" s="20"/>
      <c r="D1199" s="20" t="s">
        <v>1285</v>
      </c>
      <c r="E1199" s="279"/>
      <c r="F1199" s="523"/>
      <c r="G1199" s="21">
        <v>1</v>
      </c>
      <c r="H1199" s="275" t="e">
        <f>VLOOKUP(A1199,'Master Data'!A:P,23,FALSE)</f>
        <v>#N/A</v>
      </c>
      <c r="I1199" s="72" t="e">
        <f t="shared" si="98"/>
        <v>#N/A</v>
      </c>
      <c r="J1199" s="21"/>
      <c r="K1199" s="21"/>
      <c r="L1199" s="256"/>
      <c r="M1199" s="67"/>
      <c r="N1199" s="67"/>
      <c r="O1199" s="369"/>
      <c r="P1199" s="384">
        <v>505</v>
      </c>
    </row>
    <row r="1200" spans="1:23">
      <c r="A1200" s="69"/>
      <c r="B1200" s="20"/>
      <c r="C1200" s="20"/>
      <c r="D1200" s="20" t="s">
        <v>1288</v>
      </c>
      <c r="E1200" s="279"/>
      <c r="F1200" s="523"/>
      <c r="G1200" s="21">
        <v>8</v>
      </c>
      <c r="H1200" s="275" t="e">
        <f>VLOOKUP(A1200,'Master Data'!A:P,23,FALSE)</f>
        <v>#N/A</v>
      </c>
      <c r="I1200" s="72" t="e">
        <f t="shared" si="98"/>
        <v>#N/A</v>
      </c>
      <c r="J1200" s="21"/>
      <c r="K1200" s="21"/>
      <c r="L1200" s="256"/>
      <c r="M1200" s="67"/>
      <c r="N1200" s="67"/>
      <c r="O1200" s="369"/>
      <c r="P1200" s="385">
        <v>506</v>
      </c>
    </row>
    <row r="1201" spans="1:23">
      <c r="A1201" s="69"/>
      <c r="B1201" s="554"/>
      <c r="C1201" s="554"/>
      <c r="D1201" s="20" t="s">
        <v>1279</v>
      </c>
      <c r="E1201" s="279"/>
      <c r="F1201" s="523"/>
      <c r="G1201" s="21">
        <v>1</v>
      </c>
      <c r="H1201" s="275" t="e">
        <f>VLOOKUP(A1201,'Master Data'!A:P,23,FALSE)</f>
        <v>#N/A</v>
      </c>
      <c r="I1201" s="72" t="e">
        <f t="shared" si="98"/>
        <v>#N/A</v>
      </c>
      <c r="J1201" s="21"/>
      <c r="K1201" s="21"/>
      <c r="L1201" s="256"/>
      <c r="M1201" s="67"/>
      <c r="N1201" s="67"/>
      <c r="O1201" s="369"/>
      <c r="P1201" s="384">
        <v>507</v>
      </c>
    </row>
    <row r="1202" spans="1:23">
      <c r="A1202" s="69"/>
      <c r="B1202" s="554"/>
      <c r="C1202" s="554"/>
      <c r="D1202" s="20" t="s">
        <v>1289</v>
      </c>
      <c r="E1202" s="279"/>
      <c r="F1202" s="523"/>
      <c r="G1202" s="21">
        <v>1</v>
      </c>
      <c r="H1202" s="275" t="e">
        <f>VLOOKUP(A1202,'Master Data'!A:P,23,FALSE)</f>
        <v>#N/A</v>
      </c>
      <c r="I1202" s="72" t="e">
        <f t="shared" si="98"/>
        <v>#N/A</v>
      </c>
      <c r="J1202" s="21"/>
      <c r="K1202" s="21"/>
      <c r="L1202" s="256"/>
      <c r="M1202" s="67"/>
      <c r="N1202" s="67"/>
      <c r="O1202" s="369"/>
      <c r="P1202" s="384">
        <v>508</v>
      </c>
    </row>
    <row r="1203" spans="1:23">
      <c r="A1203" s="69"/>
      <c r="B1203" s="554"/>
      <c r="C1203" s="554"/>
      <c r="D1203" s="20" t="s">
        <v>1290</v>
      </c>
      <c r="E1203" s="279"/>
      <c r="F1203" s="523"/>
      <c r="G1203" s="21">
        <v>1</v>
      </c>
      <c r="H1203" s="275" t="e">
        <f>VLOOKUP(A1203,'Master Data'!A:P,23,FALSE)</f>
        <v>#N/A</v>
      </c>
      <c r="I1203" s="72" t="e">
        <f t="shared" si="98"/>
        <v>#N/A</v>
      </c>
      <c r="J1203" s="21"/>
      <c r="K1203" s="21"/>
      <c r="L1203" s="256"/>
      <c r="M1203" s="67"/>
      <c r="N1203" s="67"/>
      <c r="O1203" s="369"/>
      <c r="P1203" s="384">
        <v>509</v>
      </c>
    </row>
    <row r="1204" spans="1:23">
      <c r="A1204" s="561"/>
      <c r="P1204" s="384">
        <v>510</v>
      </c>
    </row>
    <row r="1205" spans="1:23" ht="31.5">
      <c r="A1205" s="555" t="s">
        <v>434</v>
      </c>
      <c r="B1205" s="38" t="s">
        <v>435</v>
      </c>
      <c r="C1205" s="38"/>
      <c r="D1205" s="542"/>
      <c r="E1205" s="278" t="s">
        <v>1293</v>
      </c>
      <c r="F1205" s="521">
        <v>810797031367</v>
      </c>
      <c r="G1205" s="17">
        <v>1</v>
      </c>
      <c r="H1205" s="78"/>
      <c r="I1205" s="78"/>
      <c r="J1205" s="17">
        <v>196</v>
      </c>
      <c r="K1205" s="17">
        <v>18</v>
      </c>
      <c r="L1205" s="18">
        <v>8.9499999999999993</v>
      </c>
      <c r="M1205" s="255">
        <v>23.96</v>
      </c>
      <c r="N1205" s="255">
        <v>39.99</v>
      </c>
      <c r="O1205" s="371"/>
      <c r="P1205" s="385">
        <v>511</v>
      </c>
      <c r="R1205" s="66">
        <f>L1205*1.55</f>
        <v>13.872499999999999</v>
      </c>
      <c r="S1205" s="260">
        <f>SUM(R1205-L1205)/R1205</f>
        <v>0.35483870967741937</v>
      </c>
      <c r="T1205" s="66">
        <f>T1200</f>
        <v>0</v>
      </c>
      <c r="U1205" s="260" t="e">
        <f>SUM(T1205-R1205)/T1205</f>
        <v>#DIV/0!</v>
      </c>
      <c r="V1205" s="287">
        <f>V1200</f>
        <v>0</v>
      </c>
      <c r="W1205" s="261" t="e">
        <f>SUM(V1205-L1205)/V1205</f>
        <v>#DIV/0!</v>
      </c>
    </row>
    <row r="1206" spans="1:23" ht="18">
      <c r="A1206" s="69"/>
      <c r="B1206" s="38"/>
      <c r="C1206" s="38"/>
      <c r="D1206" s="20" t="s">
        <v>1242</v>
      </c>
      <c r="E1206" s="279"/>
      <c r="F1206" s="523"/>
      <c r="G1206" s="21">
        <v>2</v>
      </c>
      <c r="H1206" s="275" t="e">
        <f>VLOOKUP(A1206,'Master Data'!A:P,23,FALSE)</f>
        <v>#N/A</v>
      </c>
      <c r="I1206" s="72" t="e">
        <f t="shared" ref="I1206:I1210" si="99">H1206*G1206</f>
        <v>#N/A</v>
      </c>
      <c r="J1206" s="21"/>
      <c r="K1206" s="21"/>
      <c r="L1206" s="269"/>
      <c r="M1206" s="67"/>
      <c r="N1206" s="67"/>
      <c r="O1206" s="369"/>
      <c r="P1206" s="384">
        <v>512</v>
      </c>
      <c r="R1206" s="23"/>
      <c r="S1206" s="23"/>
      <c r="T1206" s="23"/>
      <c r="U1206" s="23"/>
      <c r="V1206" s="287"/>
    </row>
    <row r="1207" spans="1:23" ht="18">
      <c r="A1207" s="69"/>
      <c r="B1207" s="38"/>
      <c r="C1207" s="38"/>
      <c r="D1207" s="20" t="s">
        <v>1243</v>
      </c>
      <c r="E1207" s="279"/>
      <c r="F1207" s="523"/>
      <c r="G1207" s="21">
        <v>8</v>
      </c>
      <c r="H1207" s="275" t="e">
        <f>VLOOKUP(A1207,'Master Data'!A:P,23,FALSE)</f>
        <v>#N/A</v>
      </c>
      <c r="I1207" s="72" t="e">
        <f t="shared" si="99"/>
        <v>#N/A</v>
      </c>
      <c r="J1207" s="21"/>
      <c r="K1207" s="21"/>
      <c r="L1207" s="256"/>
      <c r="M1207" s="67"/>
      <c r="N1207" s="67"/>
      <c r="O1207" s="369"/>
      <c r="P1207" s="384">
        <v>513</v>
      </c>
    </row>
    <row r="1208" spans="1:23" ht="18">
      <c r="A1208" s="69"/>
      <c r="B1208" s="38"/>
      <c r="C1208" s="38"/>
      <c r="D1208" s="20" t="s">
        <v>1244</v>
      </c>
      <c r="E1208" s="279"/>
      <c r="F1208" s="523"/>
      <c r="G1208" s="21">
        <v>14</v>
      </c>
      <c r="H1208" s="275" t="e">
        <f>VLOOKUP(A1208,'Master Data'!A:P,23,FALSE)</f>
        <v>#N/A</v>
      </c>
      <c r="I1208" s="72" t="e">
        <f t="shared" si="99"/>
        <v>#N/A</v>
      </c>
      <c r="J1208" s="21"/>
      <c r="K1208" s="21"/>
      <c r="L1208" s="256"/>
      <c r="M1208" s="67"/>
      <c r="N1208" s="67"/>
      <c r="O1208" s="369"/>
      <c r="P1208" s="384">
        <v>514</v>
      </c>
    </row>
    <row r="1209" spans="1:23" ht="18">
      <c r="A1209" s="69"/>
      <c r="B1209" s="38"/>
      <c r="C1209" s="38"/>
      <c r="D1209" s="20" t="s">
        <v>1245</v>
      </c>
      <c r="E1209" s="279"/>
      <c r="F1209" s="523"/>
      <c r="G1209" s="21">
        <v>14</v>
      </c>
      <c r="H1209" s="275" t="e">
        <f>VLOOKUP(A1209,'Master Data'!A:P,23,FALSE)</f>
        <v>#N/A</v>
      </c>
      <c r="I1209" s="72" t="e">
        <f t="shared" si="99"/>
        <v>#N/A</v>
      </c>
      <c r="J1209" s="21"/>
      <c r="K1209" s="21"/>
      <c r="L1209" s="256"/>
      <c r="M1209" s="67"/>
      <c r="N1209" s="67"/>
      <c r="O1209" s="369"/>
      <c r="P1209" s="384">
        <v>515</v>
      </c>
    </row>
    <row r="1210" spans="1:23" ht="18">
      <c r="A1210" s="69"/>
      <c r="B1210" s="38"/>
      <c r="C1210" s="38"/>
      <c r="D1210" s="20" t="s">
        <v>1294</v>
      </c>
      <c r="E1210" s="279"/>
      <c r="F1210" s="523"/>
      <c r="G1210" s="21">
        <v>8</v>
      </c>
      <c r="H1210" s="275" t="e">
        <f>VLOOKUP(A1210,'Master Data'!A:P,23,FALSE)</f>
        <v>#N/A</v>
      </c>
      <c r="I1210" s="72" t="e">
        <f t="shared" si="99"/>
        <v>#N/A</v>
      </c>
      <c r="J1210" s="21"/>
      <c r="K1210" s="21"/>
      <c r="L1210" s="256"/>
      <c r="M1210" s="67"/>
      <c r="N1210" s="67"/>
      <c r="O1210" s="369"/>
      <c r="P1210" s="385">
        <v>516</v>
      </c>
    </row>
    <row r="1211" spans="1:23">
      <c r="A1211" s="543"/>
      <c r="B1211" s="541"/>
      <c r="C1211" s="541"/>
      <c r="D1211" s="541"/>
      <c r="E1211" s="281"/>
      <c r="F1211" s="524"/>
      <c r="G1211" s="86"/>
      <c r="H1211" s="87"/>
      <c r="I1211" s="87"/>
      <c r="J1211" s="86"/>
      <c r="K1211" s="86"/>
      <c r="L1211" s="249"/>
      <c r="M1211" s="67"/>
      <c r="N1211" s="67"/>
      <c r="O1211" s="369"/>
      <c r="P1211" s="384">
        <v>517</v>
      </c>
      <c r="Q1211" s="23"/>
      <c r="R1211" s="23"/>
      <c r="S1211" s="23"/>
      <c r="T1211" s="23"/>
      <c r="U1211" s="23"/>
    </row>
    <row r="1212" spans="1:23" ht="31.5">
      <c r="A1212" s="555" t="s">
        <v>437</v>
      </c>
      <c r="B1212" s="38" t="s">
        <v>438</v>
      </c>
      <c r="C1212" s="38"/>
      <c r="D1212" s="542"/>
      <c r="E1212" s="278" t="s">
        <v>1295</v>
      </c>
      <c r="F1212" s="521">
        <v>810797031374</v>
      </c>
      <c r="G1212" s="17">
        <v>1</v>
      </c>
      <c r="H1212" s="78"/>
      <c r="I1212" s="78"/>
      <c r="J1212" s="17">
        <v>196</v>
      </c>
      <c r="K1212" s="17">
        <v>18</v>
      </c>
      <c r="L1212" s="18">
        <v>9.07</v>
      </c>
      <c r="M1212" s="255">
        <v>23.96</v>
      </c>
      <c r="N1212" s="255">
        <v>39.99</v>
      </c>
      <c r="O1212" s="371"/>
      <c r="P1212" s="384">
        <v>518</v>
      </c>
      <c r="R1212" s="66">
        <f>L1212*1.55</f>
        <v>14.0585</v>
      </c>
      <c r="S1212" s="260">
        <f>SUM(R1212-L1212)/R1212</f>
        <v>0.35483870967741937</v>
      </c>
      <c r="T1212" s="66">
        <f>T1207</f>
        <v>0</v>
      </c>
      <c r="U1212" s="260" t="e">
        <f>SUM(T1212-R1212)/T1212</f>
        <v>#DIV/0!</v>
      </c>
      <c r="V1212" s="287">
        <f>V1207</f>
        <v>0</v>
      </c>
      <c r="W1212" s="261" t="e">
        <f>SUM(V1212-L1212)/V1212</f>
        <v>#DIV/0!</v>
      </c>
    </row>
    <row r="1213" spans="1:23" ht="18">
      <c r="A1213" s="69"/>
      <c r="B1213" s="38"/>
      <c r="C1213" s="38"/>
      <c r="D1213" s="20" t="s">
        <v>1242</v>
      </c>
      <c r="E1213" s="279"/>
      <c r="F1213" s="523"/>
      <c r="G1213" s="21">
        <v>2</v>
      </c>
      <c r="H1213" s="275" t="e">
        <f>VLOOKUP(A1213,'Master Data'!A:P,23,FALSE)</f>
        <v>#N/A</v>
      </c>
      <c r="I1213" s="72" t="e">
        <f t="shared" ref="I1213:I1217" si="100">H1213*G1213</f>
        <v>#N/A</v>
      </c>
      <c r="J1213" s="21"/>
      <c r="K1213" s="21"/>
      <c r="L1213" s="269"/>
      <c r="M1213" s="67"/>
      <c r="N1213" s="67"/>
      <c r="O1213" s="369"/>
      <c r="P1213" s="384">
        <v>519</v>
      </c>
      <c r="R1213" s="23"/>
      <c r="S1213" s="23"/>
      <c r="T1213" s="23"/>
      <c r="U1213" s="23"/>
      <c r="V1213" s="287"/>
    </row>
    <row r="1214" spans="1:23" ht="18">
      <c r="A1214" s="69"/>
      <c r="B1214" s="38"/>
      <c r="C1214" s="38"/>
      <c r="D1214" s="20" t="s">
        <v>1250</v>
      </c>
      <c r="E1214" s="279"/>
      <c r="F1214" s="523"/>
      <c r="G1214" s="21">
        <v>8</v>
      </c>
      <c r="H1214" s="275" t="e">
        <f>VLOOKUP(A1214,'Master Data'!A:P,23,FALSE)</f>
        <v>#N/A</v>
      </c>
      <c r="I1214" s="72" t="e">
        <f t="shared" si="100"/>
        <v>#N/A</v>
      </c>
      <c r="J1214" s="21"/>
      <c r="K1214" s="21"/>
      <c r="L1214" s="256"/>
      <c r="M1214" s="67"/>
      <c r="N1214" s="67"/>
      <c r="O1214" s="369"/>
      <c r="P1214" s="384">
        <v>520</v>
      </c>
    </row>
    <row r="1215" spans="1:23" ht="18">
      <c r="A1215" s="69"/>
      <c r="B1215" s="38"/>
      <c r="C1215" s="38"/>
      <c r="D1215" s="20" t="s">
        <v>1244</v>
      </c>
      <c r="E1215" s="279"/>
      <c r="F1215" s="523"/>
      <c r="G1215" s="21">
        <v>14</v>
      </c>
      <c r="H1215" s="275" t="e">
        <f>VLOOKUP(A1215,'Master Data'!A:P,23,FALSE)</f>
        <v>#N/A</v>
      </c>
      <c r="I1215" s="72" t="e">
        <f t="shared" si="100"/>
        <v>#N/A</v>
      </c>
      <c r="J1215" s="21"/>
      <c r="K1215" s="21"/>
      <c r="L1215" s="256"/>
      <c r="M1215" s="67"/>
      <c r="N1215" s="67"/>
      <c r="O1215" s="369"/>
      <c r="P1215" s="385">
        <v>521</v>
      </c>
    </row>
    <row r="1216" spans="1:23" ht="18">
      <c r="A1216" s="69"/>
      <c r="B1216" s="38"/>
      <c r="C1216" s="38"/>
      <c r="D1216" s="20" t="s">
        <v>1245</v>
      </c>
      <c r="E1216" s="279"/>
      <c r="F1216" s="523"/>
      <c r="G1216" s="21">
        <v>14</v>
      </c>
      <c r="H1216" s="275" t="e">
        <f>VLOOKUP(A1216,'Master Data'!A:P,23,FALSE)</f>
        <v>#N/A</v>
      </c>
      <c r="I1216" s="72" t="e">
        <f t="shared" si="100"/>
        <v>#N/A</v>
      </c>
      <c r="J1216" s="21"/>
      <c r="K1216" s="21"/>
      <c r="L1216" s="256"/>
      <c r="M1216" s="67"/>
      <c r="N1216" s="67"/>
      <c r="O1216" s="369"/>
      <c r="P1216" s="384">
        <v>522</v>
      </c>
    </row>
    <row r="1217" spans="1:23" ht="18">
      <c r="A1217" s="69"/>
      <c r="B1217" s="38"/>
      <c r="C1217" s="38"/>
      <c r="D1217" s="20" t="s">
        <v>1294</v>
      </c>
      <c r="E1217" s="279"/>
      <c r="F1217" s="523"/>
      <c r="G1217" s="21">
        <v>8</v>
      </c>
      <c r="H1217" s="275" t="e">
        <f>VLOOKUP(A1217,'Master Data'!A:P,23,FALSE)</f>
        <v>#N/A</v>
      </c>
      <c r="I1217" s="72" t="e">
        <f t="shared" si="100"/>
        <v>#N/A</v>
      </c>
      <c r="J1217" s="21"/>
      <c r="K1217" s="21"/>
      <c r="L1217" s="256"/>
      <c r="M1217" s="67"/>
      <c r="N1217" s="67"/>
      <c r="O1217" s="369"/>
      <c r="P1217" s="384">
        <v>523</v>
      </c>
    </row>
    <row r="1218" spans="1:23">
      <c r="A1218" s="543"/>
      <c r="B1218" s="541"/>
      <c r="C1218" s="541"/>
      <c r="D1218" s="541"/>
      <c r="E1218" s="281"/>
      <c r="F1218" s="524"/>
      <c r="G1218" s="86"/>
      <c r="H1218" s="87"/>
      <c r="I1218" s="87"/>
      <c r="J1218" s="86"/>
      <c r="K1218" s="86"/>
      <c r="L1218" s="249"/>
      <c r="M1218" s="67"/>
      <c r="N1218" s="67"/>
      <c r="O1218" s="369"/>
      <c r="P1218" s="384">
        <v>524</v>
      </c>
      <c r="Q1218" s="23"/>
      <c r="R1218" s="23"/>
      <c r="S1218" s="23"/>
      <c r="T1218" s="23"/>
      <c r="U1218" s="23"/>
    </row>
    <row r="1219" spans="1:23" ht="31.5">
      <c r="A1219" s="555" t="s">
        <v>440</v>
      </c>
      <c r="B1219" s="38" t="s">
        <v>441</v>
      </c>
      <c r="C1219" s="38"/>
      <c r="D1219" s="542"/>
      <c r="E1219" s="278" t="s">
        <v>1296</v>
      </c>
      <c r="F1219" s="521">
        <v>810797031381</v>
      </c>
      <c r="G1219" s="17">
        <v>1</v>
      </c>
      <c r="H1219" s="78"/>
      <c r="I1219" s="78"/>
      <c r="J1219" s="17">
        <v>124</v>
      </c>
      <c r="K1219" s="17">
        <v>16</v>
      </c>
      <c r="L1219" s="18">
        <v>15.02</v>
      </c>
      <c r="M1219" s="255">
        <v>43.28</v>
      </c>
      <c r="N1219" s="255">
        <v>79.989999999999995</v>
      </c>
      <c r="O1219" s="371"/>
      <c r="P1219" s="384">
        <v>525</v>
      </c>
      <c r="R1219" s="66">
        <f>L1219*1.55</f>
        <v>23.280999999999999</v>
      </c>
      <c r="S1219" s="260">
        <f>SUM(R1219-L1219)/R1219</f>
        <v>0.35483870967741932</v>
      </c>
      <c r="T1219" s="66">
        <f>T1214</f>
        <v>0</v>
      </c>
      <c r="U1219" s="260" t="e">
        <f>SUM(T1219-R1219)/T1219</f>
        <v>#DIV/0!</v>
      </c>
      <c r="V1219" s="287">
        <f>V1214</f>
        <v>0</v>
      </c>
      <c r="W1219" s="261" t="e">
        <f>SUM(V1219-L1219)/V1219</f>
        <v>#DIV/0!</v>
      </c>
    </row>
    <row r="1220" spans="1:23">
      <c r="A1220" s="69"/>
      <c r="B1220" s="20"/>
      <c r="C1220" s="20"/>
      <c r="D1220" s="20" t="s">
        <v>1297</v>
      </c>
      <c r="E1220" s="279"/>
      <c r="F1220" s="523"/>
      <c r="G1220" s="21">
        <v>2</v>
      </c>
      <c r="H1220" s="275" t="e">
        <f>VLOOKUP(A1220,'Master Data'!A:P,23,FALSE)</f>
        <v>#N/A</v>
      </c>
      <c r="I1220" s="72" t="e">
        <f t="shared" ref="I1220:I1225" si="101">H1220*G1220</f>
        <v>#N/A</v>
      </c>
      <c r="J1220" s="21"/>
      <c r="K1220" s="21"/>
      <c r="L1220" s="269"/>
      <c r="M1220" s="67"/>
      <c r="N1220" s="67"/>
      <c r="O1220" s="369"/>
      <c r="P1220" s="385">
        <v>526</v>
      </c>
      <c r="R1220" s="23"/>
      <c r="S1220" s="23"/>
      <c r="T1220" s="23"/>
      <c r="U1220" s="23"/>
      <c r="V1220" s="287"/>
    </row>
    <row r="1221" spans="1:23">
      <c r="A1221" s="69"/>
      <c r="B1221" s="20"/>
      <c r="C1221" s="20"/>
      <c r="D1221" s="20" t="s">
        <v>1256</v>
      </c>
      <c r="E1221" s="279"/>
      <c r="F1221" s="523"/>
      <c r="G1221" s="21">
        <v>2</v>
      </c>
      <c r="H1221" s="275" t="e">
        <f>VLOOKUP(A1221,'Master Data'!A:P,23,FALSE)</f>
        <v>#N/A</v>
      </c>
      <c r="I1221" s="72" t="e">
        <f t="shared" si="101"/>
        <v>#N/A</v>
      </c>
      <c r="J1221" s="21"/>
      <c r="K1221" s="21"/>
      <c r="L1221" s="256"/>
      <c r="M1221" s="67"/>
      <c r="N1221" s="67"/>
      <c r="O1221" s="369"/>
      <c r="P1221" s="384">
        <v>527</v>
      </c>
    </row>
    <row r="1222" spans="1:23">
      <c r="A1222" s="69"/>
      <c r="B1222" s="20"/>
      <c r="C1222" s="20"/>
      <c r="D1222" s="20" t="s">
        <v>1257</v>
      </c>
      <c r="E1222" s="279"/>
      <c r="F1222" s="523"/>
      <c r="G1222" s="21">
        <v>2</v>
      </c>
      <c r="H1222" s="275" t="e">
        <f>VLOOKUP(A1222,'Master Data'!A:P,23,FALSE)</f>
        <v>#N/A</v>
      </c>
      <c r="I1222" s="72" t="e">
        <f t="shared" si="101"/>
        <v>#N/A</v>
      </c>
      <c r="J1222" s="21"/>
      <c r="K1222" s="21"/>
      <c r="L1222" s="256"/>
      <c r="M1222" s="67"/>
      <c r="N1222" s="67"/>
      <c r="O1222" s="369"/>
      <c r="P1222" s="384">
        <v>528</v>
      </c>
    </row>
    <row r="1223" spans="1:23">
      <c r="A1223" s="69"/>
      <c r="B1223" s="20"/>
      <c r="C1223" s="20"/>
      <c r="D1223" s="20" t="s">
        <v>1298</v>
      </c>
      <c r="E1223" s="279"/>
      <c r="F1223" s="523"/>
      <c r="G1223" s="21">
        <v>4</v>
      </c>
      <c r="H1223" s="275" t="e">
        <f>VLOOKUP(A1223,'Master Data'!A:P,23,FALSE)</f>
        <v>#N/A</v>
      </c>
      <c r="I1223" s="72" t="e">
        <f t="shared" si="101"/>
        <v>#N/A</v>
      </c>
      <c r="J1223" s="21"/>
      <c r="K1223" s="21"/>
      <c r="L1223" s="256"/>
      <c r="M1223" s="67"/>
      <c r="N1223" s="67"/>
      <c r="O1223" s="369"/>
      <c r="P1223" s="384">
        <v>529</v>
      </c>
    </row>
    <row r="1224" spans="1:23">
      <c r="A1224" s="69"/>
      <c r="B1224" s="20"/>
      <c r="C1224" s="20"/>
      <c r="D1224" s="20" t="s">
        <v>1259</v>
      </c>
      <c r="E1224" s="279"/>
      <c r="F1224" s="523"/>
      <c r="G1224" s="21">
        <v>4</v>
      </c>
      <c r="H1224" s="275" t="e">
        <f>VLOOKUP(A1224,'Master Data'!A:P,23,FALSE)</f>
        <v>#N/A</v>
      </c>
      <c r="I1224" s="72" t="e">
        <f t="shared" si="101"/>
        <v>#N/A</v>
      </c>
      <c r="J1224" s="21"/>
      <c r="K1224" s="21"/>
      <c r="L1224" s="256"/>
      <c r="M1224" s="67"/>
      <c r="N1224" s="67"/>
      <c r="O1224" s="369"/>
      <c r="P1224" s="384">
        <v>530</v>
      </c>
    </row>
    <row r="1225" spans="1:23">
      <c r="A1225" s="69"/>
      <c r="B1225" s="554"/>
      <c r="C1225" s="554"/>
      <c r="D1225" s="20" t="s">
        <v>1260</v>
      </c>
      <c r="E1225" s="279"/>
      <c r="F1225" s="523"/>
      <c r="G1225" s="21">
        <v>4</v>
      </c>
      <c r="H1225" s="275" t="e">
        <f>VLOOKUP(A1225,'Master Data'!A:P,23,FALSE)</f>
        <v>#N/A</v>
      </c>
      <c r="I1225" s="72" t="e">
        <f t="shared" si="101"/>
        <v>#N/A</v>
      </c>
      <c r="J1225" s="21"/>
      <c r="K1225" s="21"/>
      <c r="L1225" s="256"/>
      <c r="M1225" s="67"/>
      <c r="N1225" s="67"/>
      <c r="O1225" s="369"/>
      <c r="P1225" s="385">
        <v>531</v>
      </c>
    </row>
  </sheetData>
  <autoFilter ref="A2:WUQ2" xr:uid="{00000000-0001-0000-0000-000000000000}">
    <sortState xmlns:xlrd2="http://schemas.microsoft.com/office/spreadsheetml/2017/richdata2" ref="A3:WUQ8">
      <sortCondition ref="A2"/>
    </sortState>
  </autoFilter>
  <hyperlinks>
    <hyperlink ref="X3" r:id="rId1" xr:uid="{22E1AF1F-24C8-46A5-980B-48295AC685F7}"/>
    <hyperlink ref="X10" r:id="rId2" xr:uid="{D6C81AC7-52F1-4BC2-877F-8C9800FD19CC}"/>
    <hyperlink ref="X17" r:id="rId3" xr:uid="{D0B8AF73-7208-467E-9B1B-BBA8430D1807}"/>
    <hyperlink ref="X24" r:id="rId4" xr:uid="{D274DD27-BEC6-4D5D-8952-CFCCB0D5B110}"/>
    <hyperlink ref="X31" r:id="rId5" xr:uid="{C591DFDB-057E-4094-9B59-40B61E495DD0}"/>
    <hyperlink ref="X39" r:id="rId6" xr:uid="{99E99EAC-BB50-496D-8313-40667D15307F}"/>
    <hyperlink ref="X53" r:id="rId7" xr:uid="{15E9849E-24CA-4608-ABD3-5242DF1D467B}"/>
    <hyperlink ref="X60" r:id="rId8" xr:uid="{F43F1BE3-E3CF-41A4-9830-347751B9ED62}"/>
    <hyperlink ref="X25" r:id="rId9" xr:uid="{61A4D0BD-F9BB-46CD-8E36-CB01B7A2E383}"/>
    <hyperlink ref="X18" r:id="rId10" xr:uid="{F6EEBD33-9035-44EA-868D-EA03EC930C18}"/>
    <hyperlink ref="X47" r:id="rId11" xr:uid="{85C3E025-1C32-48AF-A9DF-688250619419}"/>
    <hyperlink ref="X40" r:id="rId12" xr:uid="{0BC2215A-84C8-466C-91D7-7F10FE933F96}"/>
    <hyperlink ref="X61" r:id="rId13" xr:uid="{ED99DB2F-BC3C-4BB3-9953-50AB793A0820}"/>
    <hyperlink ref="X11" r:id="rId14" xr:uid="{26B4ED06-7C0B-45A5-BAA5-5F3CE7201A11}"/>
    <hyperlink ref="X74" r:id="rId15" xr:uid="{026B023F-C90B-4978-A903-5A728EBC3985}"/>
    <hyperlink ref="X89" r:id="rId16" xr:uid="{B376E490-FA58-4924-8D7C-2C0EE3501A53}"/>
    <hyperlink ref="X96" r:id="rId17" xr:uid="{63117DAB-DEBE-4D1E-9C30-713EF1DBBA2C}"/>
    <hyperlink ref="X75" r:id="rId18" xr:uid="{7BE280E0-09A0-49F0-A01E-6432001B8CC9}"/>
    <hyperlink ref="X68" r:id="rId19" xr:uid="{9BBD03B9-7F02-4941-A3D1-9832565689A1}"/>
    <hyperlink ref="X67" r:id="rId20" xr:uid="{F7F1D554-263B-4D11-ADB7-9C635869CA60}"/>
    <hyperlink ref="X95" r:id="rId21" xr:uid="{4D537E95-7BE4-4864-9C2F-629B6A7CBA3B}"/>
    <hyperlink ref="X109" r:id="rId22" xr:uid="{560624DD-99A5-4BE4-B58A-AE3093518B04}"/>
    <hyperlink ref="X81" r:id="rId23" xr:uid="{89DAA382-9E4E-4022-B358-94AF5E392F15}"/>
    <hyperlink ref="X102" r:id="rId24" xr:uid="{0089E5D8-706F-4754-BA8B-7A37AAF7E4A7}"/>
    <hyperlink ref="X88" r:id="rId25" xr:uid="{8E6B40C2-4437-4862-99BF-FD25DBC9A490}"/>
    <hyperlink ref="X110" r:id="rId26" xr:uid="{2F7251E9-6028-434D-8665-BEE45D8AC84B}"/>
    <hyperlink ref="X103" r:id="rId27" xr:uid="{73151CC6-BF4C-479B-8145-D1AD4C6DC3F9}"/>
    <hyperlink ref="X82" r:id="rId28" xr:uid="{E59C50C6-442F-4E77-B8C9-021BB80C270A}"/>
    <hyperlink ref="X131" r:id="rId29" xr:uid="{F82C4FDB-B162-4207-8D32-0EBFB72C74EB}"/>
    <hyperlink ref="X117" r:id="rId30" xr:uid="{92A87FC9-0A99-4D02-BFD1-5AA8FB0DD58B}"/>
    <hyperlink ref="X116" r:id="rId31" xr:uid="{69A88364-B140-4F2B-8DA0-C4E3E7E18BDF}"/>
    <hyperlink ref="X130" r:id="rId32" xr:uid="{C98C6452-ADC0-46BE-97FD-531C9426222A}"/>
    <hyperlink ref="X123" r:id="rId33" xr:uid="{AAA6BD03-6999-4497-A635-B85B383CAACF}"/>
    <hyperlink ref="X284" r:id="rId34" xr:uid="{437672CE-F12C-4730-821E-8F316BCF6AC3}"/>
    <hyperlink ref="X398" r:id="rId35" xr:uid="{74993AFF-88C9-442E-9742-AA9518A48BE0}"/>
    <hyperlink ref="X386" r:id="rId36" xr:uid="{78BC4DF5-342C-482F-A003-F455199A8136}"/>
    <hyperlink ref="X360" r:id="rId37" xr:uid="{CE0BEC49-13B4-4488-8E8D-CBC54F121BB9}"/>
    <hyperlink ref="X320" r:id="rId38" xr:uid="{E574C0D5-85B5-4F60-8093-30E4B67B897B}"/>
    <hyperlink ref="X307" r:id="rId39" xr:uid="{CEBBA682-CECE-4119-BBF0-A4810A2C79DB}"/>
    <hyperlink ref="X296" r:id="rId40" xr:uid="{0099812E-F040-4EB3-9B0A-0EFC48955FAE}"/>
    <hyperlink ref="X347" r:id="rId41" xr:uid="{5D6B5185-0FCC-47C9-BBDD-35228F9B3B5D}"/>
    <hyperlink ref="X334" r:id="rId42" xr:uid="{A20BE256-249E-4DF6-89B6-193E8A1C7856}"/>
    <hyperlink ref="X742" r:id="rId43" xr:uid="{CA2C6F2C-E5AB-4A28-8F44-B4D7DF1B7B8E}"/>
    <hyperlink ref="X295" r:id="rId44" xr:uid="{77FF70E8-C05B-47D0-A53B-B0B2F535EB21}"/>
    <hyperlink ref="X306" r:id="rId45" xr:uid="{C5496514-33C8-4290-BC01-B0024C485226}"/>
    <hyperlink ref="X319" r:id="rId46" xr:uid="{15401D91-B8EA-4C8E-B750-BE32B2014A00}"/>
    <hyperlink ref="X333" r:id="rId47" xr:uid="{D4F1CF7E-0C58-46CB-AF41-6B3B4DF923B8}"/>
    <hyperlink ref="X346" r:id="rId48" xr:uid="{B70FF8FC-E145-407C-9289-17FB39168B94}"/>
    <hyperlink ref="X438" r:id="rId49" xr:uid="{D7C33CDB-F368-40EC-9FBA-7AD7471FC9A1}"/>
    <hyperlink ref="X417" r:id="rId50" xr:uid="{F4B7E620-E29C-41E3-963C-72AB8F4F8B15}"/>
    <hyperlink ref="X410" r:id="rId51" xr:uid="{F488863C-B6A7-4724-94AD-9F9452848679}"/>
    <hyperlink ref="X276" r:id="rId52" xr:uid="{5653557C-0278-4361-9AAF-736A8F0322FC}"/>
    <hyperlink ref="X267" r:id="rId53" display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xr:uid="{1B135E96-4B3D-4B56-A2EB-E7C8F63112AA}"/>
    <hyperlink ref="X539" r:id="rId54" xr:uid="{4C0F5647-E9BD-43E5-AA72-9FCBB4AA5AD8}"/>
    <hyperlink ref="X544" r:id="rId55" xr:uid="{95D90ABF-69C7-4A4E-BAFF-4998F25D8C4C}"/>
    <hyperlink ref="X549" r:id="rId56" xr:uid="{EBC4FE0C-F4D9-473F-A149-DAD574E04015}"/>
    <hyperlink ref="X559" r:id="rId57" xr:uid="{AD287CAA-9999-4ACF-BA22-6C232F375326}"/>
    <hyperlink ref="X554" r:id="rId58" xr:uid="{EAAB9D94-D7E0-4909-9FBE-F21212FA2609}"/>
    <hyperlink ref="X608" r:id="rId59" xr:uid="{0F7BE687-9B17-4E1C-938E-C9778599DC3F}"/>
    <hyperlink ref="X580" r:id="rId60" xr:uid="{86C15AD8-9FD0-4C68-8AD0-F4D2DECA3048}"/>
    <hyperlink ref="X575" r:id="rId61" xr:uid="{797412CD-6BE9-4532-B202-AF9767672B27}"/>
    <hyperlink ref="X574" r:id="rId62" xr:uid="{5362CBC5-0731-41D4-9FC7-8AB5CE899A16}"/>
    <hyperlink ref="X603" r:id="rId63" xr:uid="{CCD1FB3D-EB63-4139-9EBD-95E6FA37BC42}"/>
    <hyperlink ref="X619" r:id="rId64" xr:uid="{5C8D4352-D041-4152-950B-611A00A19F48}"/>
    <hyperlink ref="X613" r:id="rId65" xr:uid="{6E26B3D7-E9CB-4796-BEA3-24392C16010C}"/>
    <hyperlink ref="X1026" r:id="rId66" xr:uid="{A58F7924-130A-4673-9246-BB3BE353F91E}"/>
    <hyperlink ref="X1027" r:id="rId67" xr:uid="{041AC98C-856B-4C8B-824A-79C5EA82F68D}"/>
    <hyperlink ref="X1029" r:id="rId68" xr:uid="{091FD58A-D556-407E-BAF3-44BA8781BE8C}"/>
    <hyperlink ref="X1031" r:id="rId69" xr:uid="{4F25ABBF-4649-48E4-A9CA-D8532044A724}"/>
    <hyperlink ref="X840" r:id="rId70" xr:uid="{9F98EF13-86F7-4B7F-B6A1-AFFC4D0D7986}"/>
    <hyperlink ref="X841" r:id="rId71" xr:uid="{599FEFEC-2875-49DB-B056-D09EC990B50A}"/>
    <hyperlink ref="X826" r:id="rId72" xr:uid="{D3255016-FF83-4559-B9EE-A60FFC506D4C}"/>
    <hyperlink ref="X827" r:id="rId73" xr:uid="{90A2D7BC-5547-47B9-AC46-B4A3278DCCFD}"/>
    <hyperlink ref="X812" r:id="rId74" xr:uid="{2FCEBC4B-9B26-4E1A-AA08-3533AC64BE43}"/>
    <hyperlink ref="X813" r:id="rId75" xr:uid="{44EC9989-13C1-4CD2-B7DC-6FFC8662C973}"/>
    <hyperlink ref="X784" r:id="rId76" xr:uid="{C22656C6-00DA-49E3-B63A-4AF68238633B}"/>
    <hyperlink ref="X785" r:id="rId77" xr:uid="{8BC50FFC-5865-4981-9F8E-5DC8F032790C}"/>
    <hyperlink ref="X798" r:id="rId78" xr:uid="{E5254A36-0568-43D9-AE64-1719E9C8ECD0}"/>
    <hyperlink ref="X799" r:id="rId79" xr:uid="{554D7BB8-BE24-46DE-A01A-93BD2CB4A452}"/>
    <hyperlink ref="X770" r:id="rId80" xr:uid="{5F01D9E9-E649-4E28-BFE9-96F9ADB66CD7}"/>
    <hyperlink ref="X771" r:id="rId81" display="https://needatrailerpart.com/products/10x-2-2-trailer-axle-brake-hub-drum-3500-axel-5-x-5-5-fits-dexter-alko-kit?variant=9806010548266&amp;country=US&amp;currency=USD&amp;utm_medium=product_sync&amp;utm_source=google&amp;utm_content=sag_organic&amp;utm_campaign=sag_organic&amp;srsltid=AfmBOorAx0j_zHyR4dnQeGdd_z8dK-1ur33R2PH2MLXdjuVr_af0R4dOBVk&amp;gQT=1" xr:uid="{AFDC2D49-3166-4819-8A23-D3A0591F19F5}"/>
    <hyperlink ref="X772" r:id="rId82" xr:uid="{4E21D35F-C48B-4F3B-8FEA-D52A22543D29}"/>
    <hyperlink ref="X756" r:id="rId83" xr:uid="{52E40030-D143-40B1-92DC-A35A36613017}"/>
    <hyperlink ref="X757" r:id="rId84" xr:uid="{7D932922-556B-4D50-A637-CBFEC44783DD}"/>
    <hyperlink ref="X854" r:id="rId85" xr:uid="{EA579B2D-7E72-49DE-AE4B-6E0A574036EB}"/>
    <hyperlink ref="X855" r:id="rId86" xr:uid="{F448774B-6957-4DBF-8E1B-64DF90A33CA3}"/>
    <hyperlink ref="X880" r:id="rId87" xr:uid="{48D8EC93-6E0D-4E3A-AB5D-61AB9C3F877A}"/>
    <hyperlink ref="X881" r:id="rId88" xr:uid="{78E7ADB3-39D2-4722-A9FE-76FD18434501}"/>
    <hyperlink ref="X239" r:id="rId89" xr:uid="{B0256542-A291-458A-8F52-2A7DBC812AFD}"/>
    <hyperlink ref="X222" r:id="rId90" xr:uid="{F9051A6B-CE65-4A44-9602-6F32AC2C3808}"/>
    <hyperlink ref="X151" r:id="rId91" xr:uid="{6BE52F8B-F911-4AC7-B658-58924DBDEE02}"/>
    <hyperlink ref="X214" r:id="rId92" xr:uid="{01ECBD58-1BDB-4047-BDB2-F94545926B44}"/>
    <hyperlink ref="X152" r:id="rId93" xr:uid="{677565CC-28CA-42FF-BD3B-995D38A5350D}"/>
    <hyperlink ref="X215" r:id="rId94" xr:uid="{085C649D-540C-49FC-9890-23A2D162905D}"/>
    <hyperlink ref="X159" r:id="rId95" xr:uid="{803B560B-2947-4FAC-9451-6D26EDAEBF41}"/>
    <hyperlink ref="X158" r:id="rId96" xr:uid="{6FCDBBDA-8E96-40B0-BA25-C9E0853E04E4}"/>
    <hyperlink ref="X173" r:id="rId97" xr:uid="{C699A98D-CC47-414D-89B8-BB082DEB193F}"/>
    <hyperlink ref="X145" r:id="rId98" xr:uid="{785D378A-C722-440C-816F-A882541FD210}"/>
    <hyperlink ref="X144" r:id="rId99" xr:uid="{E2795901-9CEB-4C1E-95E7-72E95197A8A6}"/>
    <hyperlink ref="X172" r:id="rId100" xr:uid="{8C26BCCC-DDF4-4AA2-AB6F-0BC0274453F4}"/>
    <hyperlink ref="X165" r:id="rId101" xr:uid="{6B7F0856-FFA6-43F6-86BB-AB43D397315E}"/>
    <hyperlink ref="X180" r:id="rId102" xr:uid="{EB5C95FA-0554-4C73-9FE1-3E9DEBDD4BC2}"/>
    <hyperlink ref="X179" r:id="rId103" xr:uid="{EDC00B20-D22D-4A24-9A70-C84B3FF2E0A3}"/>
    <hyperlink ref="X138" r:id="rId104" xr:uid="{2F773944-0B52-4D58-A7A9-4D15FCE71D99}"/>
    <hyperlink ref="X137" r:id="rId105" xr:uid="{671582C0-176D-4821-B2F5-31980BA8975B}"/>
    <hyperlink ref="X187" r:id="rId106" xr:uid="{47EB6FEF-BB4A-4E1D-A3B8-D9D9AAC3DC8D}"/>
    <hyperlink ref="X186" r:id="rId107" xr:uid="{AFD1E852-1D07-4869-B8A9-9ABC36B3C792}"/>
    <hyperlink ref="X194" r:id="rId108" xr:uid="{7B893DFF-1304-4C6D-8A46-AD6D6C76ECCD}"/>
    <hyperlink ref="X193" r:id="rId109" xr:uid="{E9B692CB-0148-4CBB-A8CD-0A136E4F28F7}"/>
    <hyperlink ref="X201" r:id="rId110" xr:uid="{0C6B0D9E-FFB4-4BD6-BE8C-89FA4FDC6068}"/>
    <hyperlink ref="X200" r:id="rId111" xr:uid="{0E0D4346-E9C2-4103-9380-981B9C730A8E}"/>
    <hyperlink ref="X208" r:id="rId112" xr:uid="{5AB2AA23-B4BB-4AAB-9C15-0C9730B6D202}"/>
    <hyperlink ref="X207" r:id="rId113" xr:uid="{6702ECD8-3235-4928-96E0-1CD1E546752A}"/>
    <hyperlink ref="X258" r:id="rId114" xr:uid="{8F696F0D-266F-4C81-B16A-38B0C5A0EB25}"/>
    <hyperlink ref="X249" r:id="rId115" display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xr:uid="{9FDB75BC-D7BC-4464-BFE5-95190D08F3C7}"/>
  </hyperlinks>
  <pageMargins left="0.25" right="0.25" top="0.75" bottom="0.75" header="0.3" footer="0.3"/>
  <pageSetup scale="12" fitToHeight="0" orientation="landscape" r:id="rId116"/>
  <legacyDrawing r:id="rId1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D4C6-2F2A-4A51-A880-BBD4A7D854A4}">
  <sheetPr>
    <tabColor rgb="FFFF0000"/>
  </sheetPr>
  <dimension ref="B1:V20"/>
  <sheetViews>
    <sheetView zoomScale="80" zoomScaleNormal="80" workbookViewId="0">
      <pane ySplit="1" topLeftCell="A2" activePane="bottomLeft" state="frozen"/>
      <selection pane="bottomLeft" activeCell="C8" sqref="C8"/>
    </sheetView>
  </sheetViews>
  <sheetFormatPr defaultColWidth="10.25" defaultRowHeight="37.9" customHeight="1"/>
  <cols>
    <col min="1" max="1" width="10.25" style="13"/>
    <col min="2" max="2" width="17.5" style="8" customWidth="1"/>
    <col min="3" max="5" width="19.5" style="9" customWidth="1"/>
    <col min="6" max="6" width="74.25" style="41" customWidth="1"/>
    <col min="7" max="7" width="10.25" style="10" customWidth="1"/>
    <col min="8" max="8" width="14.75" style="10" customWidth="1"/>
    <col min="9" max="9" width="11" style="10" customWidth="1"/>
    <col min="10" max="10" width="16.25" style="11" customWidth="1"/>
    <col min="11" max="22" width="10.25" style="12"/>
    <col min="23" max="198" width="10.25" style="13"/>
    <col min="199" max="199" width="5.25" style="13" customWidth="1"/>
    <col min="200" max="200" width="16.25" style="13" customWidth="1"/>
    <col min="201" max="201" width="34" style="13" customWidth="1"/>
    <col min="202" max="202" width="16.25" style="13" customWidth="1"/>
    <col min="203" max="205" width="11.75" style="13" customWidth="1"/>
    <col min="206" max="207" width="9.5" style="13" customWidth="1"/>
    <col min="208" max="212" width="11.75" style="13" customWidth="1"/>
    <col min="213" max="213" width="9.5" style="13" customWidth="1"/>
    <col min="214" max="215" width="11.75" style="13" customWidth="1"/>
    <col min="216" max="216" width="16.25" style="13" customWidth="1"/>
    <col min="217" max="217" width="11.75" style="13" customWidth="1"/>
    <col min="218" max="219" width="9.5" style="13" customWidth="1"/>
    <col min="220" max="220" width="11.75" style="13" customWidth="1"/>
    <col min="221" max="222" width="9.5" style="13" customWidth="1"/>
    <col min="223" max="223" width="11.75" style="13" customWidth="1"/>
    <col min="224" max="224" width="10.25" style="13"/>
    <col min="225" max="227" width="11.75" style="13" customWidth="1"/>
    <col min="228" max="228" width="9.5" style="13" customWidth="1"/>
    <col min="229" max="230" width="11.75" style="13" customWidth="1"/>
    <col min="231" max="454" width="10.25" style="13"/>
    <col min="455" max="455" width="5.25" style="13" customWidth="1"/>
    <col min="456" max="456" width="16.25" style="13" customWidth="1"/>
    <col min="457" max="457" width="34" style="13" customWidth="1"/>
    <col min="458" max="458" width="16.25" style="13" customWidth="1"/>
    <col min="459" max="461" width="11.75" style="13" customWidth="1"/>
    <col min="462" max="463" width="9.5" style="13" customWidth="1"/>
    <col min="464" max="468" width="11.75" style="13" customWidth="1"/>
    <col min="469" max="469" width="9.5" style="13" customWidth="1"/>
    <col min="470" max="471" width="11.75" style="13" customWidth="1"/>
    <col min="472" max="472" width="16.25" style="13" customWidth="1"/>
    <col min="473" max="473" width="11.75" style="13" customWidth="1"/>
    <col min="474" max="475" width="9.5" style="13" customWidth="1"/>
    <col min="476" max="476" width="11.75" style="13" customWidth="1"/>
    <col min="477" max="478" width="9.5" style="13" customWidth="1"/>
    <col min="479" max="479" width="11.75" style="13" customWidth="1"/>
    <col min="480" max="480" width="10.25" style="13"/>
    <col min="481" max="483" width="11.75" style="13" customWidth="1"/>
    <col min="484" max="484" width="9.5" style="13" customWidth="1"/>
    <col min="485" max="486" width="11.75" style="13" customWidth="1"/>
    <col min="487" max="710" width="10.25" style="13"/>
    <col min="711" max="711" width="5.25" style="13" customWidth="1"/>
    <col min="712" max="712" width="16.25" style="13" customWidth="1"/>
    <col min="713" max="713" width="34" style="13" customWidth="1"/>
    <col min="714" max="714" width="16.25" style="13" customWidth="1"/>
    <col min="715" max="717" width="11.75" style="13" customWidth="1"/>
    <col min="718" max="719" width="9.5" style="13" customWidth="1"/>
    <col min="720" max="724" width="11.75" style="13" customWidth="1"/>
    <col min="725" max="725" width="9.5" style="13" customWidth="1"/>
    <col min="726" max="727" width="11.75" style="13" customWidth="1"/>
    <col min="728" max="728" width="16.25" style="13" customWidth="1"/>
    <col min="729" max="729" width="11.75" style="13" customWidth="1"/>
    <col min="730" max="731" width="9.5" style="13" customWidth="1"/>
    <col min="732" max="732" width="11.75" style="13" customWidth="1"/>
    <col min="733" max="734" width="9.5" style="13" customWidth="1"/>
    <col min="735" max="735" width="11.75" style="13" customWidth="1"/>
    <col min="736" max="736" width="10.25" style="13"/>
    <col min="737" max="739" width="11.75" style="13" customWidth="1"/>
    <col min="740" max="740" width="9.5" style="13" customWidth="1"/>
    <col min="741" max="742" width="11.75" style="13" customWidth="1"/>
    <col min="743" max="966" width="10.25" style="13"/>
    <col min="967" max="967" width="5.25" style="13" customWidth="1"/>
    <col min="968" max="968" width="16.25" style="13" customWidth="1"/>
    <col min="969" max="969" width="34" style="13" customWidth="1"/>
    <col min="970" max="970" width="16.25" style="13" customWidth="1"/>
    <col min="971" max="973" width="11.75" style="13" customWidth="1"/>
    <col min="974" max="975" width="9.5" style="13" customWidth="1"/>
    <col min="976" max="980" width="11.75" style="13" customWidth="1"/>
    <col min="981" max="981" width="9.5" style="13" customWidth="1"/>
    <col min="982" max="983" width="11.75" style="13" customWidth="1"/>
    <col min="984" max="984" width="16.25" style="13" customWidth="1"/>
    <col min="985" max="985" width="11.75" style="13" customWidth="1"/>
    <col min="986" max="987" width="9.5" style="13" customWidth="1"/>
    <col min="988" max="988" width="11.75" style="13" customWidth="1"/>
    <col min="989" max="990" width="9.5" style="13" customWidth="1"/>
    <col min="991" max="991" width="11.75" style="13" customWidth="1"/>
    <col min="992" max="992" width="10.25" style="13"/>
    <col min="993" max="995" width="11.75" style="13" customWidth="1"/>
    <col min="996" max="996" width="9.5" style="13" customWidth="1"/>
    <col min="997" max="998" width="11.75" style="13" customWidth="1"/>
    <col min="999" max="1222" width="10.25" style="13"/>
    <col min="1223" max="1223" width="5.25" style="13" customWidth="1"/>
    <col min="1224" max="1224" width="16.25" style="13" customWidth="1"/>
    <col min="1225" max="1225" width="34" style="13" customWidth="1"/>
    <col min="1226" max="1226" width="16.25" style="13" customWidth="1"/>
    <col min="1227" max="1229" width="11.75" style="13" customWidth="1"/>
    <col min="1230" max="1231" width="9.5" style="13" customWidth="1"/>
    <col min="1232" max="1236" width="11.75" style="13" customWidth="1"/>
    <col min="1237" max="1237" width="9.5" style="13" customWidth="1"/>
    <col min="1238" max="1239" width="11.75" style="13" customWidth="1"/>
    <col min="1240" max="1240" width="16.25" style="13" customWidth="1"/>
    <col min="1241" max="1241" width="11.75" style="13" customWidth="1"/>
    <col min="1242" max="1243" width="9.5" style="13" customWidth="1"/>
    <col min="1244" max="1244" width="11.75" style="13" customWidth="1"/>
    <col min="1245" max="1246" width="9.5" style="13" customWidth="1"/>
    <col min="1247" max="1247" width="11.75" style="13" customWidth="1"/>
    <col min="1248" max="1248" width="10.25" style="13"/>
    <col min="1249" max="1251" width="11.75" style="13" customWidth="1"/>
    <col min="1252" max="1252" width="9.5" style="13" customWidth="1"/>
    <col min="1253" max="1254" width="11.75" style="13" customWidth="1"/>
    <col min="1255" max="1478" width="10.25" style="13"/>
    <col min="1479" max="1479" width="5.25" style="13" customWidth="1"/>
    <col min="1480" max="1480" width="16.25" style="13" customWidth="1"/>
    <col min="1481" max="1481" width="34" style="13" customWidth="1"/>
    <col min="1482" max="1482" width="16.25" style="13" customWidth="1"/>
    <col min="1483" max="1485" width="11.75" style="13" customWidth="1"/>
    <col min="1486" max="1487" width="9.5" style="13" customWidth="1"/>
    <col min="1488" max="1492" width="11.75" style="13" customWidth="1"/>
    <col min="1493" max="1493" width="9.5" style="13" customWidth="1"/>
    <col min="1494" max="1495" width="11.75" style="13" customWidth="1"/>
    <col min="1496" max="1496" width="16.25" style="13" customWidth="1"/>
    <col min="1497" max="1497" width="11.75" style="13" customWidth="1"/>
    <col min="1498" max="1499" width="9.5" style="13" customWidth="1"/>
    <col min="1500" max="1500" width="11.75" style="13" customWidth="1"/>
    <col min="1501" max="1502" width="9.5" style="13" customWidth="1"/>
    <col min="1503" max="1503" width="11.75" style="13" customWidth="1"/>
    <col min="1504" max="1504" width="10.25" style="13"/>
    <col min="1505" max="1507" width="11.75" style="13" customWidth="1"/>
    <col min="1508" max="1508" width="9.5" style="13" customWidth="1"/>
    <col min="1509" max="1510" width="11.75" style="13" customWidth="1"/>
    <col min="1511" max="1734" width="10.25" style="13"/>
    <col min="1735" max="1735" width="5.25" style="13" customWidth="1"/>
    <col min="1736" max="1736" width="16.25" style="13" customWidth="1"/>
    <col min="1737" max="1737" width="34" style="13" customWidth="1"/>
    <col min="1738" max="1738" width="16.25" style="13" customWidth="1"/>
    <col min="1739" max="1741" width="11.75" style="13" customWidth="1"/>
    <col min="1742" max="1743" width="9.5" style="13" customWidth="1"/>
    <col min="1744" max="1748" width="11.75" style="13" customWidth="1"/>
    <col min="1749" max="1749" width="9.5" style="13" customWidth="1"/>
    <col min="1750" max="1751" width="11.75" style="13" customWidth="1"/>
    <col min="1752" max="1752" width="16.25" style="13" customWidth="1"/>
    <col min="1753" max="1753" width="11.75" style="13" customWidth="1"/>
    <col min="1754" max="1755" width="9.5" style="13" customWidth="1"/>
    <col min="1756" max="1756" width="11.75" style="13" customWidth="1"/>
    <col min="1757" max="1758" width="9.5" style="13" customWidth="1"/>
    <col min="1759" max="1759" width="11.75" style="13" customWidth="1"/>
    <col min="1760" max="1760" width="10.25" style="13"/>
    <col min="1761" max="1763" width="11.75" style="13" customWidth="1"/>
    <col min="1764" max="1764" width="9.5" style="13" customWidth="1"/>
    <col min="1765" max="1766" width="11.75" style="13" customWidth="1"/>
    <col min="1767" max="1990" width="10.25" style="13"/>
    <col min="1991" max="1991" width="5.25" style="13" customWidth="1"/>
    <col min="1992" max="1992" width="16.25" style="13" customWidth="1"/>
    <col min="1993" max="1993" width="34" style="13" customWidth="1"/>
    <col min="1994" max="1994" width="16.25" style="13" customWidth="1"/>
    <col min="1995" max="1997" width="11.75" style="13" customWidth="1"/>
    <col min="1998" max="1999" width="9.5" style="13" customWidth="1"/>
    <col min="2000" max="2004" width="11.75" style="13" customWidth="1"/>
    <col min="2005" max="2005" width="9.5" style="13" customWidth="1"/>
    <col min="2006" max="2007" width="11.75" style="13" customWidth="1"/>
    <col min="2008" max="2008" width="16.25" style="13" customWidth="1"/>
    <col min="2009" max="2009" width="11.75" style="13" customWidth="1"/>
    <col min="2010" max="2011" width="9.5" style="13" customWidth="1"/>
    <col min="2012" max="2012" width="11.75" style="13" customWidth="1"/>
    <col min="2013" max="2014" width="9.5" style="13" customWidth="1"/>
    <col min="2015" max="2015" width="11.75" style="13" customWidth="1"/>
    <col min="2016" max="2016" width="10.25" style="13"/>
    <col min="2017" max="2019" width="11.75" style="13" customWidth="1"/>
    <col min="2020" max="2020" width="9.5" style="13" customWidth="1"/>
    <col min="2021" max="2022" width="11.75" style="13" customWidth="1"/>
    <col min="2023" max="2246" width="10.25" style="13"/>
    <col min="2247" max="2247" width="5.25" style="13" customWidth="1"/>
    <col min="2248" max="2248" width="16.25" style="13" customWidth="1"/>
    <col min="2249" max="2249" width="34" style="13" customWidth="1"/>
    <col min="2250" max="2250" width="16.25" style="13" customWidth="1"/>
    <col min="2251" max="2253" width="11.75" style="13" customWidth="1"/>
    <col min="2254" max="2255" width="9.5" style="13" customWidth="1"/>
    <col min="2256" max="2260" width="11.75" style="13" customWidth="1"/>
    <col min="2261" max="2261" width="9.5" style="13" customWidth="1"/>
    <col min="2262" max="2263" width="11.75" style="13" customWidth="1"/>
    <col min="2264" max="2264" width="16.25" style="13" customWidth="1"/>
    <col min="2265" max="2265" width="11.75" style="13" customWidth="1"/>
    <col min="2266" max="2267" width="9.5" style="13" customWidth="1"/>
    <col min="2268" max="2268" width="11.75" style="13" customWidth="1"/>
    <col min="2269" max="2270" width="9.5" style="13" customWidth="1"/>
    <col min="2271" max="2271" width="11.75" style="13" customWidth="1"/>
    <col min="2272" max="2272" width="10.25" style="13"/>
    <col min="2273" max="2275" width="11.75" style="13" customWidth="1"/>
    <col min="2276" max="2276" width="9.5" style="13" customWidth="1"/>
    <col min="2277" max="2278" width="11.75" style="13" customWidth="1"/>
    <col min="2279" max="2502" width="10.25" style="13"/>
    <col min="2503" max="2503" width="5.25" style="13" customWidth="1"/>
    <col min="2504" max="2504" width="16.25" style="13" customWidth="1"/>
    <col min="2505" max="2505" width="34" style="13" customWidth="1"/>
    <col min="2506" max="2506" width="16.25" style="13" customWidth="1"/>
    <col min="2507" max="2509" width="11.75" style="13" customWidth="1"/>
    <col min="2510" max="2511" width="9.5" style="13" customWidth="1"/>
    <col min="2512" max="2516" width="11.75" style="13" customWidth="1"/>
    <col min="2517" max="2517" width="9.5" style="13" customWidth="1"/>
    <col min="2518" max="2519" width="11.75" style="13" customWidth="1"/>
    <col min="2520" max="2520" width="16.25" style="13" customWidth="1"/>
    <col min="2521" max="2521" width="11.75" style="13" customWidth="1"/>
    <col min="2522" max="2523" width="9.5" style="13" customWidth="1"/>
    <col min="2524" max="2524" width="11.75" style="13" customWidth="1"/>
    <col min="2525" max="2526" width="9.5" style="13" customWidth="1"/>
    <col min="2527" max="2527" width="11.75" style="13" customWidth="1"/>
    <col min="2528" max="2528" width="10.25" style="13"/>
    <col min="2529" max="2531" width="11.75" style="13" customWidth="1"/>
    <col min="2532" max="2532" width="9.5" style="13" customWidth="1"/>
    <col min="2533" max="2534" width="11.75" style="13" customWidth="1"/>
    <col min="2535" max="2758" width="10.25" style="13"/>
    <col min="2759" max="2759" width="5.25" style="13" customWidth="1"/>
    <col min="2760" max="2760" width="16.25" style="13" customWidth="1"/>
    <col min="2761" max="2761" width="34" style="13" customWidth="1"/>
    <col min="2762" max="2762" width="16.25" style="13" customWidth="1"/>
    <col min="2763" max="2765" width="11.75" style="13" customWidth="1"/>
    <col min="2766" max="2767" width="9.5" style="13" customWidth="1"/>
    <col min="2768" max="2772" width="11.75" style="13" customWidth="1"/>
    <col min="2773" max="2773" width="9.5" style="13" customWidth="1"/>
    <col min="2774" max="2775" width="11.75" style="13" customWidth="1"/>
    <col min="2776" max="2776" width="16.25" style="13" customWidth="1"/>
    <col min="2777" max="2777" width="11.75" style="13" customWidth="1"/>
    <col min="2778" max="2779" width="9.5" style="13" customWidth="1"/>
    <col min="2780" max="2780" width="11.75" style="13" customWidth="1"/>
    <col min="2781" max="2782" width="9.5" style="13" customWidth="1"/>
    <col min="2783" max="2783" width="11.75" style="13" customWidth="1"/>
    <col min="2784" max="2784" width="10.25" style="13"/>
    <col min="2785" max="2787" width="11.75" style="13" customWidth="1"/>
    <col min="2788" max="2788" width="9.5" style="13" customWidth="1"/>
    <col min="2789" max="2790" width="11.75" style="13" customWidth="1"/>
    <col min="2791" max="3014" width="10.25" style="13"/>
    <col min="3015" max="3015" width="5.25" style="13" customWidth="1"/>
    <col min="3016" max="3016" width="16.25" style="13" customWidth="1"/>
    <col min="3017" max="3017" width="34" style="13" customWidth="1"/>
    <col min="3018" max="3018" width="16.25" style="13" customWidth="1"/>
    <col min="3019" max="3021" width="11.75" style="13" customWidth="1"/>
    <col min="3022" max="3023" width="9.5" style="13" customWidth="1"/>
    <col min="3024" max="3028" width="11.75" style="13" customWidth="1"/>
    <col min="3029" max="3029" width="9.5" style="13" customWidth="1"/>
    <col min="3030" max="3031" width="11.75" style="13" customWidth="1"/>
    <col min="3032" max="3032" width="16.25" style="13" customWidth="1"/>
    <col min="3033" max="3033" width="11.75" style="13" customWidth="1"/>
    <col min="3034" max="3035" width="9.5" style="13" customWidth="1"/>
    <col min="3036" max="3036" width="11.75" style="13" customWidth="1"/>
    <col min="3037" max="3038" width="9.5" style="13" customWidth="1"/>
    <col min="3039" max="3039" width="11.75" style="13" customWidth="1"/>
    <col min="3040" max="3040" width="10.25" style="13"/>
    <col min="3041" max="3043" width="11.75" style="13" customWidth="1"/>
    <col min="3044" max="3044" width="9.5" style="13" customWidth="1"/>
    <col min="3045" max="3046" width="11.75" style="13" customWidth="1"/>
    <col min="3047" max="3270" width="10.25" style="13"/>
    <col min="3271" max="3271" width="5.25" style="13" customWidth="1"/>
    <col min="3272" max="3272" width="16.25" style="13" customWidth="1"/>
    <col min="3273" max="3273" width="34" style="13" customWidth="1"/>
    <col min="3274" max="3274" width="16.25" style="13" customWidth="1"/>
    <col min="3275" max="3277" width="11.75" style="13" customWidth="1"/>
    <col min="3278" max="3279" width="9.5" style="13" customWidth="1"/>
    <col min="3280" max="3284" width="11.75" style="13" customWidth="1"/>
    <col min="3285" max="3285" width="9.5" style="13" customWidth="1"/>
    <col min="3286" max="3287" width="11.75" style="13" customWidth="1"/>
    <col min="3288" max="3288" width="16.25" style="13" customWidth="1"/>
    <col min="3289" max="3289" width="11.75" style="13" customWidth="1"/>
    <col min="3290" max="3291" width="9.5" style="13" customWidth="1"/>
    <col min="3292" max="3292" width="11.75" style="13" customWidth="1"/>
    <col min="3293" max="3294" width="9.5" style="13" customWidth="1"/>
    <col min="3295" max="3295" width="11.75" style="13" customWidth="1"/>
    <col min="3296" max="3296" width="10.25" style="13"/>
    <col min="3297" max="3299" width="11.75" style="13" customWidth="1"/>
    <col min="3300" max="3300" width="9.5" style="13" customWidth="1"/>
    <col min="3301" max="3302" width="11.75" style="13" customWidth="1"/>
    <col min="3303" max="3526" width="10.25" style="13"/>
    <col min="3527" max="3527" width="5.25" style="13" customWidth="1"/>
    <col min="3528" max="3528" width="16.25" style="13" customWidth="1"/>
    <col min="3529" max="3529" width="34" style="13" customWidth="1"/>
    <col min="3530" max="3530" width="16.25" style="13" customWidth="1"/>
    <col min="3531" max="3533" width="11.75" style="13" customWidth="1"/>
    <col min="3534" max="3535" width="9.5" style="13" customWidth="1"/>
    <col min="3536" max="3540" width="11.75" style="13" customWidth="1"/>
    <col min="3541" max="3541" width="9.5" style="13" customWidth="1"/>
    <col min="3542" max="3543" width="11.75" style="13" customWidth="1"/>
    <col min="3544" max="3544" width="16.25" style="13" customWidth="1"/>
    <col min="3545" max="3545" width="11.75" style="13" customWidth="1"/>
    <col min="3546" max="3547" width="9.5" style="13" customWidth="1"/>
    <col min="3548" max="3548" width="11.75" style="13" customWidth="1"/>
    <col min="3549" max="3550" width="9.5" style="13" customWidth="1"/>
    <col min="3551" max="3551" width="11.75" style="13" customWidth="1"/>
    <col min="3552" max="3552" width="10.25" style="13"/>
    <col min="3553" max="3555" width="11.75" style="13" customWidth="1"/>
    <col min="3556" max="3556" width="9.5" style="13" customWidth="1"/>
    <col min="3557" max="3558" width="11.75" style="13" customWidth="1"/>
    <col min="3559" max="3782" width="10.25" style="13"/>
    <col min="3783" max="3783" width="5.25" style="13" customWidth="1"/>
    <col min="3784" max="3784" width="16.25" style="13" customWidth="1"/>
    <col min="3785" max="3785" width="34" style="13" customWidth="1"/>
    <col min="3786" max="3786" width="16.25" style="13" customWidth="1"/>
    <col min="3787" max="3789" width="11.75" style="13" customWidth="1"/>
    <col min="3790" max="3791" width="9.5" style="13" customWidth="1"/>
    <col min="3792" max="3796" width="11.75" style="13" customWidth="1"/>
    <col min="3797" max="3797" width="9.5" style="13" customWidth="1"/>
    <col min="3798" max="3799" width="11.75" style="13" customWidth="1"/>
    <col min="3800" max="3800" width="16.25" style="13" customWidth="1"/>
    <col min="3801" max="3801" width="11.75" style="13" customWidth="1"/>
    <col min="3802" max="3803" width="9.5" style="13" customWidth="1"/>
    <col min="3804" max="3804" width="11.75" style="13" customWidth="1"/>
    <col min="3805" max="3806" width="9.5" style="13" customWidth="1"/>
    <col min="3807" max="3807" width="11.75" style="13" customWidth="1"/>
    <col min="3808" max="3808" width="10.25" style="13"/>
    <col min="3809" max="3811" width="11.75" style="13" customWidth="1"/>
    <col min="3812" max="3812" width="9.5" style="13" customWidth="1"/>
    <col min="3813" max="3814" width="11.75" style="13" customWidth="1"/>
    <col min="3815" max="4038" width="10.25" style="13"/>
    <col min="4039" max="4039" width="5.25" style="13" customWidth="1"/>
    <col min="4040" max="4040" width="16.25" style="13" customWidth="1"/>
    <col min="4041" max="4041" width="34" style="13" customWidth="1"/>
    <col min="4042" max="4042" width="16.25" style="13" customWidth="1"/>
    <col min="4043" max="4045" width="11.75" style="13" customWidth="1"/>
    <col min="4046" max="4047" width="9.5" style="13" customWidth="1"/>
    <col min="4048" max="4052" width="11.75" style="13" customWidth="1"/>
    <col min="4053" max="4053" width="9.5" style="13" customWidth="1"/>
    <col min="4054" max="4055" width="11.75" style="13" customWidth="1"/>
    <col min="4056" max="4056" width="16.25" style="13" customWidth="1"/>
    <col min="4057" max="4057" width="11.75" style="13" customWidth="1"/>
    <col min="4058" max="4059" width="9.5" style="13" customWidth="1"/>
    <col min="4060" max="4060" width="11.75" style="13" customWidth="1"/>
    <col min="4061" max="4062" width="9.5" style="13" customWidth="1"/>
    <col min="4063" max="4063" width="11.75" style="13" customWidth="1"/>
    <col min="4064" max="4064" width="10.25" style="13"/>
    <col min="4065" max="4067" width="11.75" style="13" customWidth="1"/>
    <col min="4068" max="4068" width="9.5" style="13" customWidth="1"/>
    <col min="4069" max="4070" width="11.75" style="13" customWidth="1"/>
    <col min="4071" max="4294" width="10.25" style="13"/>
    <col min="4295" max="4295" width="5.25" style="13" customWidth="1"/>
    <col min="4296" max="4296" width="16.25" style="13" customWidth="1"/>
    <col min="4297" max="4297" width="34" style="13" customWidth="1"/>
    <col min="4298" max="4298" width="16.25" style="13" customWidth="1"/>
    <col min="4299" max="4301" width="11.75" style="13" customWidth="1"/>
    <col min="4302" max="4303" width="9.5" style="13" customWidth="1"/>
    <col min="4304" max="4308" width="11.75" style="13" customWidth="1"/>
    <col min="4309" max="4309" width="9.5" style="13" customWidth="1"/>
    <col min="4310" max="4311" width="11.75" style="13" customWidth="1"/>
    <col min="4312" max="4312" width="16.25" style="13" customWidth="1"/>
    <col min="4313" max="4313" width="11.75" style="13" customWidth="1"/>
    <col min="4314" max="4315" width="9.5" style="13" customWidth="1"/>
    <col min="4316" max="4316" width="11.75" style="13" customWidth="1"/>
    <col min="4317" max="4318" width="9.5" style="13" customWidth="1"/>
    <col min="4319" max="4319" width="11.75" style="13" customWidth="1"/>
    <col min="4320" max="4320" width="10.25" style="13"/>
    <col min="4321" max="4323" width="11.75" style="13" customWidth="1"/>
    <col min="4324" max="4324" width="9.5" style="13" customWidth="1"/>
    <col min="4325" max="4326" width="11.75" style="13" customWidth="1"/>
    <col min="4327" max="4550" width="10.25" style="13"/>
    <col min="4551" max="4551" width="5.25" style="13" customWidth="1"/>
    <col min="4552" max="4552" width="16.25" style="13" customWidth="1"/>
    <col min="4553" max="4553" width="34" style="13" customWidth="1"/>
    <col min="4554" max="4554" width="16.25" style="13" customWidth="1"/>
    <col min="4555" max="4557" width="11.75" style="13" customWidth="1"/>
    <col min="4558" max="4559" width="9.5" style="13" customWidth="1"/>
    <col min="4560" max="4564" width="11.75" style="13" customWidth="1"/>
    <col min="4565" max="4565" width="9.5" style="13" customWidth="1"/>
    <col min="4566" max="4567" width="11.75" style="13" customWidth="1"/>
    <col min="4568" max="4568" width="16.25" style="13" customWidth="1"/>
    <col min="4569" max="4569" width="11.75" style="13" customWidth="1"/>
    <col min="4570" max="4571" width="9.5" style="13" customWidth="1"/>
    <col min="4572" max="4572" width="11.75" style="13" customWidth="1"/>
    <col min="4573" max="4574" width="9.5" style="13" customWidth="1"/>
    <col min="4575" max="4575" width="11.75" style="13" customWidth="1"/>
    <col min="4576" max="4576" width="10.25" style="13"/>
    <col min="4577" max="4579" width="11.75" style="13" customWidth="1"/>
    <col min="4580" max="4580" width="9.5" style="13" customWidth="1"/>
    <col min="4581" max="4582" width="11.75" style="13" customWidth="1"/>
    <col min="4583" max="4806" width="10.25" style="13"/>
    <col min="4807" max="4807" width="5.25" style="13" customWidth="1"/>
    <col min="4808" max="4808" width="16.25" style="13" customWidth="1"/>
    <col min="4809" max="4809" width="34" style="13" customWidth="1"/>
    <col min="4810" max="4810" width="16.25" style="13" customWidth="1"/>
    <col min="4811" max="4813" width="11.75" style="13" customWidth="1"/>
    <col min="4814" max="4815" width="9.5" style="13" customWidth="1"/>
    <col min="4816" max="4820" width="11.75" style="13" customWidth="1"/>
    <col min="4821" max="4821" width="9.5" style="13" customWidth="1"/>
    <col min="4822" max="4823" width="11.75" style="13" customWidth="1"/>
    <col min="4824" max="4824" width="16.25" style="13" customWidth="1"/>
    <col min="4825" max="4825" width="11.75" style="13" customWidth="1"/>
    <col min="4826" max="4827" width="9.5" style="13" customWidth="1"/>
    <col min="4828" max="4828" width="11.75" style="13" customWidth="1"/>
    <col min="4829" max="4830" width="9.5" style="13" customWidth="1"/>
    <col min="4831" max="4831" width="11.75" style="13" customWidth="1"/>
    <col min="4832" max="4832" width="10.25" style="13"/>
    <col min="4833" max="4835" width="11.75" style="13" customWidth="1"/>
    <col min="4836" max="4836" width="9.5" style="13" customWidth="1"/>
    <col min="4837" max="4838" width="11.75" style="13" customWidth="1"/>
    <col min="4839" max="5062" width="10.25" style="13"/>
    <col min="5063" max="5063" width="5.25" style="13" customWidth="1"/>
    <col min="5064" max="5064" width="16.25" style="13" customWidth="1"/>
    <col min="5065" max="5065" width="34" style="13" customWidth="1"/>
    <col min="5066" max="5066" width="16.25" style="13" customWidth="1"/>
    <col min="5067" max="5069" width="11.75" style="13" customWidth="1"/>
    <col min="5070" max="5071" width="9.5" style="13" customWidth="1"/>
    <col min="5072" max="5076" width="11.75" style="13" customWidth="1"/>
    <col min="5077" max="5077" width="9.5" style="13" customWidth="1"/>
    <col min="5078" max="5079" width="11.75" style="13" customWidth="1"/>
    <col min="5080" max="5080" width="16.25" style="13" customWidth="1"/>
    <col min="5081" max="5081" width="11.75" style="13" customWidth="1"/>
    <col min="5082" max="5083" width="9.5" style="13" customWidth="1"/>
    <col min="5084" max="5084" width="11.75" style="13" customWidth="1"/>
    <col min="5085" max="5086" width="9.5" style="13" customWidth="1"/>
    <col min="5087" max="5087" width="11.75" style="13" customWidth="1"/>
    <col min="5088" max="5088" width="10.25" style="13"/>
    <col min="5089" max="5091" width="11.75" style="13" customWidth="1"/>
    <col min="5092" max="5092" width="9.5" style="13" customWidth="1"/>
    <col min="5093" max="5094" width="11.75" style="13" customWidth="1"/>
    <col min="5095" max="5318" width="10.25" style="13"/>
    <col min="5319" max="5319" width="5.25" style="13" customWidth="1"/>
    <col min="5320" max="5320" width="16.25" style="13" customWidth="1"/>
    <col min="5321" max="5321" width="34" style="13" customWidth="1"/>
    <col min="5322" max="5322" width="16.25" style="13" customWidth="1"/>
    <col min="5323" max="5325" width="11.75" style="13" customWidth="1"/>
    <col min="5326" max="5327" width="9.5" style="13" customWidth="1"/>
    <col min="5328" max="5332" width="11.75" style="13" customWidth="1"/>
    <col min="5333" max="5333" width="9.5" style="13" customWidth="1"/>
    <col min="5334" max="5335" width="11.75" style="13" customWidth="1"/>
    <col min="5336" max="5336" width="16.25" style="13" customWidth="1"/>
    <col min="5337" max="5337" width="11.75" style="13" customWidth="1"/>
    <col min="5338" max="5339" width="9.5" style="13" customWidth="1"/>
    <col min="5340" max="5340" width="11.75" style="13" customWidth="1"/>
    <col min="5341" max="5342" width="9.5" style="13" customWidth="1"/>
    <col min="5343" max="5343" width="11.75" style="13" customWidth="1"/>
    <col min="5344" max="5344" width="10.25" style="13"/>
    <col min="5345" max="5347" width="11.75" style="13" customWidth="1"/>
    <col min="5348" max="5348" width="9.5" style="13" customWidth="1"/>
    <col min="5349" max="5350" width="11.75" style="13" customWidth="1"/>
    <col min="5351" max="5574" width="10.25" style="13"/>
    <col min="5575" max="5575" width="5.25" style="13" customWidth="1"/>
    <col min="5576" max="5576" width="16.25" style="13" customWidth="1"/>
    <col min="5577" max="5577" width="34" style="13" customWidth="1"/>
    <col min="5578" max="5578" width="16.25" style="13" customWidth="1"/>
    <col min="5579" max="5581" width="11.75" style="13" customWidth="1"/>
    <col min="5582" max="5583" width="9.5" style="13" customWidth="1"/>
    <col min="5584" max="5588" width="11.75" style="13" customWidth="1"/>
    <col min="5589" max="5589" width="9.5" style="13" customWidth="1"/>
    <col min="5590" max="5591" width="11.75" style="13" customWidth="1"/>
    <col min="5592" max="5592" width="16.25" style="13" customWidth="1"/>
    <col min="5593" max="5593" width="11.75" style="13" customWidth="1"/>
    <col min="5594" max="5595" width="9.5" style="13" customWidth="1"/>
    <col min="5596" max="5596" width="11.75" style="13" customWidth="1"/>
    <col min="5597" max="5598" width="9.5" style="13" customWidth="1"/>
    <col min="5599" max="5599" width="11.75" style="13" customWidth="1"/>
    <col min="5600" max="5600" width="10.25" style="13"/>
    <col min="5601" max="5603" width="11.75" style="13" customWidth="1"/>
    <col min="5604" max="5604" width="9.5" style="13" customWidth="1"/>
    <col min="5605" max="5606" width="11.75" style="13" customWidth="1"/>
    <col min="5607" max="5830" width="10.25" style="13"/>
    <col min="5831" max="5831" width="5.25" style="13" customWidth="1"/>
    <col min="5832" max="5832" width="16.25" style="13" customWidth="1"/>
    <col min="5833" max="5833" width="34" style="13" customWidth="1"/>
    <col min="5834" max="5834" width="16.25" style="13" customWidth="1"/>
    <col min="5835" max="5837" width="11.75" style="13" customWidth="1"/>
    <col min="5838" max="5839" width="9.5" style="13" customWidth="1"/>
    <col min="5840" max="5844" width="11.75" style="13" customWidth="1"/>
    <col min="5845" max="5845" width="9.5" style="13" customWidth="1"/>
    <col min="5846" max="5847" width="11.75" style="13" customWidth="1"/>
    <col min="5848" max="5848" width="16.25" style="13" customWidth="1"/>
    <col min="5849" max="5849" width="11.75" style="13" customWidth="1"/>
    <col min="5850" max="5851" width="9.5" style="13" customWidth="1"/>
    <col min="5852" max="5852" width="11.75" style="13" customWidth="1"/>
    <col min="5853" max="5854" width="9.5" style="13" customWidth="1"/>
    <col min="5855" max="5855" width="11.75" style="13" customWidth="1"/>
    <col min="5856" max="5856" width="10.25" style="13"/>
    <col min="5857" max="5859" width="11.75" style="13" customWidth="1"/>
    <col min="5860" max="5860" width="9.5" style="13" customWidth="1"/>
    <col min="5861" max="5862" width="11.75" style="13" customWidth="1"/>
    <col min="5863" max="6086" width="10.25" style="13"/>
    <col min="6087" max="6087" width="5.25" style="13" customWidth="1"/>
    <col min="6088" max="6088" width="16.25" style="13" customWidth="1"/>
    <col min="6089" max="6089" width="34" style="13" customWidth="1"/>
    <col min="6090" max="6090" width="16.25" style="13" customWidth="1"/>
    <col min="6091" max="6093" width="11.75" style="13" customWidth="1"/>
    <col min="6094" max="6095" width="9.5" style="13" customWidth="1"/>
    <col min="6096" max="6100" width="11.75" style="13" customWidth="1"/>
    <col min="6101" max="6101" width="9.5" style="13" customWidth="1"/>
    <col min="6102" max="6103" width="11.75" style="13" customWidth="1"/>
    <col min="6104" max="6104" width="16.25" style="13" customWidth="1"/>
    <col min="6105" max="6105" width="11.75" style="13" customWidth="1"/>
    <col min="6106" max="6107" width="9.5" style="13" customWidth="1"/>
    <col min="6108" max="6108" width="11.75" style="13" customWidth="1"/>
    <col min="6109" max="6110" width="9.5" style="13" customWidth="1"/>
    <col min="6111" max="6111" width="11.75" style="13" customWidth="1"/>
    <col min="6112" max="6112" width="10.25" style="13"/>
    <col min="6113" max="6115" width="11.75" style="13" customWidth="1"/>
    <col min="6116" max="6116" width="9.5" style="13" customWidth="1"/>
    <col min="6117" max="6118" width="11.75" style="13" customWidth="1"/>
    <col min="6119" max="6342" width="10.25" style="13"/>
    <col min="6343" max="6343" width="5.25" style="13" customWidth="1"/>
    <col min="6344" max="6344" width="16.25" style="13" customWidth="1"/>
    <col min="6345" max="6345" width="34" style="13" customWidth="1"/>
    <col min="6346" max="6346" width="16.25" style="13" customWidth="1"/>
    <col min="6347" max="6349" width="11.75" style="13" customWidth="1"/>
    <col min="6350" max="6351" width="9.5" style="13" customWidth="1"/>
    <col min="6352" max="6356" width="11.75" style="13" customWidth="1"/>
    <col min="6357" max="6357" width="9.5" style="13" customWidth="1"/>
    <col min="6358" max="6359" width="11.75" style="13" customWidth="1"/>
    <col min="6360" max="6360" width="16.25" style="13" customWidth="1"/>
    <col min="6361" max="6361" width="11.75" style="13" customWidth="1"/>
    <col min="6362" max="6363" width="9.5" style="13" customWidth="1"/>
    <col min="6364" max="6364" width="11.75" style="13" customWidth="1"/>
    <col min="6365" max="6366" width="9.5" style="13" customWidth="1"/>
    <col min="6367" max="6367" width="11.75" style="13" customWidth="1"/>
    <col min="6368" max="6368" width="10.25" style="13"/>
    <col min="6369" max="6371" width="11.75" style="13" customWidth="1"/>
    <col min="6372" max="6372" width="9.5" style="13" customWidth="1"/>
    <col min="6373" max="6374" width="11.75" style="13" customWidth="1"/>
    <col min="6375" max="6598" width="10.25" style="13"/>
    <col min="6599" max="6599" width="5.25" style="13" customWidth="1"/>
    <col min="6600" max="6600" width="16.25" style="13" customWidth="1"/>
    <col min="6601" max="6601" width="34" style="13" customWidth="1"/>
    <col min="6602" max="6602" width="16.25" style="13" customWidth="1"/>
    <col min="6603" max="6605" width="11.75" style="13" customWidth="1"/>
    <col min="6606" max="6607" width="9.5" style="13" customWidth="1"/>
    <col min="6608" max="6612" width="11.75" style="13" customWidth="1"/>
    <col min="6613" max="6613" width="9.5" style="13" customWidth="1"/>
    <col min="6614" max="6615" width="11.75" style="13" customWidth="1"/>
    <col min="6616" max="6616" width="16.25" style="13" customWidth="1"/>
    <col min="6617" max="6617" width="11.75" style="13" customWidth="1"/>
    <col min="6618" max="6619" width="9.5" style="13" customWidth="1"/>
    <col min="6620" max="6620" width="11.75" style="13" customWidth="1"/>
    <col min="6621" max="6622" width="9.5" style="13" customWidth="1"/>
    <col min="6623" max="6623" width="11.75" style="13" customWidth="1"/>
    <col min="6624" max="6624" width="10.25" style="13"/>
    <col min="6625" max="6627" width="11.75" style="13" customWidth="1"/>
    <col min="6628" max="6628" width="9.5" style="13" customWidth="1"/>
    <col min="6629" max="6630" width="11.75" style="13" customWidth="1"/>
    <col min="6631" max="6854" width="10.25" style="13"/>
    <col min="6855" max="6855" width="5.25" style="13" customWidth="1"/>
    <col min="6856" max="6856" width="16.25" style="13" customWidth="1"/>
    <col min="6857" max="6857" width="34" style="13" customWidth="1"/>
    <col min="6858" max="6858" width="16.25" style="13" customWidth="1"/>
    <col min="6859" max="6861" width="11.75" style="13" customWidth="1"/>
    <col min="6862" max="6863" width="9.5" style="13" customWidth="1"/>
    <col min="6864" max="6868" width="11.75" style="13" customWidth="1"/>
    <col min="6869" max="6869" width="9.5" style="13" customWidth="1"/>
    <col min="6870" max="6871" width="11.75" style="13" customWidth="1"/>
    <col min="6872" max="6872" width="16.25" style="13" customWidth="1"/>
    <col min="6873" max="6873" width="11.75" style="13" customWidth="1"/>
    <col min="6874" max="6875" width="9.5" style="13" customWidth="1"/>
    <col min="6876" max="6876" width="11.75" style="13" customWidth="1"/>
    <col min="6877" max="6878" width="9.5" style="13" customWidth="1"/>
    <col min="6879" max="6879" width="11.75" style="13" customWidth="1"/>
    <col min="6880" max="6880" width="10.25" style="13"/>
    <col min="6881" max="6883" width="11.75" style="13" customWidth="1"/>
    <col min="6884" max="6884" width="9.5" style="13" customWidth="1"/>
    <col min="6885" max="6886" width="11.75" style="13" customWidth="1"/>
    <col min="6887" max="7110" width="10.25" style="13"/>
    <col min="7111" max="7111" width="5.25" style="13" customWidth="1"/>
    <col min="7112" max="7112" width="16.25" style="13" customWidth="1"/>
    <col min="7113" max="7113" width="34" style="13" customWidth="1"/>
    <col min="7114" max="7114" width="16.25" style="13" customWidth="1"/>
    <col min="7115" max="7117" width="11.75" style="13" customWidth="1"/>
    <col min="7118" max="7119" width="9.5" style="13" customWidth="1"/>
    <col min="7120" max="7124" width="11.75" style="13" customWidth="1"/>
    <col min="7125" max="7125" width="9.5" style="13" customWidth="1"/>
    <col min="7126" max="7127" width="11.75" style="13" customWidth="1"/>
    <col min="7128" max="7128" width="16.25" style="13" customWidth="1"/>
    <col min="7129" max="7129" width="11.75" style="13" customWidth="1"/>
    <col min="7130" max="7131" width="9.5" style="13" customWidth="1"/>
    <col min="7132" max="7132" width="11.75" style="13" customWidth="1"/>
    <col min="7133" max="7134" width="9.5" style="13" customWidth="1"/>
    <col min="7135" max="7135" width="11.75" style="13" customWidth="1"/>
    <col min="7136" max="7136" width="10.25" style="13"/>
    <col min="7137" max="7139" width="11.75" style="13" customWidth="1"/>
    <col min="7140" max="7140" width="9.5" style="13" customWidth="1"/>
    <col min="7141" max="7142" width="11.75" style="13" customWidth="1"/>
    <col min="7143" max="7366" width="10.25" style="13"/>
    <col min="7367" max="7367" width="5.25" style="13" customWidth="1"/>
    <col min="7368" max="7368" width="16.25" style="13" customWidth="1"/>
    <col min="7369" max="7369" width="34" style="13" customWidth="1"/>
    <col min="7370" max="7370" width="16.25" style="13" customWidth="1"/>
    <col min="7371" max="7373" width="11.75" style="13" customWidth="1"/>
    <col min="7374" max="7375" width="9.5" style="13" customWidth="1"/>
    <col min="7376" max="7380" width="11.75" style="13" customWidth="1"/>
    <col min="7381" max="7381" width="9.5" style="13" customWidth="1"/>
    <col min="7382" max="7383" width="11.75" style="13" customWidth="1"/>
    <col min="7384" max="7384" width="16.25" style="13" customWidth="1"/>
    <col min="7385" max="7385" width="11.75" style="13" customWidth="1"/>
    <col min="7386" max="7387" width="9.5" style="13" customWidth="1"/>
    <col min="7388" max="7388" width="11.75" style="13" customWidth="1"/>
    <col min="7389" max="7390" width="9.5" style="13" customWidth="1"/>
    <col min="7391" max="7391" width="11.75" style="13" customWidth="1"/>
    <col min="7392" max="7392" width="10.25" style="13"/>
    <col min="7393" max="7395" width="11.75" style="13" customWidth="1"/>
    <col min="7396" max="7396" width="9.5" style="13" customWidth="1"/>
    <col min="7397" max="7398" width="11.75" style="13" customWidth="1"/>
    <col min="7399" max="7622" width="10.25" style="13"/>
    <col min="7623" max="7623" width="5.25" style="13" customWidth="1"/>
    <col min="7624" max="7624" width="16.25" style="13" customWidth="1"/>
    <col min="7625" max="7625" width="34" style="13" customWidth="1"/>
    <col min="7626" max="7626" width="16.25" style="13" customWidth="1"/>
    <col min="7627" max="7629" width="11.75" style="13" customWidth="1"/>
    <col min="7630" max="7631" width="9.5" style="13" customWidth="1"/>
    <col min="7632" max="7636" width="11.75" style="13" customWidth="1"/>
    <col min="7637" max="7637" width="9.5" style="13" customWidth="1"/>
    <col min="7638" max="7639" width="11.75" style="13" customWidth="1"/>
    <col min="7640" max="7640" width="16.25" style="13" customWidth="1"/>
    <col min="7641" max="7641" width="11.75" style="13" customWidth="1"/>
    <col min="7642" max="7643" width="9.5" style="13" customWidth="1"/>
    <col min="7644" max="7644" width="11.75" style="13" customWidth="1"/>
    <col min="7645" max="7646" width="9.5" style="13" customWidth="1"/>
    <col min="7647" max="7647" width="11.75" style="13" customWidth="1"/>
    <col min="7648" max="7648" width="10.25" style="13"/>
    <col min="7649" max="7651" width="11.75" style="13" customWidth="1"/>
    <col min="7652" max="7652" width="9.5" style="13" customWidth="1"/>
    <col min="7653" max="7654" width="11.75" style="13" customWidth="1"/>
    <col min="7655" max="7878" width="10.25" style="13"/>
    <col min="7879" max="7879" width="5.25" style="13" customWidth="1"/>
    <col min="7880" max="7880" width="16.25" style="13" customWidth="1"/>
    <col min="7881" max="7881" width="34" style="13" customWidth="1"/>
    <col min="7882" max="7882" width="16.25" style="13" customWidth="1"/>
    <col min="7883" max="7885" width="11.75" style="13" customWidth="1"/>
    <col min="7886" max="7887" width="9.5" style="13" customWidth="1"/>
    <col min="7888" max="7892" width="11.75" style="13" customWidth="1"/>
    <col min="7893" max="7893" width="9.5" style="13" customWidth="1"/>
    <col min="7894" max="7895" width="11.75" style="13" customWidth="1"/>
    <col min="7896" max="7896" width="16.25" style="13" customWidth="1"/>
    <col min="7897" max="7897" width="11.75" style="13" customWidth="1"/>
    <col min="7898" max="7899" width="9.5" style="13" customWidth="1"/>
    <col min="7900" max="7900" width="11.75" style="13" customWidth="1"/>
    <col min="7901" max="7902" width="9.5" style="13" customWidth="1"/>
    <col min="7903" max="7903" width="11.75" style="13" customWidth="1"/>
    <col min="7904" max="7904" width="10.25" style="13"/>
    <col min="7905" max="7907" width="11.75" style="13" customWidth="1"/>
    <col min="7908" max="7908" width="9.5" style="13" customWidth="1"/>
    <col min="7909" max="7910" width="11.75" style="13" customWidth="1"/>
    <col min="7911" max="8134" width="10.25" style="13"/>
    <col min="8135" max="8135" width="5.25" style="13" customWidth="1"/>
    <col min="8136" max="8136" width="16.25" style="13" customWidth="1"/>
    <col min="8137" max="8137" width="34" style="13" customWidth="1"/>
    <col min="8138" max="8138" width="16.25" style="13" customWidth="1"/>
    <col min="8139" max="8141" width="11.75" style="13" customWidth="1"/>
    <col min="8142" max="8143" width="9.5" style="13" customWidth="1"/>
    <col min="8144" max="8148" width="11.75" style="13" customWidth="1"/>
    <col min="8149" max="8149" width="9.5" style="13" customWidth="1"/>
    <col min="8150" max="8151" width="11.75" style="13" customWidth="1"/>
    <col min="8152" max="8152" width="16.25" style="13" customWidth="1"/>
    <col min="8153" max="8153" width="11.75" style="13" customWidth="1"/>
    <col min="8154" max="8155" width="9.5" style="13" customWidth="1"/>
    <col min="8156" max="8156" width="11.75" style="13" customWidth="1"/>
    <col min="8157" max="8158" width="9.5" style="13" customWidth="1"/>
    <col min="8159" max="8159" width="11.75" style="13" customWidth="1"/>
    <col min="8160" max="8160" width="10.25" style="13"/>
    <col min="8161" max="8163" width="11.75" style="13" customWidth="1"/>
    <col min="8164" max="8164" width="9.5" style="13" customWidth="1"/>
    <col min="8165" max="8166" width="11.75" style="13" customWidth="1"/>
    <col min="8167" max="8390" width="10.25" style="13"/>
    <col min="8391" max="8391" width="5.25" style="13" customWidth="1"/>
    <col min="8392" max="8392" width="16.25" style="13" customWidth="1"/>
    <col min="8393" max="8393" width="34" style="13" customWidth="1"/>
    <col min="8394" max="8394" width="16.25" style="13" customWidth="1"/>
    <col min="8395" max="8397" width="11.75" style="13" customWidth="1"/>
    <col min="8398" max="8399" width="9.5" style="13" customWidth="1"/>
    <col min="8400" max="8404" width="11.75" style="13" customWidth="1"/>
    <col min="8405" max="8405" width="9.5" style="13" customWidth="1"/>
    <col min="8406" max="8407" width="11.75" style="13" customWidth="1"/>
    <col min="8408" max="8408" width="16.25" style="13" customWidth="1"/>
    <col min="8409" max="8409" width="11.75" style="13" customWidth="1"/>
    <col min="8410" max="8411" width="9.5" style="13" customWidth="1"/>
    <col min="8412" max="8412" width="11.75" style="13" customWidth="1"/>
    <col min="8413" max="8414" width="9.5" style="13" customWidth="1"/>
    <col min="8415" max="8415" width="11.75" style="13" customWidth="1"/>
    <col min="8416" max="8416" width="10.25" style="13"/>
    <col min="8417" max="8419" width="11.75" style="13" customWidth="1"/>
    <col min="8420" max="8420" width="9.5" style="13" customWidth="1"/>
    <col min="8421" max="8422" width="11.75" style="13" customWidth="1"/>
    <col min="8423" max="8646" width="10.25" style="13"/>
    <col min="8647" max="8647" width="5.25" style="13" customWidth="1"/>
    <col min="8648" max="8648" width="16.25" style="13" customWidth="1"/>
    <col min="8649" max="8649" width="34" style="13" customWidth="1"/>
    <col min="8650" max="8650" width="16.25" style="13" customWidth="1"/>
    <col min="8651" max="8653" width="11.75" style="13" customWidth="1"/>
    <col min="8654" max="8655" width="9.5" style="13" customWidth="1"/>
    <col min="8656" max="8660" width="11.75" style="13" customWidth="1"/>
    <col min="8661" max="8661" width="9.5" style="13" customWidth="1"/>
    <col min="8662" max="8663" width="11.75" style="13" customWidth="1"/>
    <col min="8664" max="8664" width="16.25" style="13" customWidth="1"/>
    <col min="8665" max="8665" width="11.75" style="13" customWidth="1"/>
    <col min="8666" max="8667" width="9.5" style="13" customWidth="1"/>
    <col min="8668" max="8668" width="11.75" style="13" customWidth="1"/>
    <col min="8669" max="8670" width="9.5" style="13" customWidth="1"/>
    <col min="8671" max="8671" width="11.75" style="13" customWidth="1"/>
    <col min="8672" max="8672" width="10.25" style="13"/>
    <col min="8673" max="8675" width="11.75" style="13" customWidth="1"/>
    <col min="8676" max="8676" width="9.5" style="13" customWidth="1"/>
    <col min="8677" max="8678" width="11.75" style="13" customWidth="1"/>
    <col min="8679" max="8902" width="10.25" style="13"/>
    <col min="8903" max="8903" width="5.25" style="13" customWidth="1"/>
    <col min="8904" max="8904" width="16.25" style="13" customWidth="1"/>
    <col min="8905" max="8905" width="34" style="13" customWidth="1"/>
    <col min="8906" max="8906" width="16.25" style="13" customWidth="1"/>
    <col min="8907" max="8909" width="11.75" style="13" customWidth="1"/>
    <col min="8910" max="8911" width="9.5" style="13" customWidth="1"/>
    <col min="8912" max="8916" width="11.75" style="13" customWidth="1"/>
    <col min="8917" max="8917" width="9.5" style="13" customWidth="1"/>
    <col min="8918" max="8919" width="11.75" style="13" customWidth="1"/>
    <col min="8920" max="8920" width="16.25" style="13" customWidth="1"/>
    <col min="8921" max="8921" width="11.75" style="13" customWidth="1"/>
    <col min="8922" max="8923" width="9.5" style="13" customWidth="1"/>
    <col min="8924" max="8924" width="11.75" style="13" customWidth="1"/>
    <col min="8925" max="8926" width="9.5" style="13" customWidth="1"/>
    <col min="8927" max="8927" width="11.75" style="13" customWidth="1"/>
    <col min="8928" max="8928" width="10.25" style="13"/>
    <col min="8929" max="8931" width="11.75" style="13" customWidth="1"/>
    <col min="8932" max="8932" width="9.5" style="13" customWidth="1"/>
    <col min="8933" max="8934" width="11.75" style="13" customWidth="1"/>
    <col min="8935" max="9158" width="10.25" style="13"/>
    <col min="9159" max="9159" width="5.25" style="13" customWidth="1"/>
    <col min="9160" max="9160" width="16.25" style="13" customWidth="1"/>
    <col min="9161" max="9161" width="34" style="13" customWidth="1"/>
    <col min="9162" max="9162" width="16.25" style="13" customWidth="1"/>
    <col min="9163" max="9165" width="11.75" style="13" customWidth="1"/>
    <col min="9166" max="9167" width="9.5" style="13" customWidth="1"/>
    <col min="9168" max="9172" width="11.75" style="13" customWidth="1"/>
    <col min="9173" max="9173" width="9.5" style="13" customWidth="1"/>
    <col min="9174" max="9175" width="11.75" style="13" customWidth="1"/>
    <col min="9176" max="9176" width="16.25" style="13" customWidth="1"/>
    <col min="9177" max="9177" width="11.75" style="13" customWidth="1"/>
    <col min="9178" max="9179" width="9.5" style="13" customWidth="1"/>
    <col min="9180" max="9180" width="11.75" style="13" customWidth="1"/>
    <col min="9181" max="9182" width="9.5" style="13" customWidth="1"/>
    <col min="9183" max="9183" width="11.75" style="13" customWidth="1"/>
    <col min="9184" max="9184" width="10.25" style="13"/>
    <col min="9185" max="9187" width="11.75" style="13" customWidth="1"/>
    <col min="9188" max="9188" width="9.5" style="13" customWidth="1"/>
    <col min="9189" max="9190" width="11.75" style="13" customWidth="1"/>
    <col min="9191" max="9414" width="10.25" style="13"/>
    <col min="9415" max="9415" width="5.25" style="13" customWidth="1"/>
    <col min="9416" max="9416" width="16.25" style="13" customWidth="1"/>
    <col min="9417" max="9417" width="34" style="13" customWidth="1"/>
    <col min="9418" max="9418" width="16.25" style="13" customWidth="1"/>
    <col min="9419" max="9421" width="11.75" style="13" customWidth="1"/>
    <col min="9422" max="9423" width="9.5" style="13" customWidth="1"/>
    <col min="9424" max="9428" width="11.75" style="13" customWidth="1"/>
    <col min="9429" max="9429" width="9.5" style="13" customWidth="1"/>
    <col min="9430" max="9431" width="11.75" style="13" customWidth="1"/>
    <col min="9432" max="9432" width="16.25" style="13" customWidth="1"/>
    <col min="9433" max="9433" width="11.75" style="13" customWidth="1"/>
    <col min="9434" max="9435" width="9.5" style="13" customWidth="1"/>
    <col min="9436" max="9436" width="11.75" style="13" customWidth="1"/>
    <col min="9437" max="9438" width="9.5" style="13" customWidth="1"/>
    <col min="9439" max="9439" width="11.75" style="13" customWidth="1"/>
    <col min="9440" max="9440" width="10.25" style="13"/>
    <col min="9441" max="9443" width="11.75" style="13" customWidth="1"/>
    <col min="9444" max="9444" width="9.5" style="13" customWidth="1"/>
    <col min="9445" max="9446" width="11.75" style="13" customWidth="1"/>
    <col min="9447" max="9670" width="10.25" style="13"/>
    <col min="9671" max="9671" width="5.25" style="13" customWidth="1"/>
    <col min="9672" max="9672" width="16.25" style="13" customWidth="1"/>
    <col min="9673" max="9673" width="34" style="13" customWidth="1"/>
    <col min="9674" max="9674" width="16.25" style="13" customWidth="1"/>
    <col min="9675" max="9677" width="11.75" style="13" customWidth="1"/>
    <col min="9678" max="9679" width="9.5" style="13" customWidth="1"/>
    <col min="9680" max="9684" width="11.75" style="13" customWidth="1"/>
    <col min="9685" max="9685" width="9.5" style="13" customWidth="1"/>
    <col min="9686" max="9687" width="11.75" style="13" customWidth="1"/>
    <col min="9688" max="9688" width="16.25" style="13" customWidth="1"/>
    <col min="9689" max="9689" width="11.75" style="13" customWidth="1"/>
    <col min="9690" max="9691" width="9.5" style="13" customWidth="1"/>
    <col min="9692" max="9692" width="11.75" style="13" customWidth="1"/>
    <col min="9693" max="9694" width="9.5" style="13" customWidth="1"/>
    <col min="9695" max="9695" width="11.75" style="13" customWidth="1"/>
    <col min="9696" max="9696" width="10.25" style="13"/>
    <col min="9697" max="9699" width="11.75" style="13" customWidth="1"/>
    <col min="9700" max="9700" width="9.5" style="13" customWidth="1"/>
    <col min="9701" max="9702" width="11.75" style="13" customWidth="1"/>
    <col min="9703" max="9926" width="10.25" style="13"/>
    <col min="9927" max="9927" width="5.25" style="13" customWidth="1"/>
    <col min="9928" max="9928" width="16.25" style="13" customWidth="1"/>
    <col min="9929" max="9929" width="34" style="13" customWidth="1"/>
    <col min="9930" max="9930" width="16.25" style="13" customWidth="1"/>
    <col min="9931" max="9933" width="11.75" style="13" customWidth="1"/>
    <col min="9934" max="9935" width="9.5" style="13" customWidth="1"/>
    <col min="9936" max="9940" width="11.75" style="13" customWidth="1"/>
    <col min="9941" max="9941" width="9.5" style="13" customWidth="1"/>
    <col min="9942" max="9943" width="11.75" style="13" customWidth="1"/>
    <col min="9944" max="9944" width="16.25" style="13" customWidth="1"/>
    <col min="9945" max="9945" width="11.75" style="13" customWidth="1"/>
    <col min="9946" max="9947" width="9.5" style="13" customWidth="1"/>
    <col min="9948" max="9948" width="11.75" style="13" customWidth="1"/>
    <col min="9949" max="9950" width="9.5" style="13" customWidth="1"/>
    <col min="9951" max="9951" width="11.75" style="13" customWidth="1"/>
    <col min="9952" max="9952" width="10.25" style="13"/>
    <col min="9953" max="9955" width="11.75" style="13" customWidth="1"/>
    <col min="9956" max="9956" width="9.5" style="13" customWidth="1"/>
    <col min="9957" max="9958" width="11.75" style="13" customWidth="1"/>
    <col min="9959" max="10182" width="10.25" style="13"/>
    <col min="10183" max="10183" width="5.25" style="13" customWidth="1"/>
    <col min="10184" max="10184" width="16.25" style="13" customWidth="1"/>
    <col min="10185" max="10185" width="34" style="13" customWidth="1"/>
    <col min="10186" max="10186" width="16.25" style="13" customWidth="1"/>
    <col min="10187" max="10189" width="11.75" style="13" customWidth="1"/>
    <col min="10190" max="10191" width="9.5" style="13" customWidth="1"/>
    <col min="10192" max="10196" width="11.75" style="13" customWidth="1"/>
    <col min="10197" max="10197" width="9.5" style="13" customWidth="1"/>
    <col min="10198" max="10199" width="11.75" style="13" customWidth="1"/>
    <col min="10200" max="10200" width="16.25" style="13" customWidth="1"/>
    <col min="10201" max="10201" width="11.75" style="13" customWidth="1"/>
    <col min="10202" max="10203" width="9.5" style="13" customWidth="1"/>
    <col min="10204" max="10204" width="11.75" style="13" customWidth="1"/>
    <col min="10205" max="10206" width="9.5" style="13" customWidth="1"/>
    <col min="10207" max="10207" width="11.75" style="13" customWidth="1"/>
    <col min="10208" max="10208" width="10.25" style="13"/>
    <col min="10209" max="10211" width="11.75" style="13" customWidth="1"/>
    <col min="10212" max="10212" width="9.5" style="13" customWidth="1"/>
    <col min="10213" max="10214" width="11.75" style="13" customWidth="1"/>
    <col min="10215" max="10438" width="10.25" style="13"/>
    <col min="10439" max="10439" width="5.25" style="13" customWidth="1"/>
    <col min="10440" max="10440" width="16.25" style="13" customWidth="1"/>
    <col min="10441" max="10441" width="34" style="13" customWidth="1"/>
    <col min="10442" max="10442" width="16.25" style="13" customWidth="1"/>
    <col min="10443" max="10445" width="11.75" style="13" customWidth="1"/>
    <col min="10446" max="10447" width="9.5" style="13" customWidth="1"/>
    <col min="10448" max="10452" width="11.75" style="13" customWidth="1"/>
    <col min="10453" max="10453" width="9.5" style="13" customWidth="1"/>
    <col min="10454" max="10455" width="11.75" style="13" customWidth="1"/>
    <col min="10456" max="10456" width="16.25" style="13" customWidth="1"/>
    <col min="10457" max="10457" width="11.75" style="13" customWidth="1"/>
    <col min="10458" max="10459" width="9.5" style="13" customWidth="1"/>
    <col min="10460" max="10460" width="11.75" style="13" customWidth="1"/>
    <col min="10461" max="10462" width="9.5" style="13" customWidth="1"/>
    <col min="10463" max="10463" width="11.75" style="13" customWidth="1"/>
    <col min="10464" max="10464" width="10.25" style="13"/>
    <col min="10465" max="10467" width="11.75" style="13" customWidth="1"/>
    <col min="10468" max="10468" width="9.5" style="13" customWidth="1"/>
    <col min="10469" max="10470" width="11.75" style="13" customWidth="1"/>
    <col min="10471" max="10694" width="10.25" style="13"/>
    <col min="10695" max="10695" width="5.25" style="13" customWidth="1"/>
    <col min="10696" max="10696" width="16.25" style="13" customWidth="1"/>
    <col min="10697" max="10697" width="34" style="13" customWidth="1"/>
    <col min="10698" max="10698" width="16.25" style="13" customWidth="1"/>
    <col min="10699" max="10701" width="11.75" style="13" customWidth="1"/>
    <col min="10702" max="10703" width="9.5" style="13" customWidth="1"/>
    <col min="10704" max="10708" width="11.75" style="13" customWidth="1"/>
    <col min="10709" max="10709" width="9.5" style="13" customWidth="1"/>
    <col min="10710" max="10711" width="11.75" style="13" customWidth="1"/>
    <col min="10712" max="10712" width="16.25" style="13" customWidth="1"/>
    <col min="10713" max="10713" width="11.75" style="13" customWidth="1"/>
    <col min="10714" max="10715" width="9.5" style="13" customWidth="1"/>
    <col min="10716" max="10716" width="11.75" style="13" customWidth="1"/>
    <col min="10717" max="10718" width="9.5" style="13" customWidth="1"/>
    <col min="10719" max="10719" width="11.75" style="13" customWidth="1"/>
    <col min="10720" max="10720" width="10.25" style="13"/>
    <col min="10721" max="10723" width="11.75" style="13" customWidth="1"/>
    <col min="10724" max="10724" width="9.5" style="13" customWidth="1"/>
    <col min="10725" max="10726" width="11.75" style="13" customWidth="1"/>
    <col min="10727" max="10950" width="10.25" style="13"/>
    <col min="10951" max="10951" width="5.25" style="13" customWidth="1"/>
    <col min="10952" max="10952" width="16.25" style="13" customWidth="1"/>
    <col min="10953" max="10953" width="34" style="13" customWidth="1"/>
    <col min="10954" max="10954" width="16.25" style="13" customWidth="1"/>
    <col min="10955" max="10957" width="11.75" style="13" customWidth="1"/>
    <col min="10958" max="10959" width="9.5" style="13" customWidth="1"/>
    <col min="10960" max="10964" width="11.75" style="13" customWidth="1"/>
    <col min="10965" max="10965" width="9.5" style="13" customWidth="1"/>
    <col min="10966" max="10967" width="11.75" style="13" customWidth="1"/>
    <col min="10968" max="10968" width="16.25" style="13" customWidth="1"/>
    <col min="10969" max="10969" width="11.75" style="13" customWidth="1"/>
    <col min="10970" max="10971" width="9.5" style="13" customWidth="1"/>
    <col min="10972" max="10972" width="11.75" style="13" customWidth="1"/>
    <col min="10973" max="10974" width="9.5" style="13" customWidth="1"/>
    <col min="10975" max="10975" width="11.75" style="13" customWidth="1"/>
    <col min="10976" max="10976" width="10.25" style="13"/>
    <col min="10977" max="10979" width="11.75" style="13" customWidth="1"/>
    <col min="10980" max="10980" width="9.5" style="13" customWidth="1"/>
    <col min="10981" max="10982" width="11.75" style="13" customWidth="1"/>
    <col min="10983" max="11206" width="10.25" style="13"/>
    <col min="11207" max="11207" width="5.25" style="13" customWidth="1"/>
    <col min="11208" max="11208" width="16.25" style="13" customWidth="1"/>
    <col min="11209" max="11209" width="34" style="13" customWidth="1"/>
    <col min="11210" max="11210" width="16.25" style="13" customWidth="1"/>
    <col min="11211" max="11213" width="11.75" style="13" customWidth="1"/>
    <col min="11214" max="11215" width="9.5" style="13" customWidth="1"/>
    <col min="11216" max="11220" width="11.75" style="13" customWidth="1"/>
    <col min="11221" max="11221" width="9.5" style="13" customWidth="1"/>
    <col min="11222" max="11223" width="11.75" style="13" customWidth="1"/>
    <col min="11224" max="11224" width="16.25" style="13" customWidth="1"/>
    <col min="11225" max="11225" width="11.75" style="13" customWidth="1"/>
    <col min="11226" max="11227" width="9.5" style="13" customWidth="1"/>
    <col min="11228" max="11228" width="11.75" style="13" customWidth="1"/>
    <col min="11229" max="11230" width="9.5" style="13" customWidth="1"/>
    <col min="11231" max="11231" width="11.75" style="13" customWidth="1"/>
    <col min="11232" max="11232" width="10.25" style="13"/>
    <col min="11233" max="11235" width="11.75" style="13" customWidth="1"/>
    <col min="11236" max="11236" width="9.5" style="13" customWidth="1"/>
    <col min="11237" max="11238" width="11.75" style="13" customWidth="1"/>
    <col min="11239" max="11462" width="10.25" style="13"/>
    <col min="11463" max="11463" width="5.25" style="13" customWidth="1"/>
    <col min="11464" max="11464" width="16.25" style="13" customWidth="1"/>
    <col min="11465" max="11465" width="34" style="13" customWidth="1"/>
    <col min="11466" max="11466" width="16.25" style="13" customWidth="1"/>
    <col min="11467" max="11469" width="11.75" style="13" customWidth="1"/>
    <col min="11470" max="11471" width="9.5" style="13" customWidth="1"/>
    <col min="11472" max="11476" width="11.75" style="13" customWidth="1"/>
    <col min="11477" max="11477" width="9.5" style="13" customWidth="1"/>
    <col min="11478" max="11479" width="11.75" style="13" customWidth="1"/>
    <col min="11480" max="11480" width="16.25" style="13" customWidth="1"/>
    <col min="11481" max="11481" width="11.75" style="13" customWidth="1"/>
    <col min="11482" max="11483" width="9.5" style="13" customWidth="1"/>
    <col min="11484" max="11484" width="11.75" style="13" customWidth="1"/>
    <col min="11485" max="11486" width="9.5" style="13" customWidth="1"/>
    <col min="11487" max="11487" width="11.75" style="13" customWidth="1"/>
    <col min="11488" max="11488" width="10.25" style="13"/>
    <col min="11489" max="11491" width="11.75" style="13" customWidth="1"/>
    <col min="11492" max="11492" width="9.5" style="13" customWidth="1"/>
    <col min="11493" max="11494" width="11.75" style="13" customWidth="1"/>
    <col min="11495" max="11718" width="10.25" style="13"/>
    <col min="11719" max="11719" width="5.25" style="13" customWidth="1"/>
    <col min="11720" max="11720" width="16.25" style="13" customWidth="1"/>
    <col min="11721" max="11721" width="34" style="13" customWidth="1"/>
    <col min="11722" max="11722" width="16.25" style="13" customWidth="1"/>
    <col min="11723" max="11725" width="11.75" style="13" customWidth="1"/>
    <col min="11726" max="11727" width="9.5" style="13" customWidth="1"/>
    <col min="11728" max="11732" width="11.75" style="13" customWidth="1"/>
    <col min="11733" max="11733" width="9.5" style="13" customWidth="1"/>
    <col min="11734" max="11735" width="11.75" style="13" customWidth="1"/>
    <col min="11736" max="11736" width="16.25" style="13" customWidth="1"/>
    <col min="11737" max="11737" width="11.75" style="13" customWidth="1"/>
    <col min="11738" max="11739" width="9.5" style="13" customWidth="1"/>
    <col min="11740" max="11740" width="11.75" style="13" customWidth="1"/>
    <col min="11741" max="11742" width="9.5" style="13" customWidth="1"/>
    <col min="11743" max="11743" width="11.75" style="13" customWidth="1"/>
    <col min="11744" max="11744" width="10.25" style="13"/>
    <col min="11745" max="11747" width="11.75" style="13" customWidth="1"/>
    <col min="11748" max="11748" width="9.5" style="13" customWidth="1"/>
    <col min="11749" max="11750" width="11.75" style="13" customWidth="1"/>
    <col min="11751" max="11974" width="10.25" style="13"/>
    <col min="11975" max="11975" width="5.25" style="13" customWidth="1"/>
    <col min="11976" max="11976" width="16.25" style="13" customWidth="1"/>
    <col min="11977" max="11977" width="34" style="13" customWidth="1"/>
    <col min="11978" max="11978" width="16.25" style="13" customWidth="1"/>
    <col min="11979" max="11981" width="11.75" style="13" customWidth="1"/>
    <col min="11982" max="11983" width="9.5" style="13" customWidth="1"/>
    <col min="11984" max="11988" width="11.75" style="13" customWidth="1"/>
    <col min="11989" max="11989" width="9.5" style="13" customWidth="1"/>
    <col min="11990" max="11991" width="11.75" style="13" customWidth="1"/>
    <col min="11992" max="11992" width="16.25" style="13" customWidth="1"/>
    <col min="11993" max="11993" width="11.75" style="13" customWidth="1"/>
    <col min="11994" max="11995" width="9.5" style="13" customWidth="1"/>
    <col min="11996" max="11996" width="11.75" style="13" customWidth="1"/>
    <col min="11997" max="11998" width="9.5" style="13" customWidth="1"/>
    <col min="11999" max="11999" width="11.75" style="13" customWidth="1"/>
    <col min="12000" max="12000" width="10.25" style="13"/>
    <col min="12001" max="12003" width="11.75" style="13" customWidth="1"/>
    <col min="12004" max="12004" width="9.5" style="13" customWidth="1"/>
    <col min="12005" max="12006" width="11.75" style="13" customWidth="1"/>
    <col min="12007" max="12230" width="10.25" style="13"/>
    <col min="12231" max="12231" width="5.25" style="13" customWidth="1"/>
    <col min="12232" max="12232" width="16.25" style="13" customWidth="1"/>
    <col min="12233" max="12233" width="34" style="13" customWidth="1"/>
    <col min="12234" max="12234" width="16.25" style="13" customWidth="1"/>
    <col min="12235" max="12237" width="11.75" style="13" customWidth="1"/>
    <col min="12238" max="12239" width="9.5" style="13" customWidth="1"/>
    <col min="12240" max="12244" width="11.75" style="13" customWidth="1"/>
    <col min="12245" max="12245" width="9.5" style="13" customWidth="1"/>
    <col min="12246" max="12247" width="11.75" style="13" customWidth="1"/>
    <col min="12248" max="12248" width="16.25" style="13" customWidth="1"/>
    <col min="12249" max="12249" width="11.75" style="13" customWidth="1"/>
    <col min="12250" max="12251" width="9.5" style="13" customWidth="1"/>
    <col min="12252" max="12252" width="11.75" style="13" customWidth="1"/>
    <col min="12253" max="12254" width="9.5" style="13" customWidth="1"/>
    <col min="12255" max="12255" width="11.75" style="13" customWidth="1"/>
    <col min="12256" max="12256" width="10.25" style="13"/>
    <col min="12257" max="12259" width="11.75" style="13" customWidth="1"/>
    <col min="12260" max="12260" width="9.5" style="13" customWidth="1"/>
    <col min="12261" max="12262" width="11.75" style="13" customWidth="1"/>
    <col min="12263" max="12486" width="10.25" style="13"/>
    <col min="12487" max="12487" width="5.25" style="13" customWidth="1"/>
    <col min="12488" max="12488" width="16.25" style="13" customWidth="1"/>
    <col min="12489" max="12489" width="34" style="13" customWidth="1"/>
    <col min="12490" max="12490" width="16.25" style="13" customWidth="1"/>
    <col min="12491" max="12493" width="11.75" style="13" customWidth="1"/>
    <col min="12494" max="12495" width="9.5" style="13" customWidth="1"/>
    <col min="12496" max="12500" width="11.75" style="13" customWidth="1"/>
    <col min="12501" max="12501" width="9.5" style="13" customWidth="1"/>
    <col min="12502" max="12503" width="11.75" style="13" customWidth="1"/>
    <col min="12504" max="12504" width="16.25" style="13" customWidth="1"/>
    <col min="12505" max="12505" width="11.75" style="13" customWidth="1"/>
    <col min="12506" max="12507" width="9.5" style="13" customWidth="1"/>
    <col min="12508" max="12508" width="11.75" style="13" customWidth="1"/>
    <col min="12509" max="12510" width="9.5" style="13" customWidth="1"/>
    <col min="12511" max="12511" width="11.75" style="13" customWidth="1"/>
    <col min="12512" max="12512" width="10.25" style="13"/>
    <col min="12513" max="12515" width="11.75" style="13" customWidth="1"/>
    <col min="12516" max="12516" width="9.5" style="13" customWidth="1"/>
    <col min="12517" max="12518" width="11.75" style="13" customWidth="1"/>
    <col min="12519" max="12742" width="10.25" style="13"/>
    <col min="12743" max="12743" width="5.25" style="13" customWidth="1"/>
    <col min="12744" max="12744" width="16.25" style="13" customWidth="1"/>
    <col min="12745" max="12745" width="34" style="13" customWidth="1"/>
    <col min="12746" max="12746" width="16.25" style="13" customWidth="1"/>
    <col min="12747" max="12749" width="11.75" style="13" customWidth="1"/>
    <col min="12750" max="12751" width="9.5" style="13" customWidth="1"/>
    <col min="12752" max="12756" width="11.75" style="13" customWidth="1"/>
    <col min="12757" max="12757" width="9.5" style="13" customWidth="1"/>
    <col min="12758" max="12759" width="11.75" style="13" customWidth="1"/>
    <col min="12760" max="12760" width="16.25" style="13" customWidth="1"/>
    <col min="12761" max="12761" width="11.75" style="13" customWidth="1"/>
    <col min="12762" max="12763" width="9.5" style="13" customWidth="1"/>
    <col min="12764" max="12764" width="11.75" style="13" customWidth="1"/>
    <col min="12765" max="12766" width="9.5" style="13" customWidth="1"/>
    <col min="12767" max="12767" width="11.75" style="13" customWidth="1"/>
    <col min="12768" max="12768" width="10.25" style="13"/>
    <col min="12769" max="12771" width="11.75" style="13" customWidth="1"/>
    <col min="12772" max="12772" width="9.5" style="13" customWidth="1"/>
    <col min="12773" max="12774" width="11.75" style="13" customWidth="1"/>
    <col min="12775" max="12998" width="10.25" style="13"/>
    <col min="12999" max="12999" width="5.25" style="13" customWidth="1"/>
    <col min="13000" max="13000" width="16.25" style="13" customWidth="1"/>
    <col min="13001" max="13001" width="34" style="13" customWidth="1"/>
    <col min="13002" max="13002" width="16.25" style="13" customWidth="1"/>
    <col min="13003" max="13005" width="11.75" style="13" customWidth="1"/>
    <col min="13006" max="13007" width="9.5" style="13" customWidth="1"/>
    <col min="13008" max="13012" width="11.75" style="13" customWidth="1"/>
    <col min="13013" max="13013" width="9.5" style="13" customWidth="1"/>
    <col min="13014" max="13015" width="11.75" style="13" customWidth="1"/>
    <col min="13016" max="13016" width="16.25" style="13" customWidth="1"/>
    <col min="13017" max="13017" width="11.75" style="13" customWidth="1"/>
    <col min="13018" max="13019" width="9.5" style="13" customWidth="1"/>
    <col min="13020" max="13020" width="11.75" style="13" customWidth="1"/>
    <col min="13021" max="13022" width="9.5" style="13" customWidth="1"/>
    <col min="13023" max="13023" width="11.75" style="13" customWidth="1"/>
    <col min="13024" max="13024" width="10.25" style="13"/>
    <col min="13025" max="13027" width="11.75" style="13" customWidth="1"/>
    <col min="13028" max="13028" width="9.5" style="13" customWidth="1"/>
    <col min="13029" max="13030" width="11.75" style="13" customWidth="1"/>
    <col min="13031" max="13254" width="10.25" style="13"/>
    <col min="13255" max="13255" width="5.25" style="13" customWidth="1"/>
    <col min="13256" max="13256" width="16.25" style="13" customWidth="1"/>
    <col min="13257" max="13257" width="34" style="13" customWidth="1"/>
    <col min="13258" max="13258" width="16.25" style="13" customWidth="1"/>
    <col min="13259" max="13261" width="11.75" style="13" customWidth="1"/>
    <col min="13262" max="13263" width="9.5" style="13" customWidth="1"/>
    <col min="13264" max="13268" width="11.75" style="13" customWidth="1"/>
    <col min="13269" max="13269" width="9.5" style="13" customWidth="1"/>
    <col min="13270" max="13271" width="11.75" style="13" customWidth="1"/>
    <col min="13272" max="13272" width="16.25" style="13" customWidth="1"/>
    <col min="13273" max="13273" width="11.75" style="13" customWidth="1"/>
    <col min="13274" max="13275" width="9.5" style="13" customWidth="1"/>
    <col min="13276" max="13276" width="11.75" style="13" customWidth="1"/>
    <col min="13277" max="13278" width="9.5" style="13" customWidth="1"/>
    <col min="13279" max="13279" width="11.75" style="13" customWidth="1"/>
    <col min="13280" max="13280" width="10.25" style="13"/>
    <col min="13281" max="13283" width="11.75" style="13" customWidth="1"/>
    <col min="13284" max="13284" width="9.5" style="13" customWidth="1"/>
    <col min="13285" max="13286" width="11.75" style="13" customWidth="1"/>
    <col min="13287" max="13510" width="10.25" style="13"/>
    <col min="13511" max="13511" width="5.25" style="13" customWidth="1"/>
    <col min="13512" max="13512" width="16.25" style="13" customWidth="1"/>
    <col min="13513" max="13513" width="34" style="13" customWidth="1"/>
    <col min="13514" max="13514" width="16.25" style="13" customWidth="1"/>
    <col min="13515" max="13517" width="11.75" style="13" customWidth="1"/>
    <col min="13518" max="13519" width="9.5" style="13" customWidth="1"/>
    <col min="13520" max="13524" width="11.75" style="13" customWidth="1"/>
    <col min="13525" max="13525" width="9.5" style="13" customWidth="1"/>
    <col min="13526" max="13527" width="11.75" style="13" customWidth="1"/>
    <col min="13528" max="13528" width="16.25" style="13" customWidth="1"/>
    <col min="13529" max="13529" width="11.75" style="13" customWidth="1"/>
    <col min="13530" max="13531" width="9.5" style="13" customWidth="1"/>
    <col min="13532" max="13532" width="11.75" style="13" customWidth="1"/>
    <col min="13533" max="13534" width="9.5" style="13" customWidth="1"/>
    <col min="13535" max="13535" width="11.75" style="13" customWidth="1"/>
    <col min="13536" max="13536" width="10.25" style="13"/>
    <col min="13537" max="13539" width="11.75" style="13" customWidth="1"/>
    <col min="13540" max="13540" width="9.5" style="13" customWidth="1"/>
    <col min="13541" max="13542" width="11.75" style="13" customWidth="1"/>
    <col min="13543" max="13766" width="10.25" style="13"/>
    <col min="13767" max="13767" width="5.25" style="13" customWidth="1"/>
    <col min="13768" max="13768" width="16.25" style="13" customWidth="1"/>
    <col min="13769" max="13769" width="34" style="13" customWidth="1"/>
    <col min="13770" max="13770" width="16.25" style="13" customWidth="1"/>
    <col min="13771" max="13773" width="11.75" style="13" customWidth="1"/>
    <col min="13774" max="13775" width="9.5" style="13" customWidth="1"/>
    <col min="13776" max="13780" width="11.75" style="13" customWidth="1"/>
    <col min="13781" max="13781" width="9.5" style="13" customWidth="1"/>
    <col min="13782" max="13783" width="11.75" style="13" customWidth="1"/>
    <col min="13784" max="13784" width="16.25" style="13" customWidth="1"/>
    <col min="13785" max="13785" width="11.75" style="13" customWidth="1"/>
    <col min="13786" max="13787" width="9.5" style="13" customWidth="1"/>
    <col min="13788" max="13788" width="11.75" style="13" customWidth="1"/>
    <col min="13789" max="13790" width="9.5" style="13" customWidth="1"/>
    <col min="13791" max="13791" width="11.75" style="13" customWidth="1"/>
    <col min="13792" max="13792" width="10.25" style="13"/>
    <col min="13793" max="13795" width="11.75" style="13" customWidth="1"/>
    <col min="13796" max="13796" width="9.5" style="13" customWidth="1"/>
    <col min="13797" max="13798" width="11.75" style="13" customWidth="1"/>
    <col min="13799" max="14022" width="10.25" style="13"/>
    <col min="14023" max="14023" width="5.25" style="13" customWidth="1"/>
    <col min="14024" max="14024" width="16.25" style="13" customWidth="1"/>
    <col min="14025" max="14025" width="34" style="13" customWidth="1"/>
    <col min="14026" max="14026" width="16.25" style="13" customWidth="1"/>
    <col min="14027" max="14029" width="11.75" style="13" customWidth="1"/>
    <col min="14030" max="14031" width="9.5" style="13" customWidth="1"/>
    <col min="14032" max="14036" width="11.75" style="13" customWidth="1"/>
    <col min="14037" max="14037" width="9.5" style="13" customWidth="1"/>
    <col min="14038" max="14039" width="11.75" style="13" customWidth="1"/>
    <col min="14040" max="14040" width="16.25" style="13" customWidth="1"/>
    <col min="14041" max="14041" width="11.75" style="13" customWidth="1"/>
    <col min="14042" max="14043" width="9.5" style="13" customWidth="1"/>
    <col min="14044" max="14044" width="11.75" style="13" customWidth="1"/>
    <col min="14045" max="14046" width="9.5" style="13" customWidth="1"/>
    <col min="14047" max="14047" width="11.75" style="13" customWidth="1"/>
    <col min="14048" max="14048" width="10.25" style="13"/>
    <col min="14049" max="14051" width="11.75" style="13" customWidth="1"/>
    <col min="14052" max="14052" width="9.5" style="13" customWidth="1"/>
    <col min="14053" max="14054" width="11.75" style="13" customWidth="1"/>
    <col min="14055" max="14278" width="10.25" style="13"/>
    <col min="14279" max="14279" width="5.25" style="13" customWidth="1"/>
    <col min="14280" max="14280" width="16.25" style="13" customWidth="1"/>
    <col min="14281" max="14281" width="34" style="13" customWidth="1"/>
    <col min="14282" max="14282" width="16.25" style="13" customWidth="1"/>
    <col min="14283" max="14285" width="11.75" style="13" customWidth="1"/>
    <col min="14286" max="14287" width="9.5" style="13" customWidth="1"/>
    <col min="14288" max="14292" width="11.75" style="13" customWidth="1"/>
    <col min="14293" max="14293" width="9.5" style="13" customWidth="1"/>
    <col min="14294" max="14295" width="11.75" style="13" customWidth="1"/>
    <col min="14296" max="14296" width="16.25" style="13" customWidth="1"/>
    <col min="14297" max="14297" width="11.75" style="13" customWidth="1"/>
    <col min="14298" max="14299" width="9.5" style="13" customWidth="1"/>
    <col min="14300" max="14300" width="11.75" style="13" customWidth="1"/>
    <col min="14301" max="14302" width="9.5" style="13" customWidth="1"/>
    <col min="14303" max="14303" width="11.75" style="13" customWidth="1"/>
    <col min="14304" max="14304" width="10.25" style="13"/>
    <col min="14305" max="14307" width="11.75" style="13" customWidth="1"/>
    <col min="14308" max="14308" width="9.5" style="13" customWidth="1"/>
    <col min="14309" max="14310" width="11.75" style="13" customWidth="1"/>
    <col min="14311" max="14534" width="10.25" style="13"/>
    <col min="14535" max="14535" width="5.25" style="13" customWidth="1"/>
    <col min="14536" max="14536" width="16.25" style="13" customWidth="1"/>
    <col min="14537" max="14537" width="34" style="13" customWidth="1"/>
    <col min="14538" max="14538" width="16.25" style="13" customWidth="1"/>
    <col min="14539" max="14541" width="11.75" style="13" customWidth="1"/>
    <col min="14542" max="14543" width="9.5" style="13" customWidth="1"/>
    <col min="14544" max="14548" width="11.75" style="13" customWidth="1"/>
    <col min="14549" max="14549" width="9.5" style="13" customWidth="1"/>
    <col min="14550" max="14551" width="11.75" style="13" customWidth="1"/>
    <col min="14552" max="14552" width="16.25" style="13" customWidth="1"/>
    <col min="14553" max="14553" width="11.75" style="13" customWidth="1"/>
    <col min="14554" max="14555" width="9.5" style="13" customWidth="1"/>
    <col min="14556" max="14556" width="11.75" style="13" customWidth="1"/>
    <col min="14557" max="14558" width="9.5" style="13" customWidth="1"/>
    <col min="14559" max="14559" width="11.75" style="13" customWidth="1"/>
    <col min="14560" max="14560" width="10.25" style="13"/>
    <col min="14561" max="14563" width="11.75" style="13" customWidth="1"/>
    <col min="14564" max="14564" width="9.5" style="13" customWidth="1"/>
    <col min="14565" max="14566" width="11.75" style="13" customWidth="1"/>
    <col min="14567" max="14790" width="10.25" style="13"/>
    <col min="14791" max="14791" width="5.25" style="13" customWidth="1"/>
    <col min="14792" max="14792" width="16.25" style="13" customWidth="1"/>
    <col min="14793" max="14793" width="34" style="13" customWidth="1"/>
    <col min="14794" max="14794" width="16.25" style="13" customWidth="1"/>
    <col min="14795" max="14797" width="11.75" style="13" customWidth="1"/>
    <col min="14798" max="14799" width="9.5" style="13" customWidth="1"/>
    <col min="14800" max="14804" width="11.75" style="13" customWidth="1"/>
    <col min="14805" max="14805" width="9.5" style="13" customWidth="1"/>
    <col min="14806" max="14807" width="11.75" style="13" customWidth="1"/>
    <col min="14808" max="14808" width="16.25" style="13" customWidth="1"/>
    <col min="14809" max="14809" width="11.75" style="13" customWidth="1"/>
    <col min="14810" max="14811" width="9.5" style="13" customWidth="1"/>
    <col min="14812" max="14812" width="11.75" style="13" customWidth="1"/>
    <col min="14813" max="14814" width="9.5" style="13" customWidth="1"/>
    <col min="14815" max="14815" width="11.75" style="13" customWidth="1"/>
    <col min="14816" max="14816" width="10.25" style="13"/>
    <col min="14817" max="14819" width="11.75" style="13" customWidth="1"/>
    <col min="14820" max="14820" width="9.5" style="13" customWidth="1"/>
    <col min="14821" max="14822" width="11.75" style="13" customWidth="1"/>
    <col min="14823" max="15046" width="10.25" style="13"/>
    <col min="15047" max="15047" width="5.25" style="13" customWidth="1"/>
    <col min="15048" max="15048" width="16.25" style="13" customWidth="1"/>
    <col min="15049" max="15049" width="34" style="13" customWidth="1"/>
    <col min="15050" max="15050" width="16.25" style="13" customWidth="1"/>
    <col min="15051" max="15053" width="11.75" style="13" customWidth="1"/>
    <col min="15054" max="15055" width="9.5" style="13" customWidth="1"/>
    <col min="15056" max="15060" width="11.75" style="13" customWidth="1"/>
    <col min="15061" max="15061" width="9.5" style="13" customWidth="1"/>
    <col min="15062" max="15063" width="11.75" style="13" customWidth="1"/>
    <col min="15064" max="15064" width="16.25" style="13" customWidth="1"/>
    <col min="15065" max="15065" width="11.75" style="13" customWidth="1"/>
    <col min="15066" max="15067" width="9.5" style="13" customWidth="1"/>
    <col min="15068" max="15068" width="11.75" style="13" customWidth="1"/>
    <col min="15069" max="15070" width="9.5" style="13" customWidth="1"/>
    <col min="15071" max="15071" width="11.75" style="13" customWidth="1"/>
    <col min="15072" max="15072" width="10.25" style="13"/>
    <col min="15073" max="15075" width="11.75" style="13" customWidth="1"/>
    <col min="15076" max="15076" width="9.5" style="13" customWidth="1"/>
    <col min="15077" max="15078" width="11.75" style="13" customWidth="1"/>
    <col min="15079" max="15302" width="10.25" style="13"/>
    <col min="15303" max="15303" width="5.25" style="13" customWidth="1"/>
    <col min="15304" max="15304" width="16.25" style="13" customWidth="1"/>
    <col min="15305" max="15305" width="34" style="13" customWidth="1"/>
    <col min="15306" max="15306" width="16.25" style="13" customWidth="1"/>
    <col min="15307" max="15309" width="11.75" style="13" customWidth="1"/>
    <col min="15310" max="15311" width="9.5" style="13" customWidth="1"/>
    <col min="15312" max="15316" width="11.75" style="13" customWidth="1"/>
    <col min="15317" max="15317" width="9.5" style="13" customWidth="1"/>
    <col min="15318" max="15319" width="11.75" style="13" customWidth="1"/>
    <col min="15320" max="15320" width="16.25" style="13" customWidth="1"/>
    <col min="15321" max="15321" width="11.75" style="13" customWidth="1"/>
    <col min="15322" max="15323" width="9.5" style="13" customWidth="1"/>
    <col min="15324" max="15324" width="11.75" style="13" customWidth="1"/>
    <col min="15325" max="15326" width="9.5" style="13" customWidth="1"/>
    <col min="15327" max="15327" width="11.75" style="13" customWidth="1"/>
    <col min="15328" max="15328" width="10.25" style="13"/>
    <col min="15329" max="15331" width="11.75" style="13" customWidth="1"/>
    <col min="15332" max="15332" width="9.5" style="13" customWidth="1"/>
    <col min="15333" max="15334" width="11.75" style="13" customWidth="1"/>
    <col min="15335" max="15558" width="10.25" style="13"/>
    <col min="15559" max="15559" width="5.25" style="13" customWidth="1"/>
    <col min="15560" max="15560" width="16.25" style="13" customWidth="1"/>
    <col min="15561" max="15561" width="34" style="13" customWidth="1"/>
    <col min="15562" max="15562" width="16.25" style="13" customWidth="1"/>
    <col min="15563" max="15565" width="11.75" style="13" customWidth="1"/>
    <col min="15566" max="15567" width="9.5" style="13" customWidth="1"/>
    <col min="15568" max="15572" width="11.75" style="13" customWidth="1"/>
    <col min="15573" max="15573" width="9.5" style="13" customWidth="1"/>
    <col min="15574" max="15575" width="11.75" style="13" customWidth="1"/>
    <col min="15576" max="15576" width="16.25" style="13" customWidth="1"/>
    <col min="15577" max="15577" width="11.75" style="13" customWidth="1"/>
    <col min="15578" max="15579" width="9.5" style="13" customWidth="1"/>
    <col min="15580" max="15580" width="11.75" style="13" customWidth="1"/>
    <col min="15581" max="15582" width="9.5" style="13" customWidth="1"/>
    <col min="15583" max="15583" width="11.75" style="13" customWidth="1"/>
    <col min="15584" max="15584" width="10.25" style="13"/>
    <col min="15585" max="15587" width="11.75" style="13" customWidth="1"/>
    <col min="15588" max="15588" width="9.5" style="13" customWidth="1"/>
    <col min="15589" max="15590" width="11.75" style="13" customWidth="1"/>
    <col min="15591" max="15814" width="10.25" style="13"/>
    <col min="15815" max="15815" width="5.25" style="13" customWidth="1"/>
    <col min="15816" max="15816" width="16.25" style="13" customWidth="1"/>
    <col min="15817" max="15817" width="34" style="13" customWidth="1"/>
    <col min="15818" max="15818" width="16.25" style="13" customWidth="1"/>
    <col min="15819" max="15821" width="11.75" style="13" customWidth="1"/>
    <col min="15822" max="15823" width="9.5" style="13" customWidth="1"/>
    <col min="15824" max="15828" width="11.75" style="13" customWidth="1"/>
    <col min="15829" max="15829" width="9.5" style="13" customWidth="1"/>
    <col min="15830" max="15831" width="11.75" style="13" customWidth="1"/>
    <col min="15832" max="15832" width="16.25" style="13" customWidth="1"/>
    <col min="15833" max="15833" width="11.75" style="13" customWidth="1"/>
    <col min="15834" max="15835" width="9.5" style="13" customWidth="1"/>
    <col min="15836" max="15836" width="11.75" style="13" customWidth="1"/>
    <col min="15837" max="15838" width="9.5" style="13" customWidth="1"/>
    <col min="15839" max="15839" width="11.75" style="13" customWidth="1"/>
    <col min="15840" max="15840" width="10.25" style="13"/>
    <col min="15841" max="15843" width="11.75" style="13" customWidth="1"/>
    <col min="15844" max="15844" width="9.5" style="13" customWidth="1"/>
    <col min="15845" max="15846" width="11.75" style="13" customWidth="1"/>
    <col min="15847" max="16070" width="10.25" style="13"/>
    <col min="16071" max="16071" width="5.25" style="13" customWidth="1"/>
    <col min="16072" max="16072" width="16.25" style="13" customWidth="1"/>
    <col min="16073" max="16073" width="34" style="13" customWidth="1"/>
    <col min="16074" max="16074" width="16.25" style="13" customWidth="1"/>
    <col min="16075" max="16077" width="11.75" style="13" customWidth="1"/>
    <col min="16078" max="16079" width="9.5" style="13" customWidth="1"/>
    <col min="16080" max="16084" width="11.75" style="13" customWidth="1"/>
    <col min="16085" max="16085" width="9.5" style="13" customWidth="1"/>
    <col min="16086" max="16087" width="11.75" style="13" customWidth="1"/>
    <col min="16088" max="16088" width="16.25" style="13" customWidth="1"/>
    <col min="16089" max="16089" width="11.75" style="13" customWidth="1"/>
    <col min="16090" max="16091" width="9.5" style="13" customWidth="1"/>
    <col min="16092" max="16092" width="11.75" style="13" customWidth="1"/>
    <col min="16093" max="16094" width="9.5" style="13" customWidth="1"/>
    <col min="16095" max="16095" width="11.75" style="13" customWidth="1"/>
    <col min="16096" max="16096" width="10.25" style="13"/>
    <col min="16097" max="16099" width="11.75" style="13" customWidth="1"/>
    <col min="16100" max="16100" width="9.5" style="13" customWidth="1"/>
    <col min="16101" max="16102" width="11.75" style="13" customWidth="1"/>
    <col min="16103" max="16384" width="10.25" style="13"/>
  </cols>
  <sheetData>
    <row r="1" spans="2:10" s="1" customFormat="1" ht="47.2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5" t="s">
        <v>5</v>
      </c>
      <c r="H1" s="15" t="s">
        <v>6</v>
      </c>
      <c r="I1" s="15" t="s">
        <v>7</v>
      </c>
      <c r="J1" s="16" t="s">
        <v>8</v>
      </c>
    </row>
    <row r="2" spans="2:10" ht="37.9" customHeight="1">
      <c r="B2" s="19"/>
      <c r="C2" s="20"/>
      <c r="D2" s="20"/>
      <c r="E2" s="20"/>
      <c r="F2" s="39"/>
      <c r="G2" s="21"/>
      <c r="H2" s="21"/>
      <c r="I2" s="21"/>
      <c r="J2" s="22"/>
    </row>
    <row r="3" spans="2:10" ht="37.9" customHeight="1">
      <c r="B3" s="95" t="s">
        <v>1299</v>
      </c>
      <c r="C3" s="20"/>
      <c r="D3" s="54" t="s">
        <v>1300</v>
      </c>
      <c r="E3" s="54" t="s">
        <v>465</v>
      </c>
      <c r="F3" s="99" t="s">
        <v>1301</v>
      </c>
      <c r="G3" s="21"/>
      <c r="H3" s="21"/>
      <c r="I3" s="21"/>
      <c r="J3" s="22"/>
    </row>
    <row r="4" spans="2:10" ht="37.9" customHeight="1">
      <c r="B4" s="95" t="s">
        <v>1302</v>
      </c>
      <c r="C4" s="20"/>
      <c r="D4" s="54" t="s">
        <v>1300</v>
      </c>
      <c r="E4" s="54" t="s">
        <v>465</v>
      </c>
      <c r="F4" s="99" t="s">
        <v>1303</v>
      </c>
      <c r="G4" s="21"/>
      <c r="H4" s="21"/>
      <c r="I4" s="21"/>
      <c r="J4" s="22"/>
    </row>
    <row r="5" spans="2:10" ht="37.9" customHeight="1">
      <c r="B5" s="95" t="s">
        <v>1304</v>
      </c>
      <c r="C5" s="20"/>
      <c r="D5" s="54" t="s">
        <v>1300</v>
      </c>
      <c r="E5" s="54" t="s">
        <v>465</v>
      </c>
      <c r="F5" s="99" t="s">
        <v>1305</v>
      </c>
      <c r="G5" s="21"/>
      <c r="H5" s="21"/>
      <c r="I5" s="21"/>
      <c r="J5" s="22"/>
    </row>
    <row r="6" spans="2:10" ht="37.9" customHeight="1">
      <c r="B6" s="19"/>
      <c r="C6" s="20"/>
      <c r="D6" s="20"/>
      <c r="E6" s="20"/>
      <c r="F6" s="39"/>
      <c r="G6" s="21"/>
      <c r="H6" s="21"/>
      <c r="I6" s="21"/>
      <c r="J6" s="22"/>
    </row>
    <row r="7" spans="2:10" ht="37.9" customHeight="1">
      <c r="B7" s="95" t="s">
        <v>1306</v>
      </c>
      <c r="C7" s="20"/>
      <c r="D7" s="54" t="s">
        <v>1307</v>
      </c>
      <c r="E7" s="54" t="s">
        <v>465</v>
      </c>
      <c r="F7" s="99" t="s">
        <v>1308</v>
      </c>
      <c r="G7" s="21"/>
      <c r="H7" s="21"/>
      <c r="I7" s="21"/>
      <c r="J7" s="22"/>
    </row>
    <row r="8" spans="2:10" s="2" customFormat="1" ht="37.9" customHeight="1">
      <c r="B8" s="19"/>
      <c r="C8" s="20"/>
      <c r="D8" s="20"/>
      <c r="E8" s="20"/>
      <c r="F8" s="39"/>
      <c r="G8" s="21"/>
      <c r="H8" s="21"/>
      <c r="I8" s="21"/>
      <c r="J8" s="22"/>
    </row>
    <row r="9" spans="2:10" ht="37.9" customHeight="1">
      <c r="B9" s="95" t="s">
        <v>1309</v>
      </c>
      <c r="C9" s="20"/>
      <c r="D9" s="56" t="s">
        <v>194</v>
      </c>
      <c r="E9" s="56" t="s">
        <v>1310</v>
      </c>
      <c r="F9" s="99" t="s">
        <v>1311</v>
      </c>
      <c r="G9" s="21"/>
      <c r="H9" s="21"/>
      <c r="I9" s="21"/>
      <c r="J9" s="22"/>
    </row>
    <row r="10" spans="2:10" ht="37.9" customHeight="1">
      <c r="B10" s="95" t="s">
        <v>1312</v>
      </c>
      <c r="C10" s="20"/>
      <c r="D10" s="56" t="s">
        <v>194</v>
      </c>
      <c r="E10" s="56" t="s">
        <v>1310</v>
      </c>
      <c r="F10" s="99" t="s">
        <v>1313</v>
      </c>
      <c r="G10" s="21"/>
      <c r="H10" s="21"/>
      <c r="I10" s="21"/>
      <c r="J10" s="25"/>
    </row>
    <row r="11" spans="2:10" ht="37.9" customHeight="1">
      <c r="B11" s="95" t="s">
        <v>1314</v>
      </c>
      <c r="C11" s="20"/>
      <c r="D11" s="56" t="s">
        <v>194</v>
      </c>
      <c r="E11" s="56" t="s">
        <v>1310</v>
      </c>
      <c r="F11" s="99" t="s">
        <v>1315</v>
      </c>
      <c r="G11" s="21"/>
      <c r="H11" s="21"/>
      <c r="I11" s="21"/>
      <c r="J11" s="22"/>
    </row>
    <row r="12" spans="2:10" ht="37.9" customHeight="1">
      <c r="B12" s="95" t="s">
        <v>1316</v>
      </c>
      <c r="C12" s="20"/>
      <c r="D12" s="56" t="s">
        <v>194</v>
      </c>
      <c r="E12" s="56" t="s">
        <v>1310</v>
      </c>
      <c r="F12" s="99" t="s">
        <v>1317</v>
      </c>
      <c r="G12" s="21"/>
      <c r="H12" s="21"/>
      <c r="I12" s="21"/>
      <c r="J12" s="22"/>
    </row>
    <row r="13" spans="2:10" ht="37.9" customHeight="1">
      <c r="B13" s="19"/>
      <c r="C13" s="20"/>
      <c r="D13" s="20"/>
      <c r="E13" s="20"/>
      <c r="F13" s="52"/>
      <c r="G13" s="21"/>
      <c r="H13" s="21"/>
      <c r="I13" s="21"/>
      <c r="J13" s="65"/>
    </row>
    <row r="14" spans="2:10" ht="37.9" customHeight="1">
      <c r="B14" s="95" t="s">
        <v>1318</v>
      </c>
      <c r="C14" s="20"/>
      <c r="D14" s="20" t="s">
        <v>1319</v>
      </c>
      <c r="E14" s="20" t="s">
        <v>1320</v>
      </c>
      <c r="F14" s="99" t="s">
        <v>1321</v>
      </c>
      <c r="G14" s="21"/>
      <c r="H14" s="21"/>
      <c r="I14" s="21"/>
      <c r="J14" s="22"/>
    </row>
    <row r="15" spans="2:10" s="2" customFormat="1" ht="37.9" customHeight="1">
      <c r="B15" s="95" t="s">
        <v>1322</v>
      </c>
      <c r="C15" s="20"/>
      <c r="D15" s="20" t="s">
        <v>1319</v>
      </c>
      <c r="E15" s="20" t="s">
        <v>1320</v>
      </c>
      <c r="F15" s="99" t="s">
        <v>1323</v>
      </c>
      <c r="G15" s="21"/>
      <c r="H15" s="21"/>
      <c r="I15" s="21"/>
      <c r="J15" s="22"/>
    </row>
    <row r="16" spans="2:10" ht="37.9" customHeight="1">
      <c r="B16" s="95" t="s">
        <v>1324</v>
      </c>
      <c r="C16" s="20"/>
      <c r="D16" s="20" t="s">
        <v>1319</v>
      </c>
      <c r="E16" s="20" t="s">
        <v>1320</v>
      </c>
      <c r="F16" s="99" t="s">
        <v>1325</v>
      </c>
      <c r="G16" s="21"/>
      <c r="H16" s="21"/>
      <c r="I16" s="21"/>
      <c r="J16" s="18"/>
    </row>
    <row r="17" spans="2:6" ht="37.9" customHeight="1">
      <c r="B17" s="95" t="s">
        <v>1326</v>
      </c>
      <c r="C17" s="20"/>
      <c r="D17" s="20" t="s">
        <v>1319</v>
      </c>
      <c r="E17" s="20" t="s">
        <v>1320</v>
      </c>
      <c r="F17" s="99" t="s">
        <v>1327</v>
      </c>
    </row>
    <row r="18" spans="2:6" ht="37.9" customHeight="1">
      <c r="B18" s="95" t="s">
        <v>1328</v>
      </c>
      <c r="C18" s="20"/>
      <c r="D18" s="20" t="s">
        <v>1319</v>
      </c>
      <c r="E18" s="20" t="s">
        <v>1320</v>
      </c>
      <c r="F18" s="99" t="s">
        <v>1329</v>
      </c>
    </row>
    <row r="19" spans="2:6" ht="37.9" customHeight="1">
      <c r="B19" s="95" t="s">
        <v>1330</v>
      </c>
      <c r="C19" s="20"/>
      <c r="D19" s="20" t="s">
        <v>1319</v>
      </c>
      <c r="E19" s="20" t="s">
        <v>1320</v>
      </c>
      <c r="F19" s="99" t="s">
        <v>1331</v>
      </c>
    </row>
    <row r="20" spans="2:6" ht="37.9" customHeight="1">
      <c r="B20" s="95" t="s">
        <v>1332</v>
      </c>
      <c r="C20" s="20"/>
      <c r="D20" s="20" t="s">
        <v>1319</v>
      </c>
      <c r="E20" s="20" t="s">
        <v>1320</v>
      </c>
      <c r="F20" s="99" t="s">
        <v>1333</v>
      </c>
    </row>
  </sheetData>
  <autoFilter ref="B1:WUH1" xr:uid="{00000000-0001-0000-0000-000000000000}"/>
  <phoneticPr fontId="23" type="noConversion"/>
  <conditionalFormatting sqref="B1:B2 B6 B8:B1048576">
    <cfRule type="duplicateValues" dxfId="41" priority="7"/>
  </conditionalFormatting>
  <conditionalFormatting sqref="B3:B5">
    <cfRule type="duplicateValues" dxfId="40" priority="2"/>
  </conditionalFormatting>
  <conditionalFormatting sqref="B7">
    <cfRule type="duplicateValues" dxfId="39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5216-EEF3-466F-9275-18FD585F3DCF}">
  <sheetPr>
    <tabColor theme="1" tint="0.14999847407452621"/>
  </sheetPr>
  <dimension ref="B1:X67"/>
  <sheetViews>
    <sheetView topLeftCell="B1" zoomScale="80" zoomScaleNormal="80" workbookViewId="0">
      <pane ySplit="1" topLeftCell="A2" activePane="bottomLeft" state="frozen"/>
      <selection pane="bottomLeft" activeCell="M29" sqref="M29"/>
    </sheetView>
  </sheetViews>
  <sheetFormatPr defaultColWidth="10.25" defaultRowHeight="37.9" customHeight="1"/>
  <cols>
    <col min="1" max="1" width="0" style="13" hidden="1" customWidth="1"/>
    <col min="2" max="2" width="17.5" style="8" customWidth="1"/>
    <col min="3" max="3" width="14.5" style="9" customWidth="1"/>
    <col min="4" max="4" width="9.625" style="94" customWidth="1"/>
    <col min="5" max="5" width="11.875" style="9" customWidth="1"/>
    <col min="6" max="7" width="12" style="9" customWidth="1"/>
    <col min="8" max="8" width="74.25" style="41" customWidth="1"/>
    <col min="9" max="9" width="10.25" style="10" customWidth="1"/>
    <col min="10" max="10" width="14.75" style="10" customWidth="1"/>
    <col min="11" max="11" width="11" style="10" customWidth="1"/>
    <col min="12" max="12" width="16.25" style="11" customWidth="1"/>
    <col min="13" max="24" width="10.25" style="12"/>
    <col min="25" max="200" width="10.25" style="13"/>
    <col min="201" max="201" width="5.25" style="13" customWidth="1"/>
    <col min="202" max="202" width="16.25" style="13" customWidth="1"/>
    <col min="203" max="203" width="34" style="13" customWidth="1"/>
    <col min="204" max="204" width="16.25" style="13" customWidth="1"/>
    <col min="205" max="207" width="11.75" style="13" customWidth="1"/>
    <col min="208" max="209" width="9.5" style="13" customWidth="1"/>
    <col min="210" max="214" width="11.75" style="13" customWidth="1"/>
    <col min="215" max="215" width="9.5" style="13" customWidth="1"/>
    <col min="216" max="217" width="11.75" style="13" customWidth="1"/>
    <col min="218" max="218" width="16.25" style="13" customWidth="1"/>
    <col min="219" max="219" width="11.75" style="13" customWidth="1"/>
    <col min="220" max="221" width="9.5" style="13" customWidth="1"/>
    <col min="222" max="222" width="11.75" style="13" customWidth="1"/>
    <col min="223" max="224" width="9.5" style="13" customWidth="1"/>
    <col min="225" max="225" width="11.75" style="13" customWidth="1"/>
    <col min="226" max="226" width="10.25" style="13"/>
    <col min="227" max="229" width="11.75" style="13" customWidth="1"/>
    <col min="230" max="230" width="9.5" style="13" customWidth="1"/>
    <col min="231" max="232" width="11.75" style="13" customWidth="1"/>
    <col min="233" max="456" width="10.25" style="13"/>
    <col min="457" max="457" width="5.25" style="13" customWidth="1"/>
    <col min="458" max="458" width="16.25" style="13" customWidth="1"/>
    <col min="459" max="459" width="34" style="13" customWidth="1"/>
    <col min="460" max="460" width="16.25" style="13" customWidth="1"/>
    <col min="461" max="463" width="11.75" style="13" customWidth="1"/>
    <col min="464" max="465" width="9.5" style="13" customWidth="1"/>
    <col min="466" max="470" width="11.75" style="13" customWidth="1"/>
    <col min="471" max="471" width="9.5" style="13" customWidth="1"/>
    <col min="472" max="473" width="11.75" style="13" customWidth="1"/>
    <col min="474" max="474" width="16.25" style="13" customWidth="1"/>
    <col min="475" max="475" width="11.75" style="13" customWidth="1"/>
    <col min="476" max="477" width="9.5" style="13" customWidth="1"/>
    <col min="478" max="478" width="11.75" style="13" customWidth="1"/>
    <col min="479" max="480" width="9.5" style="13" customWidth="1"/>
    <col min="481" max="481" width="11.75" style="13" customWidth="1"/>
    <col min="482" max="482" width="10.25" style="13"/>
    <col min="483" max="485" width="11.75" style="13" customWidth="1"/>
    <col min="486" max="486" width="9.5" style="13" customWidth="1"/>
    <col min="487" max="488" width="11.75" style="13" customWidth="1"/>
    <col min="489" max="712" width="10.25" style="13"/>
    <col min="713" max="713" width="5.25" style="13" customWidth="1"/>
    <col min="714" max="714" width="16.25" style="13" customWidth="1"/>
    <col min="715" max="715" width="34" style="13" customWidth="1"/>
    <col min="716" max="716" width="16.25" style="13" customWidth="1"/>
    <col min="717" max="719" width="11.75" style="13" customWidth="1"/>
    <col min="720" max="721" width="9.5" style="13" customWidth="1"/>
    <col min="722" max="726" width="11.75" style="13" customWidth="1"/>
    <col min="727" max="727" width="9.5" style="13" customWidth="1"/>
    <col min="728" max="729" width="11.75" style="13" customWidth="1"/>
    <col min="730" max="730" width="16.25" style="13" customWidth="1"/>
    <col min="731" max="731" width="11.75" style="13" customWidth="1"/>
    <col min="732" max="733" width="9.5" style="13" customWidth="1"/>
    <col min="734" max="734" width="11.75" style="13" customWidth="1"/>
    <col min="735" max="736" width="9.5" style="13" customWidth="1"/>
    <col min="737" max="737" width="11.75" style="13" customWidth="1"/>
    <col min="738" max="738" width="10.25" style="13"/>
    <col min="739" max="741" width="11.75" style="13" customWidth="1"/>
    <col min="742" max="742" width="9.5" style="13" customWidth="1"/>
    <col min="743" max="744" width="11.75" style="13" customWidth="1"/>
    <col min="745" max="968" width="10.25" style="13"/>
    <col min="969" max="969" width="5.25" style="13" customWidth="1"/>
    <col min="970" max="970" width="16.25" style="13" customWidth="1"/>
    <col min="971" max="971" width="34" style="13" customWidth="1"/>
    <col min="972" max="972" width="16.25" style="13" customWidth="1"/>
    <col min="973" max="975" width="11.75" style="13" customWidth="1"/>
    <col min="976" max="977" width="9.5" style="13" customWidth="1"/>
    <col min="978" max="982" width="11.75" style="13" customWidth="1"/>
    <col min="983" max="983" width="9.5" style="13" customWidth="1"/>
    <col min="984" max="985" width="11.75" style="13" customWidth="1"/>
    <col min="986" max="986" width="16.25" style="13" customWidth="1"/>
    <col min="987" max="987" width="11.75" style="13" customWidth="1"/>
    <col min="988" max="989" width="9.5" style="13" customWidth="1"/>
    <col min="990" max="990" width="11.75" style="13" customWidth="1"/>
    <col min="991" max="992" width="9.5" style="13" customWidth="1"/>
    <col min="993" max="993" width="11.75" style="13" customWidth="1"/>
    <col min="994" max="994" width="10.25" style="13"/>
    <col min="995" max="997" width="11.75" style="13" customWidth="1"/>
    <col min="998" max="998" width="9.5" style="13" customWidth="1"/>
    <col min="999" max="1000" width="11.75" style="13" customWidth="1"/>
    <col min="1001" max="1224" width="10.25" style="13"/>
    <col min="1225" max="1225" width="5.25" style="13" customWidth="1"/>
    <col min="1226" max="1226" width="16.25" style="13" customWidth="1"/>
    <col min="1227" max="1227" width="34" style="13" customWidth="1"/>
    <col min="1228" max="1228" width="16.25" style="13" customWidth="1"/>
    <col min="1229" max="1231" width="11.75" style="13" customWidth="1"/>
    <col min="1232" max="1233" width="9.5" style="13" customWidth="1"/>
    <col min="1234" max="1238" width="11.75" style="13" customWidth="1"/>
    <col min="1239" max="1239" width="9.5" style="13" customWidth="1"/>
    <col min="1240" max="1241" width="11.75" style="13" customWidth="1"/>
    <col min="1242" max="1242" width="16.25" style="13" customWidth="1"/>
    <col min="1243" max="1243" width="11.75" style="13" customWidth="1"/>
    <col min="1244" max="1245" width="9.5" style="13" customWidth="1"/>
    <col min="1246" max="1246" width="11.75" style="13" customWidth="1"/>
    <col min="1247" max="1248" width="9.5" style="13" customWidth="1"/>
    <col min="1249" max="1249" width="11.75" style="13" customWidth="1"/>
    <col min="1250" max="1250" width="10.25" style="13"/>
    <col min="1251" max="1253" width="11.75" style="13" customWidth="1"/>
    <col min="1254" max="1254" width="9.5" style="13" customWidth="1"/>
    <col min="1255" max="1256" width="11.75" style="13" customWidth="1"/>
    <col min="1257" max="1480" width="10.25" style="13"/>
    <col min="1481" max="1481" width="5.25" style="13" customWidth="1"/>
    <col min="1482" max="1482" width="16.25" style="13" customWidth="1"/>
    <col min="1483" max="1483" width="34" style="13" customWidth="1"/>
    <col min="1484" max="1484" width="16.25" style="13" customWidth="1"/>
    <col min="1485" max="1487" width="11.75" style="13" customWidth="1"/>
    <col min="1488" max="1489" width="9.5" style="13" customWidth="1"/>
    <col min="1490" max="1494" width="11.75" style="13" customWidth="1"/>
    <col min="1495" max="1495" width="9.5" style="13" customWidth="1"/>
    <col min="1496" max="1497" width="11.75" style="13" customWidth="1"/>
    <col min="1498" max="1498" width="16.25" style="13" customWidth="1"/>
    <col min="1499" max="1499" width="11.75" style="13" customWidth="1"/>
    <col min="1500" max="1501" width="9.5" style="13" customWidth="1"/>
    <col min="1502" max="1502" width="11.75" style="13" customWidth="1"/>
    <col min="1503" max="1504" width="9.5" style="13" customWidth="1"/>
    <col min="1505" max="1505" width="11.75" style="13" customWidth="1"/>
    <col min="1506" max="1506" width="10.25" style="13"/>
    <col min="1507" max="1509" width="11.75" style="13" customWidth="1"/>
    <col min="1510" max="1510" width="9.5" style="13" customWidth="1"/>
    <col min="1511" max="1512" width="11.75" style="13" customWidth="1"/>
    <col min="1513" max="1736" width="10.25" style="13"/>
    <col min="1737" max="1737" width="5.25" style="13" customWidth="1"/>
    <col min="1738" max="1738" width="16.25" style="13" customWidth="1"/>
    <col min="1739" max="1739" width="34" style="13" customWidth="1"/>
    <col min="1740" max="1740" width="16.25" style="13" customWidth="1"/>
    <col min="1741" max="1743" width="11.75" style="13" customWidth="1"/>
    <col min="1744" max="1745" width="9.5" style="13" customWidth="1"/>
    <col min="1746" max="1750" width="11.75" style="13" customWidth="1"/>
    <col min="1751" max="1751" width="9.5" style="13" customWidth="1"/>
    <col min="1752" max="1753" width="11.75" style="13" customWidth="1"/>
    <col min="1754" max="1754" width="16.25" style="13" customWidth="1"/>
    <col min="1755" max="1755" width="11.75" style="13" customWidth="1"/>
    <col min="1756" max="1757" width="9.5" style="13" customWidth="1"/>
    <col min="1758" max="1758" width="11.75" style="13" customWidth="1"/>
    <col min="1759" max="1760" width="9.5" style="13" customWidth="1"/>
    <col min="1761" max="1761" width="11.75" style="13" customWidth="1"/>
    <col min="1762" max="1762" width="10.25" style="13"/>
    <col min="1763" max="1765" width="11.75" style="13" customWidth="1"/>
    <col min="1766" max="1766" width="9.5" style="13" customWidth="1"/>
    <col min="1767" max="1768" width="11.75" style="13" customWidth="1"/>
    <col min="1769" max="1992" width="10.25" style="13"/>
    <col min="1993" max="1993" width="5.25" style="13" customWidth="1"/>
    <col min="1994" max="1994" width="16.25" style="13" customWidth="1"/>
    <col min="1995" max="1995" width="34" style="13" customWidth="1"/>
    <col min="1996" max="1996" width="16.25" style="13" customWidth="1"/>
    <col min="1997" max="1999" width="11.75" style="13" customWidth="1"/>
    <col min="2000" max="2001" width="9.5" style="13" customWidth="1"/>
    <col min="2002" max="2006" width="11.75" style="13" customWidth="1"/>
    <col min="2007" max="2007" width="9.5" style="13" customWidth="1"/>
    <col min="2008" max="2009" width="11.75" style="13" customWidth="1"/>
    <col min="2010" max="2010" width="16.25" style="13" customWidth="1"/>
    <col min="2011" max="2011" width="11.75" style="13" customWidth="1"/>
    <col min="2012" max="2013" width="9.5" style="13" customWidth="1"/>
    <col min="2014" max="2014" width="11.75" style="13" customWidth="1"/>
    <col min="2015" max="2016" width="9.5" style="13" customWidth="1"/>
    <col min="2017" max="2017" width="11.75" style="13" customWidth="1"/>
    <col min="2018" max="2018" width="10.25" style="13"/>
    <col min="2019" max="2021" width="11.75" style="13" customWidth="1"/>
    <col min="2022" max="2022" width="9.5" style="13" customWidth="1"/>
    <col min="2023" max="2024" width="11.75" style="13" customWidth="1"/>
    <col min="2025" max="2248" width="10.25" style="13"/>
    <col min="2249" max="2249" width="5.25" style="13" customWidth="1"/>
    <col min="2250" max="2250" width="16.25" style="13" customWidth="1"/>
    <col min="2251" max="2251" width="34" style="13" customWidth="1"/>
    <col min="2252" max="2252" width="16.25" style="13" customWidth="1"/>
    <col min="2253" max="2255" width="11.75" style="13" customWidth="1"/>
    <col min="2256" max="2257" width="9.5" style="13" customWidth="1"/>
    <col min="2258" max="2262" width="11.75" style="13" customWidth="1"/>
    <col min="2263" max="2263" width="9.5" style="13" customWidth="1"/>
    <col min="2264" max="2265" width="11.75" style="13" customWidth="1"/>
    <col min="2266" max="2266" width="16.25" style="13" customWidth="1"/>
    <col min="2267" max="2267" width="11.75" style="13" customWidth="1"/>
    <col min="2268" max="2269" width="9.5" style="13" customWidth="1"/>
    <col min="2270" max="2270" width="11.75" style="13" customWidth="1"/>
    <col min="2271" max="2272" width="9.5" style="13" customWidth="1"/>
    <col min="2273" max="2273" width="11.75" style="13" customWidth="1"/>
    <col min="2274" max="2274" width="10.25" style="13"/>
    <col min="2275" max="2277" width="11.75" style="13" customWidth="1"/>
    <col min="2278" max="2278" width="9.5" style="13" customWidth="1"/>
    <col min="2279" max="2280" width="11.75" style="13" customWidth="1"/>
    <col min="2281" max="2504" width="10.25" style="13"/>
    <col min="2505" max="2505" width="5.25" style="13" customWidth="1"/>
    <col min="2506" max="2506" width="16.25" style="13" customWidth="1"/>
    <col min="2507" max="2507" width="34" style="13" customWidth="1"/>
    <col min="2508" max="2508" width="16.25" style="13" customWidth="1"/>
    <col min="2509" max="2511" width="11.75" style="13" customWidth="1"/>
    <col min="2512" max="2513" width="9.5" style="13" customWidth="1"/>
    <col min="2514" max="2518" width="11.75" style="13" customWidth="1"/>
    <col min="2519" max="2519" width="9.5" style="13" customWidth="1"/>
    <col min="2520" max="2521" width="11.75" style="13" customWidth="1"/>
    <col min="2522" max="2522" width="16.25" style="13" customWidth="1"/>
    <col min="2523" max="2523" width="11.75" style="13" customWidth="1"/>
    <col min="2524" max="2525" width="9.5" style="13" customWidth="1"/>
    <col min="2526" max="2526" width="11.75" style="13" customWidth="1"/>
    <col min="2527" max="2528" width="9.5" style="13" customWidth="1"/>
    <col min="2529" max="2529" width="11.75" style="13" customWidth="1"/>
    <col min="2530" max="2530" width="10.25" style="13"/>
    <col min="2531" max="2533" width="11.75" style="13" customWidth="1"/>
    <col min="2534" max="2534" width="9.5" style="13" customWidth="1"/>
    <col min="2535" max="2536" width="11.75" style="13" customWidth="1"/>
    <col min="2537" max="2760" width="10.25" style="13"/>
    <col min="2761" max="2761" width="5.25" style="13" customWidth="1"/>
    <col min="2762" max="2762" width="16.25" style="13" customWidth="1"/>
    <col min="2763" max="2763" width="34" style="13" customWidth="1"/>
    <col min="2764" max="2764" width="16.25" style="13" customWidth="1"/>
    <col min="2765" max="2767" width="11.75" style="13" customWidth="1"/>
    <col min="2768" max="2769" width="9.5" style="13" customWidth="1"/>
    <col min="2770" max="2774" width="11.75" style="13" customWidth="1"/>
    <col min="2775" max="2775" width="9.5" style="13" customWidth="1"/>
    <col min="2776" max="2777" width="11.75" style="13" customWidth="1"/>
    <col min="2778" max="2778" width="16.25" style="13" customWidth="1"/>
    <col min="2779" max="2779" width="11.75" style="13" customWidth="1"/>
    <col min="2780" max="2781" width="9.5" style="13" customWidth="1"/>
    <col min="2782" max="2782" width="11.75" style="13" customWidth="1"/>
    <col min="2783" max="2784" width="9.5" style="13" customWidth="1"/>
    <col min="2785" max="2785" width="11.75" style="13" customWidth="1"/>
    <col min="2786" max="2786" width="10.25" style="13"/>
    <col min="2787" max="2789" width="11.75" style="13" customWidth="1"/>
    <col min="2790" max="2790" width="9.5" style="13" customWidth="1"/>
    <col min="2791" max="2792" width="11.75" style="13" customWidth="1"/>
    <col min="2793" max="3016" width="10.25" style="13"/>
    <col min="3017" max="3017" width="5.25" style="13" customWidth="1"/>
    <col min="3018" max="3018" width="16.25" style="13" customWidth="1"/>
    <col min="3019" max="3019" width="34" style="13" customWidth="1"/>
    <col min="3020" max="3020" width="16.25" style="13" customWidth="1"/>
    <col min="3021" max="3023" width="11.75" style="13" customWidth="1"/>
    <col min="3024" max="3025" width="9.5" style="13" customWidth="1"/>
    <col min="3026" max="3030" width="11.75" style="13" customWidth="1"/>
    <col min="3031" max="3031" width="9.5" style="13" customWidth="1"/>
    <col min="3032" max="3033" width="11.75" style="13" customWidth="1"/>
    <col min="3034" max="3034" width="16.25" style="13" customWidth="1"/>
    <col min="3035" max="3035" width="11.75" style="13" customWidth="1"/>
    <col min="3036" max="3037" width="9.5" style="13" customWidth="1"/>
    <col min="3038" max="3038" width="11.75" style="13" customWidth="1"/>
    <col min="3039" max="3040" width="9.5" style="13" customWidth="1"/>
    <col min="3041" max="3041" width="11.75" style="13" customWidth="1"/>
    <col min="3042" max="3042" width="10.25" style="13"/>
    <col min="3043" max="3045" width="11.75" style="13" customWidth="1"/>
    <col min="3046" max="3046" width="9.5" style="13" customWidth="1"/>
    <col min="3047" max="3048" width="11.75" style="13" customWidth="1"/>
    <col min="3049" max="3272" width="10.25" style="13"/>
    <col min="3273" max="3273" width="5.25" style="13" customWidth="1"/>
    <col min="3274" max="3274" width="16.25" style="13" customWidth="1"/>
    <col min="3275" max="3275" width="34" style="13" customWidth="1"/>
    <col min="3276" max="3276" width="16.25" style="13" customWidth="1"/>
    <col min="3277" max="3279" width="11.75" style="13" customWidth="1"/>
    <col min="3280" max="3281" width="9.5" style="13" customWidth="1"/>
    <col min="3282" max="3286" width="11.75" style="13" customWidth="1"/>
    <col min="3287" max="3287" width="9.5" style="13" customWidth="1"/>
    <col min="3288" max="3289" width="11.75" style="13" customWidth="1"/>
    <col min="3290" max="3290" width="16.25" style="13" customWidth="1"/>
    <col min="3291" max="3291" width="11.75" style="13" customWidth="1"/>
    <col min="3292" max="3293" width="9.5" style="13" customWidth="1"/>
    <col min="3294" max="3294" width="11.75" style="13" customWidth="1"/>
    <col min="3295" max="3296" width="9.5" style="13" customWidth="1"/>
    <col min="3297" max="3297" width="11.75" style="13" customWidth="1"/>
    <col min="3298" max="3298" width="10.25" style="13"/>
    <col min="3299" max="3301" width="11.75" style="13" customWidth="1"/>
    <col min="3302" max="3302" width="9.5" style="13" customWidth="1"/>
    <col min="3303" max="3304" width="11.75" style="13" customWidth="1"/>
    <col min="3305" max="3528" width="10.25" style="13"/>
    <col min="3529" max="3529" width="5.25" style="13" customWidth="1"/>
    <col min="3530" max="3530" width="16.25" style="13" customWidth="1"/>
    <col min="3531" max="3531" width="34" style="13" customWidth="1"/>
    <col min="3532" max="3532" width="16.25" style="13" customWidth="1"/>
    <col min="3533" max="3535" width="11.75" style="13" customWidth="1"/>
    <col min="3536" max="3537" width="9.5" style="13" customWidth="1"/>
    <col min="3538" max="3542" width="11.75" style="13" customWidth="1"/>
    <col min="3543" max="3543" width="9.5" style="13" customWidth="1"/>
    <col min="3544" max="3545" width="11.75" style="13" customWidth="1"/>
    <col min="3546" max="3546" width="16.25" style="13" customWidth="1"/>
    <col min="3547" max="3547" width="11.75" style="13" customWidth="1"/>
    <col min="3548" max="3549" width="9.5" style="13" customWidth="1"/>
    <col min="3550" max="3550" width="11.75" style="13" customWidth="1"/>
    <col min="3551" max="3552" width="9.5" style="13" customWidth="1"/>
    <col min="3553" max="3553" width="11.75" style="13" customWidth="1"/>
    <col min="3554" max="3554" width="10.25" style="13"/>
    <col min="3555" max="3557" width="11.75" style="13" customWidth="1"/>
    <col min="3558" max="3558" width="9.5" style="13" customWidth="1"/>
    <col min="3559" max="3560" width="11.75" style="13" customWidth="1"/>
    <col min="3561" max="3784" width="10.25" style="13"/>
    <col min="3785" max="3785" width="5.25" style="13" customWidth="1"/>
    <col min="3786" max="3786" width="16.25" style="13" customWidth="1"/>
    <col min="3787" max="3787" width="34" style="13" customWidth="1"/>
    <col min="3788" max="3788" width="16.25" style="13" customWidth="1"/>
    <col min="3789" max="3791" width="11.75" style="13" customWidth="1"/>
    <col min="3792" max="3793" width="9.5" style="13" customWidth="1"/>
    <col min="3794" max="3798" width="11.75" style="13" customWidth="1"/>
    <col min="3799" max="3799" width="9.5" style="13" customWidth="1"/>
    <col min="3800" max="3801" width="11.75" style="13" customWidth="1"/>
    <col min="3802" max="3802" width="16.25" style="13" customWidth="1"/>
    <col min="3803" max="3803" width="11.75" style="13" customWidth="1"/>
    <col min="3804" max="3805" width="9.5" style="13" customWidth="1"/>
    <col min="3806" max="3806" width="11.75" style="13" customWidth="1"/>
    <col min="3807" max="3808" width="9.5" style="13" customWidth="1"/>
    <col min="3809" max="3809" width="11.75" style="13" customWidth="1"/>
    <col min="3810" max="3810" width="10.25" style="13"/>
    <col min="3811" max="3813" width="11.75" style="13" customWidth="1"/>
    <col min="3814" max="3814" width="9.5" style="13" customWidth="1"/>
    <col min="3815" max="3816" width="11.75" style="13" customWidth="1"/>
    <col min="3817" max="4040" width="10.25" style="13"/>
    <col min="4041" max="4041" width="5.25" style="13" customWidth="1"/>
    <col min="4042" max="4042" width="16.25" style="13" customWidth="1"/>
    <col min="4043" max="4043" width="34" style="13" customWidth="1"/>
    <col min="4044" max="4044" width="16.25" style="13" customWidth="1"/>
    <col min="4045" max="4047" width="11.75" style="13" customWidth="1"/>
    <col min="4048" max="4049" width="9.5" style="13" customWidth="1"/>
    <col min="4050" max="4054" width="11.75" style="13" customWidth="1"/>
    <col min="4055" max="4055" width="9.5" style="13" customWidth="1"/>
    <col min="4056" max="4057" width="11.75" style="13" customWidth="1"/>
    <col min="4058" max="4058" width="16.25" style="13" customWidth="1"/>
    <col min="4059" max="4059" width="11.75" style="13" customWidth="1"/>
    <col min="4060" max="4061" width="9.5" style="13" customWidth="1"/>
    <col min="4062" max="4062" width="11.75" style="13" customWidth="1"/>
    <col min="4063" max="4064" width="9.5" style="13" customWidth="1"/>
    <col min="4065" max="4065" width="11.75" style="13" customWidth="1"/>
    <col min="4066" max="4066" width="10.25" style="13"/>
    <col min="4067" max="4069" width="11.75" style="13" customWidth="1"/>
    <col min="4070" max="4070" width="9.5" style="13" customWidth="1"/>
    <col min="4071" max="4072" width="11.75" style="13" customWidth="1"/>
    <col min="4073" max="4296" width="10.25" style="13"/>
    <col min="4297" max="4297" width="5.25" style="13" customWidth="1"/>
    <col min="4298" max="4298" width="16.25" style="13" customWidth="1"/>
    <col min="4299" max="4299" width="34" style="13" customWidth="1"/>
    <col min="4300" max="4300" width="16.25" style="13" customWidth="1"/>
    <col min="4301" max="4303" width="11.75" style="13" customWidth="1"/>
    <col min="4304" max="4305" width="9.5" style="13" customWidth="1"/>
    <col min="4306" max="4310" width="11.75" style="13" customWidth="1"/>
    <col min="4311" max="4311" width="9.5" style="13" customWidth="1"/>
    <col min="4312" max="4313" width="11.75" style="13" customWidth="1"/>
    <col min="4314" max="4314" width="16.25" style="13" customWidth="1"/>
    <col min="4315" max="4315" width="11.75" style="13" customWidth="1"/>
    <col min="4316" max="4317" width="9.5" style="13" customWidth="1"/>
    <col min="4318" max="4318" width="11.75" style="13" customWidth="1"/>
    <col min="4319" max="4320" width="9.5" style="13" customWidth="1"/>
    <col min="4321" max="4321" width="11.75" style="13" customWidth="1"/>
    <col min="4322" max="4322" width="10.25" style="13"/>
    <col min="4323" max="4325" width="11.75" style="13" customWidth="1"/>
    <col min="4326" max="4326" width="9.5" style="13" customWidth="1"/>
    <col min="4327" max="4328" width="11.75" style="13" customWidth="1"/>
    <col min="4329" max="4552" width="10.25" style="13"/>
    <col min="4553" max="4553" width="5.25" style="13" customWidth="1"/>
    <col min="4554" max="4554" width="16.25" style="13" customWidth="1"/>
    <col min="4555" max="4555" width="34" style="13" customWidth="1"/>
    <col min="4556" max="4556" width="16.25" style="13" customWidth="1"/>
    <col min="4557" max="4559" width="11.75" style="13" customWidth="1"/>
    <col min="4560" max="4561" width="9.5" style="13" customWidth="1"/>
    <col min="4562" max="4566" width="11.75" style="13" customWidth="1"/>
    <col min="4567" max="4567" width="9.5" style="13" customWidth="1"/>
    <col min="4568" max="4569" width="11.75" style="13" customWidth="1"/>
    <col min="4570" max="4570" width="16.25" style="13" customWidth="1"/>
    <col min="4571" max="4571" width="11.75" style="13" customWidth="1"/>
    <col min="4572" max="4573" width="9.5" style="13" customWidth="1"/>
    <col min="4574" max="4574" width="11.75" style="13" customWidth="1"/>
    <col min="4575" max="4576" width="9.5" style="13" customWidth="1"/>
    <col min="4577" max="4577" width="11.75" style="13" customWidth="1"/>
    <col min="4578" max="4578" width="10.25" style="13"/>
    <col min="4579" max="4581" width="11.75" style="13" customWidth="1"/>
    <col min="4582" max="4582" width="9.5" style="13" customWidth="1"/>
    <col min="4583" max="4584" width="11.75" style="13" customWidth="1"/>
    <col min="4585" max="4808" width="10.25" style="13"/>
    <col min="4809" max="4809" width="5.25" style="13" customWidth="1"/>
    <col min="4810" max="4810" width="16.25" style="13" customWidth="1"/>
    <col min="4811" max="4811" width="34" style="13" customWidth="1"/>
    <col min="4812" max="4812" width="16.25" style="13" customWidth="1"/>
    <col min="4813" max="4815" width="11.75" style="13" customWidth="1"/>
    <col min="4816" max="4817" width="9.5" style="13" customWidth="1"/>
    <col min="4818" max="4822" width="11.75" style="13" customWidth="1"/>
    <col min="4823" max="4823" width="9.5" style="13" customWidth="1"/>
    <col min="4824" max="4825" width="11.75" style="13" customWidth="1"/>
    <col min="4826" max="4826" width="16.25" style="13" customWidth="1"/>
    <col min="4827" max="4827" width="11.75" style="13" customWidth="1"/>
    <col min="4828" max="4829" width="9.5" style="13" customWidth="1"/>
    <col min="4830" max="4830" width="11.75" style="13" customWidth="1"/>
    <col min="4831" max="4832" width="9.5" style="13" customWidth="1"/>
    <col min="4833" max="4833" width="11.75" style="13" customWidth="1"/>
    <col min="4834" max="4834" width="10.25" style="13"/>
    <col min="4835" max="4837" width="11.75" style="13" customWidth="1"/>
    <col min="4838" max="4838" width="9.5" style="13" customWidth="1"/>
    <col min="4839" max="4840" width="11.75" style="13" customWidth="1"/>
    <col min="4841" max="5064" width="10.25" style="13"/>
    <col min="5065" max="5065" width="5.25" style="13" customWidth="1"/>
    <col min="5066" max="5066" width="16.25" style="13" customWidth="1"/>
    <col min="5067" max="5067" width="34" style="13" customWidth="1"/>
    <col min="5068" max="5068" width="16.25" style="13" customWidth="1"/>
    <col min="5069" max="5071" width="11.75" style="13" customWidth="1"/>
    <col min="5072" max="5073" width="9.5" style="13" customWidth="1"/>
    <col min="5074" max="5078" width="11.75" style="13" customWidth="1"/>
    <col min="5079" max="5079" width="9.5" style="13" customWidth="1"/>
    <col min="5080" max="5081" width="11.75" style="13" customWidth="1"/>
    <col min="5082" max="5082" width="16.25" style="13" customWidth="1"/>
    <col min="5083" max="5083" width="11.75" style="13" customWidth="1"/>
    <col min="5084" max="5085" width="9.5" style="13" customWidth="1"/>
    <col min="5086" max="5086" width="11.75" style="13" customWidth="1"/>
    <col min="5087" max="5088" width="9.5" style="13" customWidth="1"/>
    <col min="5089" max="5089" width="11.75" style="13" customWidth="1"/>
    <col min="5090" max="5090" width="10.25" style="13"/>
    <col min="5091" max="5093" width="11.75" style="13" customWidth="1"/>
    <col min="5094" max="5094" width="9.5" style="13" customWidth="1"/>
    <col min="5095" max="5096" width="11.75" style="13" customWidth="1"/>
    <col min="5097" max="5320" width="10.25" style="13"/>
    <col min="5321" max="5321" width="5.25" style="13" customWidth="1"/>
    <col min="5322" max="5322" width="16.25" style="13" customWidth="1"/>
    <col min="5323" max="5323" width="34" style="13" customWidth="1"/>
    <col min="5324" max="5324" width="16.25" style="13" customWidth="1"/>
    <col min="5325" max="5327" width="11.75" style="13" customWidth="1"/>
    <col min="5328" max="5329" width="9.5" style="13" customWidth="1"/>
    <col min="5330" max="5334" width="11.75" style="13" customWidth="1"/>
    <col min="5335" max="5335" width="9.5" style="13" customWidth="1"/>
    <col min="5336" max="5337" width="11.75" style="13" customWidth="1"/>
    <col min="5338" max="5338" width="16.25" style="13" customWidth="1"/>
    <col min="5339" max="5339" width="11.75" style="13" customWidth="1"/>
    <col min="5340" max="5341" width="9.5" style="13" customWidth="1"/>
    <col min="5342" max="5342" width="11.75" style="13" customWidth="1"/>
    <col min="5343" max="5344" width="9.5" style="13" customWidth="1"/>
    <col min="5345" max="5345" width="11.75" style="13" customWidth="1"/>
    <col min="5346" max="5346" width="10.25" style="13"/>
    <col min="5347" max="5349" width="11.75" style="13" customWidth="1"/>
    <col min="5350" max="5350" width="9.5" style="13" customWidth="1"/>
    <col min="5351" max="5352" width="11.75" style="13" customWidth="1"/>
    <col min="5353" max="5576" width="10.25" style="13"/>
    <col min="5577" max="5577" width="5.25" style="13" customWidth="1"/>
    <col min="5578" max="5578" width="16.25" style="13" customWidth="1"/>
    <col min="5579" max="5579" width="34" style="13" customWidth="1"/>
    <col min="5580" max="5580" width="16.25" style="13" customWidth="1"/>
    <col min="5581" max="5583" width="11.75" style="13" customWidth="1"/>
    <col min="5584" max="5585" width="9.5" style="13" customWidth="1"/>
    <col min="5586" max="5590" width="11.75" style="13" customWidth="1"/>
    <col min="5591" max="5591" width="9.5" style="13" customWidth="1"/>
    <col min="5592" max="5593" width="11.75" style="13" customWidth="1"/>
    <col min="5594" max="5594" width="16.25" style="13" customWidth="1"/>
    <col min="5595" max="5595" width="11.75" style="13" customWidth="1"/>
    <col min="5596" max="5597" width="9.5" style="13" customWidth="1"/>
    <col min="5598" max="5598" width="11.75" style="13" customWidth="1"/>
    <col min="5599" max="5600" width="9.5" style="13" customWidth="1"/>
    <col min="5601" max="5601" width="11.75" style="13" customWidth="1"/>
    <col min="5602" max="5602" width="10.25" style="13"/>
    <col min="5603" max="5605" width="11.75" style="13" customWidth="1"/>
    <col min="5606" max="5606" width="9.5" style="13" customWidth="1"/>
    <col min="5607" max="5608" width="11.75" style="13" customWidth="1"/>
    <col min="5609" max="5832" width="10.25" style="13"/>
    <col min="5833" max="5833" width="5.25" style="13" customWidth="1"/>
    <col min="5834" max="5834" width="16.25" style="13" customWidth="1"/>
    <col min="5835" max="5835" width="34" style="13" customWidth="1"/>
    <col min="5836" max="5836" width="16.25" style="13" customWidth="1"/>
    <col min="5837" max="5839" width="11.75" style="13" customWidth="1"/>
    <col min="5840" max="5841" width="9.5" style="13" customWidth="1"/>
    <col min="5842" max="5846" width="11.75" style="13" customWidth="1"/>
    <col min="5847" max="5847" width="9.5" style="13" customWidth="1"/>
    <col min="5848" max="5849" width="11.75" style="13" customWidth="1"/>
    <col min="5850" max="5850" width="16.25" style="13" customWidth="1"/>
    <col min="5851" max="5851" width="11.75" style="13" customWidth="1"/>
    <col min="5852" max="5853" width="9.5" style="13" customWidth="1"/>
    <col min="5854" max="5854" width="11.75" style="13" customWidth="1"/>
    <col min="5855" max="5856" width="9.5" style="13" customWidth="1"/>
    <col min="5857" max="5857" width="11.75" style="13" customWidth="1"/>
    <col min="5858" max="5858" width="10.25" style="13"/>
    <col min="5859" max="5861" width="11.75" style="13" customWidth="1"/>
    <col min="5862" max="5862" width="9.5" style="13" customWidth="1"/>
    <col min="5863" max="5864" width="11.75" style="13" customWidth="1"/>
    <col min="5865" max="6088" width="10.25" style="13"/>
    <col min="6089" max="6089" width="5.25" style="13" customWidth="1"/>
    <col min="6090" max="6090" width="16.25" style="13" customWidth="1"/>
    <col min="6091" max="6091" width="34" style="13" customWidth="1"/>
    <col min="6092" max="6092" width="16.25" style="13" customWidth="1"/>
    <col min="6093" max="6095" width="11.75" style="13" customWidth="1"/>
    <col min="6096" max="6097" width="9.5" style="13" customWidth="1"/>
    <col min="6098" max="6102" width="11.75" style="13" customWidth="1"/>
    <col min="6103" max="6103" width="9.5" style="13" customWidth="1"/>
    <col min="6104" max="6105" width="11.75" style="13" customWidth="1"/>
    <col min="6106" max="6106" width="16.25" style="13" customWidth="1"/>
    <col min="6107" max="6107" width="11.75" style="13" customWidth="1"/>
    <col min="6108" max="6109" width="9.5" style="13" customWidth="1"/>
    <col min="6110" max="6110" width="11.75" style="13" customWidth="1"/>
    <col min="6111" max="6112" width="9.5" style="13" customWidth="1"/>
    <col min="6113" max="6113" width="11.75" style="13" customWidth="1"/>
    <col min="6114" max="6114" width="10.25" style="13"/>
    <col min="6115" max="6117" width="11.75" style="13" customWidth="1"/>
    <col min="6118" max="6118" width="9.5" style="13" customWidth="1"/>
    <col min="6119" max="6120" width="11.75" style="13" customWidth="1"/>
    <col min="6121" max="6344" width="10.25" style="13"/>
    <col min="6345" max="6345" width="5.25" style="13" customWidth="1"/>
    <col min="6346" max="6346" width="16.25" style="13" customWidth="1"/>
    <col min="6347" max="6347" width="34" style="13" customWidth="1"/>
    <col min="6348" max="6348" width="16.25" style="13" customWidth="1"/>
    <col min="6349" max="6351" width="11.75" style="13" customWidth="1"/>
    <col min="6352" max="6353" width="9.5" style="13" customWidth="1"/>
    <col min="6354" max="6358" width="11.75" style="13" customWidth="1"/>
    <col min="6359" max="6359" width="9.5" style="13" customWidth="1"/>
    <col min="6360" max="6361" width="11.75" style="13" customWidth="1"/>
    <col min="6362" max="6362" width="16.25" style="13" customWidth="1"/>
    <col min="6363" max="6363" width="11.75" style="13" customWidth="1"/>
    <col min="6364" max="6365" width="9.5" style="13" customWidth="1"/>
    <col min="6366" max="6366" width="11.75" style="13" customWidth="1"/>
    <col min="6367" max="6368" width="9.5" style="13" customWidth="1"/>
    <col min="6369" max="6369" width="11.75" style="13" customWidth="1"/>
    <col min="6370" max="6370" width="10.25" style="13"/>
    <col min="6371" max="6373" width="11.75" style="13" customWidth="1"/>
    <col min="6374" max="6374" width="9.5" style="13" customWidth="1"/>
    <col min="6375" max="6376" width="11.75" style="13" customWidth="1"/>
    <col min="6377" max="6600" width="10.25" style="13"/>
    <col min="6601" max="6601" width="5.25" style="13" customWidth="1"/>
    <col min="6602" max="6602" width="16.25" style="13" customWidth="1"/>
    <col min="6603" max="6603" width="34" style="13" customWidth="1"/>
    <col min="6604" max="6604" width="16.25" style="13" customWidth="1"/>
    <col min="6605" max="6607" width="11.75" style="13" customWidth="1"/>
    <col min="6608" max="6609" width="9.5" style="13" customWidth="1"/>
    <col min="6610" max="6614" width="11.75" style="13" customWidth="1"/>
    <col min="6615" max="6615" width="9.5" style="13" customWidth="1"/>
    <col min="6616" max="6617" width="11.75" style="13" customWidth="1"/>
    <col min="6618" max="6618" width="16.25" style="13" customWidth="1"/>
    <col min="6619" max="6619" width="11.75" style="13" customWidth="1"/>
    <col min="6620" max="6621" width="9.5" style="13" customWidth="1"/>
    <col min="6622" max="6622" width="11.75" style="13" customWidth="1"/>
    <col min="6623" max="6624" width="9.5" style="13" customWidth="1"/>
    <col min="6625" max="6625" width="11.75" style="13" customWidth="1"/>
    <col min="6626" max="6626" width="10.25" style="13"/>
    <col min="6627" max="6629" width="11.75" style="13" customWidth="1"/>
    <col min="6630" max="6630" width="9.5" style="13" customWidth="1"/>
    <col min="6631" max="6632" width="11.75" style="13" customWidth="1"/>
    <col min="6633" max="6856" width="10.25" style="13"/>
    <col min="6857" max="6857" width="5.25" style="13" customWidth="1"/>
    <col min="6858" max="6858" width="16.25" style="13" customWidth="1"/>
    <col min="6859" max="6859" width="34" style="13" customWidth="1"/>
    <col min="6860" max="6860" width="16.25" style="13" customWidth="1"/>
    <col min="6861" max="6863" width="11.75" style="13" customWidth="1"/>
    <col min="6864" max="6865" width="9.5" style="13" customWidth="1"/>
    <col min="6866" max="6870" width="11.75" style="13" customWidth="1"/>
    <col min="6871" max="6871" width="9.5" style="13" customWidth="1"/>
    <col min="6872" max="6873" width="11.75" style="13" customWidth="1"/>
    <col min="6874" max="6874" width="16.25" style="13" customWidth="1"/>
    <col min="6875" max="6875" width="11.75" style="13" customWidth="1"/>
    <col min="6876" max="6877" width="9.5" style="13" customWidth="1"/>
    <col min="6878" max="6878" width="11.75" style="13" customWidth="1"/>
    <col min="6879" max="6880" width="9.5" style="13" customWidth="1"/>
    <col min="6881" max="6881" width="11.75" style="13" customWidth="1"/>
    <col min="6882" max="6882" width="10.25" style="13"/>
    <col min="6883" max="6885" width="11.75" style="13" customWidth="1"/>
    <col min="6886" max="6886" width="9.5" style="13" customWidth="1"/>
    <col min="6887" max="6888" width="11.75" style="13" customWidth="1"/>
    <col min="6889" max="7112" width="10.25" style="13"/>
    <col min="7113" max="7113" width="5.25" style="13" customWidth="1"/>
    <col min="7114" max="7114" width="16.25" style="13" customWidth="1"/>
    <col min="7115" max="7115" width="34" style="13" customWidth="1"/>
    <col min="7116" max="7116" width="16.25" style="13" customWidth="1"/>
    <col min="7117" max="7119" width="11.75" style="13" customWidth="1"/>
    <col min="7120" max="7121" width="9.5" style="13" customWidth="1"/>
    <col min="7122" max="7126" width="11.75" style="13" customWidth="1"/>
    <col min="7127" max="7127" width="9.5" style="13" customWidth="1"/>
    <col min="7128" max="7129" width="11.75" style="13" customWidth="1"/>
    <col min="7130" max="7130" width="16.25" style="13" customWidth="1"/>
    <col min="7131" max="7131" width="11.75" style="13" customWidth="1"/>
    <col min="7132" max="7133" width="9.5" style="13" customWidth="1"/>
    <col min="7134" max="7134" width="11.75" style="13" customWidth="1"/>
    <col min="7135" max="7136" width="9.5" style="13" customWidth="1"/>
    <col min="7137" max="7137" width="11.75" style="13" customWidth="1"/>
    <col min="7138" max="7138" width="10.25" style="13"/>
    <col min="7139" max="7141" width="11.75" style="13" customWidth="1"/>
    <col min="7142" max="7142" width="9.5" style="13" customWidth="1"/>
    <col min="7143" max="7144" width="11.75" style="13" customWidth="1"/>
    <col min="7145" max="7368" width="10.25" style="13"/>
    <col min="7369" max="7369" width="5.25" style="13" customWidth="1"/>
    <col min="7370" max="7370" width="16.25" style="13" customWidth="1"/>
    <col min="7371" max="7371" width="34" style="13" customWidth="1"/>
    <col min="7372" max="7372" width="16.25" style="13" customWidth="1"/>
    <col min="7373" max="7375" width="11.75" style="13" customWidth="1"/>
    <col min="7376" max="7377" width="9.5" style="13" customWidth="1"/>
    <col min="7378" max="7382" width="11.75" style="13" customWidth="1"/>
    <col min="7383" max="7383" width="9.5" style="13" customWidth="1"/>
    <col min="7384" max="7385" width="11.75" style="13" customWidth="1"/>
    <col min="7386" max="7386" width="16.25" style="13" customWidth="1"/>
    <col min="7387" max="7387" width="11.75" style="13" customWidth="1"/>
    <col min="7388" max="7389" width="9.5" style="13" customWidth="1"/>
    <col min="7390" max="7390" width="11.75" style="13" customWidth="1"/>
    <col min="7391" max="7392" width="9.5" style="13" customWidth="1"/>
    <col min="7393" max="7393" width="11.75" style="13" customWidth="1"/>
    <col min="7394" max="7394" width="10.25" style="13"/>
    <col min="7395" max="7397" width="11.75" style="13" customWidth="1"/>
    <col min="7398" max="7398" width="9.5" style="13" customWidth="1"/>
    <col min="7399" max="7400" width="11.75" style="13" customWidth="1"/>
    <col min="7401" max="7624" width="10.25" style="13"/>
    <col min="7625" max="7625" width="5.25" style="13" customWidth="1"/>
    <col min="7626" max="7626" width="16.25" style="13" customWidth="1"/>
    <col min="7627" max="7627" width="34" style="13" customWidth="1"/>
    <col min="7628" max="7628" width="16.25" style="13" customWidth="1"/>
    <col min="7629" max="7631" width="11.75" style="13" customWidth="1"/>
    <col min="7632" max="7633" width="9.5" style="13" customWidth="1"/>
    <col min="7634" max="7638" width="11.75" style="13" customWidth="1"/>
    <col min="7639" max="7639" width="9.5" style="13" customWidth="1"/>
    <col min="7640" max="7641" width="11.75" style="13" customWidth="1"/>
    <col min="7642" max="7642" width="16.25" style="13" customWidth="1"/>
    <col min="7643" max="7643" width="11.75" style="13" customWidth="1"/>
    <col min="7644" max="7645" width="9.5" style="13" customWidth="1"/>
    <col min="7646" max="7646" width="11.75" style="13" customWidth="1"/>
    <col min="7647" max="7648" width="9.5" style="13" customWidth="1"/>
    <col min="7649" max="7649" width="11.75" style="13" customWidth="1"/>
    <col min="7650" max="7650" width="10.25" style="13"/>
    <col min="7651" max="7653" width="11.75" style="13" customWidth="1"/>
    <col min="7654" max="7654" width="9.5" style="13" customWidth="1"/>
    <col min="7655" max="7656" width="11.75" style="13" customWidth="1"/>
    <col min="7657" max="7880" width="10.25" style="13"/>
    <col min="7881" max="7881" width="5.25" style="13" customWidth="1"/>
    <col min="7882" max="7882" width="16.25" style="13" customWidth="1"/>
    <col min="7883" max="7883" width="34" style="13" customWidth="1"/>
    <col min="7884" max="7884" width="16.25" style="13" customWidth="1"/>
    <col min="7885" max="7887" width="11.75" style="13" customWidth="1"/>
    <col min="7888" max="7889" width="9.5" style="13" customWidth="1"/>
    <col min="7890" max="7894" width="11.75" style="13" customWidth="1"/>
    <col min="7895" max="7895" width="9.5" style="13" customWidth="1"/>
    <col min="7896" max="7897" width="11.75" style="13" customWidth="1"/>
    <col min="7898" max="7898" width="16.25" style="13" customWidth="1"/>
    <col min="7899" max="7899" width="11.75" style="13" customWidth="1"/>
    <col min="7900" max="7901" width="9.5" style="13" customWidth="1"/>
    <col min="7902" max="7902" width="11.75" style="13" customWidth="1"/>
    <col min="7903" max="7904" width="9.5" style="13" customWidth="1"/>
    <col min="7905" max="7905" width="11.75" style="13" customWidth="1"/>
    <col min="7906" max="7906" width="10.25" style="13"/>
    <col min="7907" max="7909" width="11.75" style="13" customWidth="1"/>
    <col min="7910" max="7910" width="9.5" style="13" customWidth="1"/>
    <col min="7911" max="7912" width="11.75" style="13" customWidth="1"/>
    <col min="7913" max="8136" width="10.25" style="13"/>
    <col min="8137" max="8137" width="5.25" style="13" customWidth="1"/>
    <col min="8138" max="8138" width="16.25" style="13" customWidth="1"/>
    <col min="8139" max="8139" width="34" style="13" customWidth="1"/>
    <col min="8140" max="8140" width="16.25" style="13" customWidth="1"/>
    <col min="8141" max="8143" width="11.75" style="13" customWidth="1"/>
    <col min="8144" max="8145" width="9.5" style="13" customWidth="1"/>
    <col min="8146" max="8150" width="11.75" style="13" customWidth="1"/>
    <col min="8151" max="8151" width="9.5" style="13" customWidth="1"/>
    <col min="8152" max="8153" width="11.75" style="13" customWidth="1"/>
    <col min="8154" max="8154" width="16.25" style="13" customWidth="1"/>
    <col min="8155" max="8155" width="11.75" style="13" customWidth="1"/>
    <col min="8156" max="8157" width="9.5" style="13" customWidth="1"/>
    <col min="8158" max="8158" width="11.75" style="13" customWidth="1"/>
    <col min="8159" max="8160" width="9.5" style="13" customWidth="1"/>
    <col min="8161" max="8161" width="11.75" style="13" customWidth="1"/>
    <col min="8162" max="8162" width="10.25" style="13"/>
    <col min="8163" max="8165" width="11.75" style="13" customWidth="1"/>
    <col min="8166" max="8166" width="9.5" style="13" customWidth="1"/>
    <col min="8167" max="8168" width="11.75" style="13" customWidth="1"/>
    <col min="8169" max="8392" width="10.25" style="13"/>
    <col min="8393" max="8393" width="5.25" style="13" customWidth="1"/>
    <col min="8394" max="8394" width="16.25" style="13" customWidth="1"/>
    <col min="8395" max="8395" width="34" style="13" customWidth="1"/>
    <col min="8396" max="8396" width="16.25" style="13" customWidth="1"/>
    <col min="8397" max="8399" width="11.75" style="13" customWidth="1"/>
    <col min="8400" max="8401" width="9.5" style="13" customWidth="1"/>
    <col min="8402" max="8406" width="11.75" style="13" customWidth="1"/>
    <col min="8407" max="8407" width="9.5" style="13" customWidth="1"/>
    <col min="8408" max="8409" width="11.75" style="13" customWidth="1"/>
    <col min="8410" max="8410" width="16.25" style="13" customWidth="1"/>
    <col min="8411" max="8411" width="11.75" style="13" customWidth="1"/>
    <col min="8412" max="8413" width="9.5" style="13" customWidth="1"/>
    <col min="8414" max="8414" width="11.75" style="13" customWidth="1"/>
    <col min="8415" max="8416" width="9.5" style="13" customWidth="1"/>
    <col min="8417" max="8417" width="11.75" style="13" customWidth="1"/>
    <col min="8418" max="8418" width="10.25" style="13"/>
    <col min="8419" max="8421" width="11.75" style="13" customWidth="1"/>
    <col min="8422" max="8422" width="9.5" style="13" customWidth="1"/>
    <col min="8423" max="8424" width="11.75" style="13" customWidth="1"/>
    <col min="8425" max="8648" width="10.25" style="13"/>
    <col min="8649" max="8649" width="5.25" style="13" customWidth="1"/>
    <col min="8650" max="8650" width="16.25" style="13" customWidth="1"/>
    <col min="8651" max="8651" width="34" style="13" customWidth="1"/>
    <col min="8652" max="8652" width="16.25" style="13" customWidth="1"/>
    <col min="8653" max="8655" width="11.75" style="13" customWidth="1"/>
    <col min="8656" max="8657" width="9.5" style="13" customWidth="1"/>
    <col min="8658" max="8662" width="11.75" style="13" customWidth="1"/>
    <col min="8663" max="8663" width="9.5" style="13" customWidth="1"/>
    <col min="8664" max="8665" width="11.75" style="13" customWidth="1"/>
    <col min="8666" max="8666" width="16.25" style="13" customWidth="1"/>
    <col min="8667" max="8667" width="11.75" style="13" customWidth="1"/>
    <col min="8668" max="8669" width="9.5" style="13" customWidth="1"/>
    <col min="8670" max="8670" width="11.75" style="13" customWidth="1"/>
    <col min="8671" max="8672" width="9.5" style="13" customWidth="1"/>
    <col min="8673" max="8673" width="11.75" style="13" customWidth="1"/>
    <col min="8674" max="8674" width="10.25" style="13"/>
    <col min="8675" max="8677" width="11.75" style="13" customWidth="1"/>
    <col min="8678" max="8678" width="9.5" style="13" customWidth="1"/>
    <col min="8679" max="8680" width="11.75" style="13" customWidth="1"/>
    <col min="8681" max="8904" width="10.25" style="13"/>
    <col min="8905" max="8905" width="5.25" style="13" customWidth="1"/>
    <col min="8906" max="8906" width="16.25" style="13" customWidth="1"/>
    <col min="8907" max="8907" width="34" style="13" customWidth="1"/>
    <col min="8908" max="8908" width="16.25" style="13" customWidth="1"/>
    <col min="8909" max="8911" width="11.75" style="13" customWidth="1"/>
    <col min="8912" max="8913" width="9.5" style="13" customWidth="1"/>
    <col min="8914" max="8918" width="11.75" style="13" customWidth="1"/>
    <col min="8919" max="8919" width="9.5" style="13" customWidth="1"/>
    <col min="8920" max="8921" width="11.75" style="13" customWidth="1"/>
    <col min="8922" max="8922" width="16.25" style="13" customWidth="1"/>
    <col min="8923" max="8923" width="11.75" style="13" customWidth="1"/>
    <col min="8924" max="8925" width="9.5" style="13" customWidth="1"/>
    <col min="8926" max="8926" width="11.75" style="13" customWidth="1"/>
    <col min="8927" max="8928" width="9.5" style="13" customWidth="1"/>
    <col min="8929" max="8929" width="11.75" style="13" customWidth="1"/>
    <col min="8930" max="8930" width="10.25" style="13"/>
    <col min="8931" max="8933" width="11.75" style="13" customWidth="1"/>
    <col min="8934" max="8934" width="9.5" style="13" customWidth="1"/>
    <col min="8935" max="8936" width="11.75" style="13" customWidth="1"/>
    <col min="8937" max="9160" width="10.25" style="13"/>
    <col min="9161" max="9161" width="5.25" style="13" customWidth="1"/>
    <col min="9162" max="9162" width="16.25" style="13" customWidth="1"/>
    <col min="9163" max="9163" width="34" style="13" customWidth="1"/>
    <col min="9164" max="9164" width="16.25" style="13" customWidth="1"/>
    <col min="9165" max="9167" width="11.75" style="13" customWidth="1"/>
    <col min="9168" max="9169" width="9.5" style="13" customWidth="1"/>
    <col min="9170" max="9174" width="11.75" style="13" customWidth="1"/>
    <col min="9175" max="9175" width="9.5" style="13" customWidth="1"/>
    <col min="9176" max="9177" width="11.75" style="13" customWidth="1"/>
    <col min="9178" max="9178" width="16.25" style="13" customWidth="1"/>
    <col min="9179" max="9179" width="11.75" style="13" customWidth="1"/>
    <col min="9180" max="9181" width="9.5" style="13" customWidth="1"/>
    <col min="9182" max="9182" width="11.75" style="13" customWidth="1"/>
    <col min="9183" max="9184" width="9.5" style="13" customWidth="1"/>
    <col min="9185" max="9185" width="11.75" style="13" customWidth="1"/>
    <col min="9186" max="9186" width="10.25" style="13"/>
    <col min="9187" max="9189" width="11.75" style="13" customWidth="1"/>
    <col min="9190" max="9190" width="9.5" style="13" customWidth="1"/>
    <col min="9191" max="9192" width="11.75" style="13" customWidth="1"/>
    <col min="9193" max="9416" width="10.25" style="13"/>
    <col min="9417" max="9417" width="5.25" style="13" customWidth="1"/>
    <col min="9418" max="9418" width="16.25" style="13" customWidth="1"/>
    <col min="9419" max="9419" width="34" style="13" customWidth="1"/>
    <col min="9420" max="9420" width="16.25" style="13" customWidth="1"/>
    <col min="9421" max="9423" width="11.75" style="13" customWidth="1"/>
    <col min="9424" max="9425" width="9.5" style="13" customWidth="1"/>
    <col min="9426" max="9430" width="11.75" style="13" customWidth="1"/>
    <col min="9431" max="9431" width="9.5" style="13" customWidth="1"/>
    <col min="9432" max="9433" width="11.75" style="13" customWidth="1"/>
    <col min="9434" max="9434" width="16.25" style="13" customWidth="1"/>
    <col min="9435" max="9435" width="11.75" style="13" customWidth="1"/>
    <col min="9436" max="9437" width="9.5" style="13" customWidth="1"/>
    <col min="9438" max="9438" width="11.75" style="13" customWidth="1"/>
    <col min="9439" max="9440" width="9.5" style="13" customWidth="1"/>
    <col min="9441" max="9441" width="11.75" style="13" customWidth="1"/>
    <col min="9442" max="9442" width="10.25" style="13"/>
    <col min="9443" max="9445" width="11.75" style="13" customWidth="1"/>
    <col min="9446" max="9446" width="9.5" style="13" customWidth="1"/>
    <col min="9447" max="9448" width="11.75" style="13" customWidth="1"/>
    <col min="9449" max="9672" width="10.25" style="13"/>
    <col min="9673" max="9673" width="5.25" style="13" customWidth="1"/>
    <col min="9674" max="9674" width="16.25" style="13" customWidth="1"/>
    <col min="9675" max="9675" width="34" style="13" customWidth="1"/>
    <col min="9676" max="9676" width="16.25" style="13" customWidth="1"/>
    <col min="9677" max="9679" width="11.75" style="13" customWidth="1"/>
    <col min="9680" max="9681" width="9.5" style="13" customWidth="1"/>
    <col min="9682" max="9686" width="11.75" style="13" customWidth="1"/>
    <col min="9687" max="9687" width="9.5" style="13" customWidth="1"/>
    <col min="9688" max="9689" width="11.75" style="13" customWidth="1"/>
    <col min="9690" max="9690" width="16.25" style="13" customWidth="1"/>
    <col min="9691" max="9691" width="11.75" style="13" customWidth="1"/>
    <col min="9692" max="9693" width="9.5" style="13" customWidth="1"/>
    <col min="9694" max="9694" width="11.75" style="13" customWidth="1"/>
    <col min="9695" max="9696" width="9.5" style="13" customWidth="1"/>
    <col min="9697" max="9697" width="11.75" style="13" customWidth="1"/>
    <col min="9698" max="9698" width="10.25" style="13"/>
    <col min="9699" max="9701" width="11.75" style="13" customWidth="1"/>
    <col min="9702" max="9702" width="9.5" style="13" customWidth="1"/>
    <col min="9703" max="9704" width="11.75" style="13" customWidth="1"/>
    <col min="9705" max="9928" width="10.25" style="13"/>
    <col min="9929" max="9929" width="5.25" style="13" customWidth="1"/>
    <col min="9930" max="9930" width="16.25" style="13" customWidth="1"/>
    <col min="9931" max="9931" width="34" style="13" customWidth="1"/>
    <col min="9932" max="9932" width="16.25" style="13" customWidth="1"/>
    <col min="9933" max="9935" width="11.75" style="13" customWidth="1"/>
    <col min="9936" max="9937" width="9.5" style="13" customWidth="1"/>
    <col min="9938" max="9942" width="11.75" style="13" customWidth="1"/>
    <col min="9943" max="9943" width="9.5" style="13" customWidth="1"/>
    <col min="9944" max="9945" width="11.75" style="13" customWidth="1"/>
    <col min="9946" max="9946" width="16.25" style="13" customWidth="1"/>
    <col min="9947" max="9947" width="11.75" style="13" customWidth="1"/>
    <col min="9948" max="9949" width="9.5" style="13" customWidth="1"/>
    <col min="9950" max="9950" width="11.75" style="13" customWidth="1"/>
    <col min="9951" max="9952" width="9.5" style="13" customWidth="1"/>
    <col min="9953" max="9953" width="11.75" style="13" customWidth="1"/>
    <col min="9954" max="9954" width="10.25" style="13"/>
    <col min="9955" max="9957" width="11.75" style="13" customWidth="1"/>
    <col min="9958" max="9958" width="9.5" style="13" customWidth="1"/>
    <col min="9959" max="9960" width="11.75" style="13" customWidth="1"/>
    <col min="9961" max="10184" width="10.25" style="13"/>
    <col min="10185" max="10185" width="5.25" style="13" customWidth="1"/>
    <col min="10186" max="10186" width="16.25" style="13" customWidth="1"/>
    <col min="10187" max="10187" width="34" style="13" customWidth="1"/>
    <col min="10188" max="10188" width="16.25" style="13" customWidth="1"/>
    <col min="10189" max="10191" width="11.75" style="13" customWidth="1"/>
    <col min="10192" max="10193" width="9.5" style="13" customWidth="1"/>
    <col min="10194" max="10198" width="11.75" style="13" customWidth="1"/>
    <col min="10199" max="10199" width="9.5" style="13" customWidth="1"/>
    <col min="10200" max="10201" width="11.75" style="13" customWidth="1"/>
    <col min="10202" max="10202" width="16.25" style="13" customWidth="1"/>
    <col min="10203" max="10203" width="11.75" style="13" customWidth="1"/>
    <col min="10204" max="10205" width="9.5" style="13" customWidth="1"/>
    <col min="10206" max="10206" width="11.75" style="13" customWidth="1"/>
    <col min="10207" max="10208" width="9.5" style="13" customWidth="1"/>
    <col min="10209" max="10209" width="11.75" style="13" customWidth="1"/>
    <col min="10210" max="10210" width="10.25" style="13"/>
    <col min="10211" max="10213" width="11.75" style="13" customWidth="1"/>
    <col min="10214" max="10214" width="9.5" style="13" customWidth="1"/>
    <col min="10215" max="10216" width="11.75" style="13" customWidth="1"/>
    <col min="10217" max="10440" width="10.25" style="13"/>
    <col min="10441" max="10441" width="5.25" style="13" customWidth="1"/>
    <col min="10442" max="10442" width="16.25" style="13" customWidth="1"/>
    <col min="10443" max="10443" width="34" style="13" customWidth="1"/>
    <col min="10444" max="10444" width="16.25" style="13" customWidth="1"/>
    <col min="10445" max="10447" width="11.75" style="13" customWidth="1"/>
    <col min="10448" max="10449" width="9.5" style="13" customWidth="1"/>
    <col min="10450" max="10454" width="11.75" style="13" customWidth="1"/>
    <col min="10455" max="10455" width="9.5" style="13" customWidth="1"/>
    <col min="10456" max="10457" width="11.75" style="13" customWidth="1"/>
    <col min="10458" max="10458" width="16.25" style="13" customWidth="1"/>
    <col min="10459" max="10459" width="11.75" style="13" customWidth="1"/>
    <col min="10460" max="10461" width="9.5" style="13" customWidth="1"/>
    <col min="10462" max="10462" width="11.75" style="13" customWidth="1"/>
    <col min="10463" max="10464" width="9.5" style="13" customWidth="1"/>
    <col min="10465" max="10465" width="11.75" style="13" customWidth="1"/>
    <col min="10466" max="10466" width="10.25" style="13"/>
    <col min="10467" max="10469" width="11.75" style="13" customWidth="1"/>
    <col min="10470" max="10470" width="9.5" style="13" customWidth="1"/>
    <col min="10471" max="10472" width="11.75" style="13" customWidth="1"/>
    <col min="10473" max="10696" width="10.25" style="13"/>
    <col min="10697" max="10697" width="5.25" style="13" customWidth="1"/>
    <col min="10698" max="10698" width="16.25" style="13" customWidth="1"/>
    <col min="10699" max="10699" width="34" style="13" customWidth="1"/>
    <col min="10700" max="10700" width="16.25" style="13" customWidth="1"/>
    <col min="10701" max="10703" width="11.75" style="13" customWidth="1"/>
    <col min="10704" max="10705" width="9.5" style="13" customWidth="1"/>
    <col min="10706" max="10710" width="11.75" style="13" customWidth="1"/>
    <col min="10711" max="10711" width="9.5" style="13" customWidth="1"/>
    <col min="10712" max="10713" width="11.75" style="13" customWidth="1"/>
    <col min="10714" max="10714" width="16.25" style="13" customWidth="1"/>
    <col min="10715" max="10715" width="11.75" style="13" customWidth="1"/>
    <col min="10716" max="10717" width="9.5" style="13" customWidth="1"/>
    <col min="10718" max="10718" width="11.75" style="13" customWidth="1"/>
    <col min="10719" max="10720" width="9.5" style="13" customWidth="1"/>
    <col min="10721" max="10721" width="11.75" style="13" customWidth="1"/>
    <col min="10722" max="10722" width="10.25" style="13"/>
    <col min="10723" max="10725" width="11.75" style="13" customWidth="1"/>
    <col min="10726" max="10726" width="9.5" style="13" customWidth="1"/>
    <col min="10727" max="10728" width="11.75" style="13" customWidth="1"/>
    <col min="10729" max="10952" width="10.25" style="13"/>
    <col min="10953" max="10953" width="5.25" style="13" customWidth="1"/>
    <col min="10954" max="10954" width="16.25" style="13" customWidth="1"/>
    <col min="10955" max="10955" width="34" style="13" customWidth="1"/>
    <col min="10956" max="10956" width="16.25" style="13" customWidth="1"/>
    <col min="10957" max="10959" width="11.75" style="13" customWidth="1"/>
    <col min="10960" max="10961" width="9.5" style="13" customWidth="1"/>
    <col min="10962" max="10966" width="11.75" style="13" customWidth="1"/>
    <col min="10967" max="10967" width="9.5" style="13" customWidth="1"/>
    <col min="10968" max="10969" width="11.75" style="13" customWidth="1"/>
    <col min="10970" max="10970" width="16.25" style="13" customWidth="1"/>
    <col min="10971" max="10971" width="11.75" style="13" customWidth="1"/>
    <col min="10972" max="10973" width="9.5" style="13" customWidth="1"/>
    <col min="10974" max="10974" width="11.75" style="13" customWidth="1"/>
    <col min="10975" max="10976" width="9.5" style="13" customWidth="1"/>
    <col min="10977" max="10977" width="11.75" style="13" customWidth="1"/>
    <col min="10978" max="10978" width="10.25" style="13"/>
    <col min="10979" max="10981" width="11.75" style="13" customWidth="1"/>
    <col min="10982" max="10982" width="9.5" style="13" customWidth="1"/>
    <col min="10983" max="10984" width="11.75" style="13" customWidth="1"/>
    <col min="10985" max="11208" width="10.25" style="13"/>
    <col min="11209" max="11209" width="5.25" style="13" customWidth="1"/>
    <col min="11210" max="11210" width="16.25" style="13" customWidth="1"/>
    <col min="11211" max="11211" width="34" style="13" customWidth="1"/>
    <col min="11212" max="11212" width="16.25" style="13" customWidth="1"/>
    <col min="11213" max="11215" width="11.75" style="13" customWidth="1"/>
    <col min="11216" max="11217" width="9.5" style="13" customWidth="1"/>
    <col min="11218" max="11222" width="11.75" style="13" customWidth="1"/>
    <col min="11223" max="11223" width="9.5" style="13" customWidth="1"/>
    <col min="11224" max="11225" width="11.75" style="13" customWidth="1"/>
    <col min="11226" max="11226" width="16.25" style="13" customWidth="1"/>
    <col min="11227" max="11227" width="11.75" style="13" customWidth="1"/>
    <col min="11228" max="11229" width="9.5" style="13" customWidth="1"/>
    <col min="11230" max="11230" width="11.75" style="13" customWidth="1"/>
    <col min="11231" max="11232" width="9.5" style="13" customWidth="1"/>
    <col min="11233" max="11233" width="11.75" style="13" customWidth="1"/>
    <col min="11234" max="11234" width="10.25" style="13"/>
    <col min="11235" max="11237" width="11.75" style="13" customWidth="1"/>
    <col min="11238" max="11238" width="9.5" style="13" customWidth="1"/>
    <col min="11239" max="11240" width="11.75" style="13" customWidth="1"/>
    <col min="11241" max="11464" width="10.25" style="13"/>
    <col min="11465" max="11465" width="5.25" style="13" customWidth="1"/>
    <col min="11466" max="11466" width="16.25" style="13" customWidth="1"/>
    <col min="11467" max="11467" width="34" style="13" customWidth="1"/>
    <col min="11468" max="11468" width="16.25" style="13" customWidth="1"/>
    <col min="11469" max="11471" width="11.75" style="13" customWidth="1"/>
    <col min="11472" max="11473" width="9.5" style="13" customWidth="1"/>
    <col min="11474" max="11478" width="11.75" style="13" customWidth="1"/>
    <col min="11479" max="11479" width="9.5" style="13" customWidth="1"/>
    <col min="11480" max="11481" width="11.75" style="13" customWidth="1"/>
    <col min="11482" max="11482" width="16.25" style="13" customWidth="1"/>
    <col min="11483" max="11483" width="11.75" style="13" customWidth="1"/>
    <col min="11484" max="11485" width="9.5" style="13" customWidth="1"/>
    <col min="11486" max="11486" width="11.75" style="13" customWidth="1"/>
    <col min="11487" max="11488" width="9.5" style="13" customWidth="1"/>
    <col min="11489" max="11489" width="11.75" style="13" customWidth="1"/>
    <col min="11490" max="11490" width="10.25" style="13"/>
    <col min="11491" max="11493" width="11.75" style="13" customWidth="1"/>
    <col min="11494" max="11494" width="9.5" style="13" customWidth="1"/>
    <col min="11495" max="11496" width="11.75" style="13" customWidth="1"/>
    <col min="11497" max="11720" width="10.25" style="13"/>
    <col min="11721" max="11721" width="5.25" style="13" customWidth="1"/>
    <col min="11722" max="11722" width="16.25" style="13" customWidth="1"/>
    <col min="11723" max="11723" width="34" style="13" customWidth="1"/>
    <col min="11724" max="11724" width="16.25" style="13" customWidth="1"/>
    <col min="11725" max="11727" width="11.75" style="13" customWidth="1"/>
    <col min="11728" max="11729" width="9.5" style="13" customWidth="1"/>
    <col min="11730" max="11734" width="11.75" style="13" customWidth="1"/>
    <col min="11735" max="11735" width="9.5" style="13" customWidth="1"/>
    <col min="11736" max="11737" width="11.75" style="13" customWidth="1"/>
    <col min="11738" max="11738" width="16.25" style="13" customWidth="1"/>
    <col min="11739" max="11739" width="11.75" style="13" customWidth="1"/>
    <col min="11740" max="11741" width="9.5" style="13" customWidth="1"/>
    <col min="11742" max="11742" width="11.75" style="13" customWidth="1"/>
    <col min="11743" max="11744" width="9.5" style="13" customWidth="1"/>
    <col min="11745" max="11745" width="11.75" style="13" customWidth="1"/>
    <col min="11746" max="11746" width="10.25" style="13"/>
    <col min="11747" max="11749" width="11.75" style="13" customWidth="1"/>
    <col min="11750" max="11750" width="9.5" style="13" customWidth="1"/>
    <col min="11751" max="11752" width="11.75" style="13" customWidth="1"/>
    <col min="11753" max="11976" width="10.25" style="13"/>
    <col min="11977" max="11977" width="5.25" style="13" customWidth="1"/>
    <col min="11978" max="11978" width="16.25" style="13" customWidth="1"/>
    <col min="11979" max="11979" width="34" style="13" customWidth="1"/>
    <col min="11980" max="11980" width="16.25" style="13" customWidth="1"/>
    <col min="11981" max="11983" width="11.75" style="13" customWidth="1"/>
    <col min="11984" max="11985" width="9.5" style="13" customWidth="1"/>
    <col min="11986" max="11990" width="11.75" style="13" customWidth="1"/>
    <col min="11991" max="11991" width="9.5" style="13" customWidth="1"/>
    <col min="11992" max="11993" width="11.75" style="13" customWidth="1"/>
    <col min="11994" max="11994" width="16.25" style="13" customWidth="1"/>
    <col min="11995" max="11995" width="11.75" style="13" customWidth="1"/>
    <col min="11996" max="11997" width="9.5" style="13" customWidth="1"/>
    <col min="11998" max="11998" width="11.75" style="13" customWidth="1"/>
    <col min="11999" max="12000" width="9.5" style="13" customWidth="1"/>
    <col min="12001" max="12001" width="11.75" style="13" customWidth="1"/>
    <col min="12002" max="12002" width="10.25" style="13"/>
    <col min="12003" max="12005" width="11.75" style="13" customWidth="1"/>
    <col min="12006" max="12006" width="9.5" style="13" customWidth="1"/>
    <col min="12007" max="12008" width="11.75" style="13" customWidth="1"/>
    <col min="12009" max="12232" width="10.25" style="13"/>
    <col min="12233" max="12233" width="5.25" style="13" customWidth="1"/>
    <col min="12234" max="12234" width="16.25" style="13" customWidth="1"/>
    <col min="12235" max="12235" width="34" style="13" customWidth="1"/>
    <col min="12236" max="12236" width="16.25" style="13" customWidth="1"/>
    <col min="12237" max="12239" width="11.75" style="13" customWidth="1"/>
    <col min="12240" max="12241" width="9.5" style="13" customWidth="1"/>
    <col min="12242" max="12246" width="11.75" style="13" customWidth="1"/>
    <col min="12247" max="12247" width="9.5" style="13" customWidth="1"/>
    <col min="12248" max="12249" width="11.75" style="13" customWidth="1"/>
    <col min="12250" max="12250" width="16.25" style="13" customWidth="1"/>
    <col min="12251" max="12251" width="11.75" style="13" customWidth="1"/>
    <col min="12252" max="12253" width="9.5" style="13" customWidth="1"/>
    <col min="12254" max="12254" width="11.75" style="13" customWidth="1"/>
    <col min="12255" max="12256" width="9.5" style="13" customWidth="1"/>
    <col min="12257" max="12257" width="11.75" style="13" customWidth="1"/>
    <col min="12258" max="12258" width="10.25" style="13"/>
    <col min="12259" max="12261" width="11.75" style="13" customWidth="1"/>
    <col min="12262" max="12262" width="9.5" style="13" customWidth="1"/>
    <col min="12263" max="12264" width="11.75" style="13" customWidth="1"/>
    <col min="12265" max="12488" width="10.25" style="13"/>
    <col min="12489" max="12489" width="5.25" style="13" customWidth="1"/>
    <col min="12490" max="12490" width="16.25" style="13" customWidth="1"/>
    <col min="12491" max="12491" width="34" style="13" customWidth="1"/>
    <col min="12492" max="12492" width="16.25" style="13" customWidth="1"/>
    <col min="12493" max="12495" width="11.75" style="13" customWidth="1"/>
    <col min="12496" max="12497" width="9.5" style="13" customWidth="1"/>
    <col min="12498" max="12502" width="11.75" style="13" customWidth="1"/>
    <col min="12503" max="12503" width="9.5" style="13" customWidth="1"/>
    <col min="12504" max="12505" width="11.75" style="13" customWidth="1"/>
    <col min="12506" max="12506" width="16.25" style="13" customWidth="1"/>
    <col min="12507" max="12507" width="11.75" style="13" customWidth="1"/>
    <col min="12508" max="12509" width="9.5" style="13" customWidth="1"/>
    <col min="12510" max="12510" width="11.75" style="13" customWidth="1"/>
    <col min="12511" max="12512" width="9.5" style="13" customWidth="1"/>
    <col min="12513" max="12513" width="11.75" style="13" customWidth="1"/>
    <col min="12514" max="12514" width="10.25" style="13"/>
    <col min="12515" max="12517" width="11.75" style="13" customWidth="1"/>
    <col min="12518" max="12518" width="9.5" style="13" customWidth="1"/>
    <col min="12519" max="12520" width="11.75" style="13" customWidth="1"/>
    <col min="12521" max="12744" width="10.25" style="13"/>
    <col min="12745" max="12745" width="5.25" style="13" customWidth="1"/>
    <col min="12746" max="12746" width="16.25" style="13" customWidth="1"/>
    <col min="12747" max="12747" width="34" style="13" customWidth="1"/>
    <col min="12748" max="12748" width="16.25" style="13" customWidth="1"/>
    <col min="12749" max="12751" width="11.75" style="13" customWidth="1"/>
    <col min="12752" max="12753" width="9.5" style="13" customWidth="1"/>
    <col min="12754" max="12758" width="11.75" style="13" customWidth="1"/>
    <col min="12759" max="12759" width="9.5" style="13" customWidth="1"/>
    <col min="12760" max="12761" width="11.75" style="13" customWidth="1"/>
    <col min="12762" max="12762" width="16.25" style="13" customWidth="1"/>
    <col min="12763" max="12763" width="11.75" style="13" customWidth="1"/>
    <col min="12764" max="12765" width="9.5" style="13" customWidth="1"/>
    <col min="12766" max="12766" width="11.75" style="13" customWidth="1"/>
    <col min="12767" max="12768" width="9.5" style="13" customWidth="1"/>
    <col min="12769" max="12769" width="11.75" style="13" customWidth="1"/>
    <col min="12770" max="12770" width="10.25" style="13"/>
    <col min="12771" max="12773" width="11.75" style="13" customWidth="1"/>
    <col min="12774" max="12774" width="9.5" style="13" customWidth="1"/>
    <col min="12775" max="12776" width="11.75" style="13" customWidth="1"/>
    <col min="12777" max="13000" width="10.25" style="13"/>
    <col min="13001" max="13001" width="5.25" style="13" customWidth="1"/>
    <col min="13002" max="13002" width="16.25" style="13" customWidth="1"/>
    <col min="13003" max="13003" width="34" style="13" customWidth="1"/>
    <col min="13004" max="13004" width="16.25" style="13" customWidth="1"/>
    <col min="13005" max="13007" width="11.75" style="13" customWidth="1"/>
    <col min="13008" max="13009" width="9.5" style="13" customWidth="1"/>
    <col min="13010" max="13014" width="11.75" style="13" customWidth="1"/>
    <col min="13015" max="13015" width="9.5" style="13" customWidth="1"/>
    <col min="13016" max="13017" width="11.75" style="13" customWidth="1"/>
    <col min="13018" max="13018" width="16.25" style="13" customWidth="1"/>
    <col min="13019" max="13019" width="11.75" style="13" customWidth="1"/>
    <col min="13020" max="13021" width="9.5" style="13" customWidth="1"/>
    <col min="13022" max="13022" width="11.75" style="13" customWidth="1"/>
    <col min="13023" max="13024" width="9.5" style="13" customWidth="1"/>
    <col min="13025" max="13025" width="11.75" style="13" customWidth="1"/>
    <col min="13026" max="13026" width="10.25" style="13"/>
    <col min="13027" max="13029" width="11.75" style="13" customWidth="1"/>
    <col min="13030" max="13030" width="9.5" style="13" customWidth="1"/>
    <col min="13031" max="13032" width="11.75" style="13" customWidth="1"/>
    <col min="13033" max="13256" width="10.25" style="13"/>
    <col min="13257" max="13257" width="5.25" style="13" customWidth="1"/>
    <col min="13258" max="13258" width="16.25" style="13" customWidth="1"/>
    <col min="13259" max="13259" width="34" style="13" customWidth="1"/>
    <col min="13260" max="13260" width="16.25" style="13" customWidth="1"/>
    <col min="13261" max="13263" width="11.75" style="13" customWidth="1"/>
    <col min="13264" max="13265" width="9.5" style="13" customWidth="1"/>
    <col min="13266" max="13270" width="11.75" style="13" customWidth="1"/>
    <col min="13271" max="13271" width="9.5" style="13" customWidth="1"/>
    <col min="13272" max="13273" width="11.75" style="13" customWidth="1"/>
    <col min="13274" max="13274" width="16.25" style="13" customWidth="1"/>
    <col min="13275" max="13275" width="11.75" style="13" customWidth="1"/>
    <col min="13276" max="13277" width="9.5" style="13" customWidth="1"/>
    <col min="13278" max="13278" width="11.75" style="13" customWidth="1"/>
    <col min="13279" max="13280" width="9.5" style="13" customWidth="1"/>
    <col min="13281" max="13281" width="11.75" style="13" customWidth="1"/>
    <col min="13282" max="13282" width="10.25" style="13"/>
    <col min="13283" max="13285" width="11.75" style="13" customWidth="1"/>
    <col min="13286" max="13286" width="9.5" style="13" customWidth="1"/>
    <col min="13287" max="13288" width="11.75" style="13" customWidth="1"/>
    <col min="13289" max="13512" width="10.25" style="13"/>
    <col min="13513" max="13513" width="5.25" style="13" customWidth="1"/>
    <col min="13514" max="13514" width="16.25" style="13" customWidth="1"/>
    <col min="13515" max="13515" width="34" style="13" customWidth="1"/>
    <col min="13516" max="13516" width="16.25" style="13" customWidth="1"/>
    <col min="13517" max="13519" width="11.75" style="13" customWidth="1"/>
    <col min="13520" max="13521" width="9.5" style="13" customWidth="1"/>
    <col min="13522" max="13526" width="11.75" style="13" customWidth="1"/>
    <col min="13527" max="13527" width="9.5" style="13" customWidth="1"/>
    <col min="13528" max="13529" width="11.75" style="13" customWidth="1"/>
    <col min="13530" max="13530" width="16.25" style="13" customWidth="1"/>
    <col min="13531" max="13531" width="11.75" style="13" customWidth="1"/>
    <col min="13532" max="13533" width="9.5" style="13" customWidth="1"/>
    <col min="13534" max="13534" width="11.75" style="13" customWidth="1"/>
    <col min="13535" max="13536" width="9.5" style="13" customWidth="1"/>
    <col min="13537" max="13537" width="11.75" style="13" customWidth="1"/>
    <col min="13538" max="13538" width="10.25" style="13"/>
    <col min="13539" max="13541" width="11.75" style="13" customWidth="1"/>
    <col min="13542" max="13542" width="9.5" style="13" customWidth="1"/>
    <col min="13543" max="13544" width="11.75" style="13" customWidth="1"/>
    <col min="13545" max="13768" width="10.25" style="13"/>
    <col min="13769" max="13769" width="5.25" style="13" customWidth="1"/>
    <col min="13770" max="13770" width="16.25" style="13" customWidth="1"/>
    <col min="13771" max="13771" width="34" style="13" customWidth="1"/>
    <col min="13772" max="13772" width="16.25" style="13" customWidth="1"/>
    <col min="13773" max="13775" width="11.75" style="13" customWidth="1"/>
    <col min="13776" max="13777" width="9.5" style="13" customWidth="1"/>
    <col min="13778" max="13782" width="11.75" style="13" customWidth="1"/>
    <col min="13783" max="13783" width="9.5" style="13" customWidth="1"/>
    <col min="13784" max="13785" width="11.75" style="13" customWidth="1"/>
    <col min="13786" max="13786" width="16.25" style="13" customWidth="1"/>
    <col min="13787" max="13787" width="11.75" style="13" customWidth="1"/>
    <col min="13788" max="13789" width="9.5" style="13" customWidth="1"/>
    <col min="13790" max="13790" width="11.75" style="13" customWidth="1"/>
    <col min="13791" max="13792" width="9.5" style="13" customWidth="1"/>
    <col min="13793" max="13793" width="11.75" style="13" customWidth="1"/>
    <col min="13794" max="13794" width="10.25" style="13"/>
    <col min="13795" max="13797" width="11.75" style="13" customWidth="1"/>
    <col min="13798" max="13798" width="9.5" style="13" customWidth="1"/>
    <col min="13799" max="13800" width="11.75" style="13" customWidth="1"/>
    <col min="13801" max="14024" width="10.25" style="13"/>
    <col min="14025" max="14025" width="5.25" style="13" customWidth="1"/>
    <col min="14026" max="14026" width="16.25" style="13" customWidth="1"/>
    <col min="14027" max="14027" width="34" style="13" customWidth="1"/>
    <col min="14028" max="14028" width="16.25" style="13" customWidth="1"/>
    <col min="14029" max="14031" width="11.75" style="13" customWidth="1"/>
    <col min="14032" max="14033" width="9.5" style="13" customWidth="1"/>
    <col min="14034" max="14038" width="11.75" style="13" customWidth="1"/>
    <col min="14039" max="14039" width="9.5" style="13" customWidth="1"/>
    <col min="14040" max="14041" width="11.75" style="13" customWidth="1"/>
    <col min="14042" max="14042" width="16.25" style="13" customWidth="1"/>
    <col min="14043" max="14043" width="11.75" style="13" customWidth="1"/>
    <col min="14044" max="14045" width="9.5" style="13" customWidth="1"/>
    <col min="14046" max="14046" width="11.75" style="13" customWidth="1"/>
    <col min="14047" max="14048" width="9.5" style="13" customWidth="1"/>
    <col min="14049" max="14049" width="11.75" style="13" customWidth="1"/>
    <col min="14050" max="14050" width="10.25" style="13"/>
    <col min="14051" max="14053" width="11.75" style="13" customWidth="1"/>
    <col min="14054" max="14054" width="9.5" style="13" customWidth="1"/>
    <col min="14055" max="14056" width="11.75" style="13" customWidth="1"/>
    <col min="14057" max="14280" width="10.25" style="13"/>
    <col min="14281" max="14281" width="5.25" style="13" customWidth="1"/>
    <col min="14282" max="14282" width="16.25" style="13" customWidth="1"/>
    <col min="14283" max="14283" width="34" style="13" customWidth="1"/>
    <col min="14284" max="14284" width="16.25" style="13" customWidth="1"/>
    <col min="14285" max="14287" width="11.75" style="13" customWidth="1"/>
    <col min="14288" max="14289" width="9.5" style="13" customWidth="1"/>
    <col min="14290" max="14294" width="11.75" style="13" customWidth="1"/>
    <col min="14295" max="14295" width="9.5" style="13" customWidth="1"/>
    <col min="14296" max="14297" width="11.75" style="13" customWidth="1"/>
    <col min="14298" max="14298" width="16.25" style="13" customWidth="1"/>
    <col min="14299" max="14299" width="11.75" style="13" customWidth="1"/>
    <col min="14300" max="14301" width="9.5" style="13" customWidth="1"/>
    <col min="14302" max="14302" width="11.75" style="13" customWidth="1"/>
    <col min="14303" max="14304" width="9.5" style="13" customWidth="1"/>
    <col min="14305" max="14305" width="11.75" style="13" customWidth="1"/>
    <col min="14306" max="14306" width="10.25" style="13"/>
    <col min="14307" max="14309" width="11.75" style="13" customWidth="1"/>
    <col min="14310" max="14310" width="9.5" style="13" customWidth="1"/>
    <col min="14311" max="14312" width="11.75" style="13" customWidth="1"/>
    <col min="14313" max="14536" width="10.25" style="13"/>
    <col min="14537" max="14537" width="5.25" style="13" customWidth="1"/>
    <col min="14538" max="14538" width="16.25" style="13" customWidth="1"/>
    <col min="14539" max="14539" width="34" style="13" customWidth="1"/>
    <col min="14540" max="14540" width="16.25" style="13" customWidth="1"/>
    <col min="14541" max="14543" width="11.75" style="13" customWidth="1"/>
    <col min="14544" max="14545" width="9.5" style="13" customWidth="1"/>
    <col min="14546" max="14550" width="11.75" style="13" customWidth="1"/>
    <col min="14551" max="14551" width="9.5" style="13" customWidth="1"/>
    <col min="14552" max="14553" width="11.75" style="13" customWidth="1"/>
    <col min="14554" max="14554" width="16.25" style="13" customWidth="1"/>
    <col min="14555" max="14555" width="11.75" style="13" customWidth="1"/>
    <col min="14556" max="14557" width="9.5" style="13" customWidth="1"/>
    <col min="14558" max="14558" width="11.75" style="13" customWidth="1"/>
    <col min="14559" max="14560" width="9.5" style="13" customWidth="1"/>
    <col min="14561" max="14561" width="11.75" style="13" customWidth="1"/>
    <col min="14562" max="14562" width="10.25" style="13"/>
    <col min="14563" max="14565" width="11.75" style="13" customWidth="1"/>
    <col min="14566" max="14566" width="9.5" style="13" customWidth="1"/>
    <col min="14567" max="14568" width="11.75" style="13" customWidth="1"/>
    <col min="14569" max="14792" width="10.25" style="13"/>
    <col min="14793" max="14793" width="5.25" style="13" customWidth="1"/>
    <col min="14794" max="14794" width="16.25" style="13" customWidth="1"/>
    <col min="14795" max="14795" width="34" style="13" customWidth="1"/>
    <col min="14796" max="14796" width="16.25" style="13" customWidth="1"/>
    <col min="14797" max="14799" width="11.75" style="13" customWidth="1"/>
    <col min="14800" max="14801" width="9.5" style="13" customWidth="1"/>
    <col min="14802" max="14806" width="11.75" style="13" customWidth="1"/>
    <col min="14807" max="14807" width="9.5" style="13" customWidth="1"/>
    <col min="14808" max="14809" width="11.75" style="13" customWidth="1"/>
    <col min="14810" max="14810" width="16.25" style="13" customWidth="1"/>
    <col min="14811" max="14811" width="11.75" style="13" customWidth="1"/>
    <col min="14812" max="14813" width="9.5" style="13" customWidth="1"/>
    <col min="14814" max="14814" width="11.75" style="13" customWidth="1"/>
    <col min="14815" max="14816" width="9.5" style="13" customWidth="1"/>
    <col min="14817" max="14817" width="11.75" style="13" customWidth="1"/>
    <col min="14818" max="14818" width="10.25" style="13"/>
    <col min="14819" max="14821" width="11.75" style="13" customWidth="1"/>
    <col min="14822" max="14822" width="9.5" style="13" customWidth="1"/>
    <col min="14823" max="14824" width="11.75" style="13" customWidth="1"/>
    <col min="14825" max="15048" width="10.25" style="13"/>
    <col min="15049" max="15049" width="5.25" style="13" customWidth="1"/>
    <col min="15050" max="15050" width="16.25" style="13" customWidth="1"/>
    <col min="15051" max="15051" width="34" style="13" customWidth="1"/>
    <col min="15052" max="15052" width="16.25" style="13" customWidth="1"/>
    <col min="15053" max="15055" width="11.75" style="13" customWidth="1"/>
    <col min="15056" max="15057" width="9.5" style="13" customWidth="1"/>
    <col min="15058" max="15062" width="11.75" style="13" customWidth="1"/>
    <col min="15063" max="15063" width="9.5" style="13" customWidth="1"/>
    <col min="15064" max="15065" width="11.75" style="13" customWidth="1"/>
    <col min="15066" max="15066" width="16.25" style="13" customWidth="1"/>
    <col min="15067" max="15067" width="11.75" style="13" customWidth="1"/>
    <col min="15068" max="15069" width="9.5" style="13" customWidth="1"/>
    <col min="15070" max="15070" width="11.75" style="13" customWidth="1"/>
    <col min="15071" max="15072" width="9.5" style="13" customWidth="1"/>
    <col min="15073" max="15073" width="11.75" style="13" customWidth="1"/>
    <col min="15074" max="15074" width="10.25" style="13"/>
    <col min="15075" max="15077" width="11.75" style="13" customWidth="1"/>
    <col min="15078" max="15078" width="9.5" style="13" customWidth="1"/>
    <col min="15079" max="15080" width="11.75" style="13" customWidth="1"/>
    <col min="15081" max="15304" width="10.25" style="13"/>
    <col min="15305" max="15305" width="5.25" style="13" customWidth="1"/>
    <col min="15306" max="15306" width="16.25" style="13" customWidth="1"/>
    <col min="15307" max="15307" width="34" style="13" customWidth="1"/>
    <col min="15308" max="15308" width="16.25" style="13" customWidth="1"/>
    <col min="15309" max="15311" width="11.75" style="13" customWidth="1"/>
    <col min="15312" max="15313" width="9.5" style="13" customWidth="1"/>
    <col min="15314" max="15318" width="11.75" style="13" customWidth="1"/>
    <col min="15319" max="15319" width="9.5" style="13" customWidth="1"/>
    <col min="15320" max="15321" width="11.75" style="13" customWidth="1"/>
    <col min="15322" max="15322" width="16.25" style="13" customWidth="1"/>
    <col min="15323" max="15323" width="11.75" style="13" customWidth="1"/>
    <col min="15324" max="15325" width="9.5" style="13" customWidth="1"/>
    <col min="15326" max="15326" width="11.75" style="13" customWidth="1"/>
    <col min="15327" max="15328" width="9.5" style="13" customWidth="1"/>
    <col min="15329" max="15329" width="11.75" style="13" customWidth="1"/>
    <col min="15330" max="15330" width="10.25" style="13"/>
    <col min="15331" max="15333" width="11.75" style="13" customWidth="1"/>
    <col min="15334" max="15334" width="9.5" style="13" customWidth="1"/>
    <col min="15335" max="15336" width="11.75" style="13" customWidth="1"/>
    <col min="15337" max="15560" width="10.25" style="13"/>
    <col min="15561" max="15561" width="5.25" style="13" customWidth="1"/>
    <col min="15562" max="15562" width="16.25" style="13" customWidth="1"/>
    <col min="15563" max="15563" width="34" style="13" customWidth="1"/>
    <col min="15564" max="15564" width="16.25" style="13" customWidth="1"/>
    <col min="15565" max="15567" width="11.75" style="13" customWidth="1"/>
    <col min="15568" max="15569" width="9.5" style="13" customWidth="1"/>
    <col min="15570" max="15574" width="11.75" style="13" customWidth="1"/>
    <col min="15575" max="15575" width="9.5" style="13" customWidth="1"/>
    <col min="15576" max="15577" width="11.75" style="13" customWidth="1"/>
    <col min="15578" max="15578" width="16.25" style="13" customWidth="1"/>
    <col min="15579" max="15579" width="11.75" style="13" customWidth="1"/>
    <col min="15580" max="15581" width="9.5" style="13" customWidth="1"/>
    <col min="15582" max="15582" width="11.75" style="13" customWidth="1"/>
    <col min="15583" max="15584" width="9.5" style="13" customWidth="1"/>
    <col min="15585" max="15585" width="11.75" style="13" customWidth="1"/>
    <col min="15586" max="15586" width="10.25" style="13"/>
    <col min="15587" max="15589" width="11.75" style="13" customWidth="1"/>
    <col min="15590" max="15590" width="9.5" style="13" customWidth="1"/>
    <col min="15591" max="15592" width="11.75" style="13" customWidth="1"/>
    <col min="15593" max="15816" width="10.25" style="13"/>
    <col min="15817" max="15817" width="5.25" style="13" customWidth="1"/>
    <col min="15818" max="15818" width="16.25" style="13" customWidth="1"/>
    <col min="15819" max="15819" width="34" style="13" customWidth="1"/>
    <col min="15820" max="15820" width="16.25" style="13" customWidth="1"/>
    <col min="15821" max="15823" width="11.75" style="13" customWidth="1"/>
    <col min="15824" max="15825" width="9.5" style="13" customWidth="1"/>
    <col min="15826" max="15830" width="11.75" style="13" customWidth="1"/>
    <col min="15831" max="15831" width="9.5" style="13" customWidth="1"/>
    <col min="15832" max="15833" width="11.75" style="13" customWidth="1"/>
    <col min="15834" max="15834" width="16.25" style="13" customWidth="1"/>
    <col min="15835" max="15835" width="11.75" style="13" customWidth="1"/>
    <col min="15836" max="15837" width="9.5" style="13" customWidth="1"/>
    <col min="15838" max="15838" width="11.75" style="13" customWidth="1"/>
    <col min="15839" max="15840" width="9.5" style="13" customWidth="1"/>
    <col min="15841" max="15841" width="11.75" style="13" customWidth="1"/>
    <col min="15842" max="15842" width="10.25" style="13"/>
    <col min="15843" max="15845" width="11.75" style="13" customWidth="1"/>
    <col min="15846" max="15846" width="9.5" style="13" customWidth="1"/>
    <col min="15847" max="15848" width="11.75" style="13" customWidth="1"/>
    <col min="15849" max="16072" width="10.25" style="13"/>
    <col min="16073" max="16073" width="5.25" style="13" customWidth="1"/>
    <col min="16074" max="16074" width="16.25" style="13" customWidth="1"/>
    <col min="16075" max="16075" width="34" style="13" customWidth="1"/>
    <col min="16076" max="16076" width="16.25" style="13" customWidth="1"/>
    <col min="16077" max="16079" width="11.75" style="13" customWidth="1"/>
    <col min="16080" max="16081" width="9.5" style="13" customWidth="1"/>
    <col min="16082" max="16086" width="11.75" style="13" customWidth="1"/>
    <col min="16087" max="16087" width="9.5" style="13" customWidth="1"/>
    <col min="16088" max="16089" width="11.75" style="13" customWidth="1"/>
    <col min="16090" max="16090" width="16.25" style="13" customWidth="1"/>
    <col min="16091" max="16091" width="11.75" style="13" customWidth="1"/>
    <col min="16092" max="16093" width="9.5" style="13" customWidth="1"/>
    <col min="16094" max="16094" width="11.75" style="13" customWidth="1"/>
    <col min="16095" max="16096" width="9.5" style="13" customWidth="1"/>
    <col min="16097" max="16097" width="11.75" style="13" customWidth="1"/>
    <col min="16098" max="16098" width="10.25" style="13"/>
    <col min="16099" max="16101" width="11.75" style="13" customWidth="1"/>
    <col min="16102" max="16102" width="9.5" style="13" customWidth="1"/>
    <col min="16103" max="16104" width="11.75" style="13" customWidth="1"/>
    <col min="16105" max="16384" width="10.25" style="13"/>
  </cols>
  <sheetData>
    <row r="1" spans="2:13" s="1" customFormat="1" ht="63">
      <c r="B1" s="90" t="s">
        <v>0</v>
      </c>
      <c r="C1" s="90" t="s">
        <v>1</v>
      </c>
      <c r="D1" s="90" t="s">
        <v>2</v>
      </c>
      <c r="E1" s="90" t="s">
        <v>3</v>
      </c>
      <c r="F1" s="90" t="s">
        <v>1334</v>
      </c>
      <c r="G1" s="90" t="s">
        <v>1335</v>
      </c>
      <c r="H1" s="90" t="s">
        <v>4</v>
      </c>
      <c r="I1" s="91" t="s">
        <v>5</v>
      </c>
      <c r="J1" s="91" t="s">
        <v>6</v>
      </c>
      <c r="K1" s="91" t="s">
        <v>7</v>
      </c>
      <c r="L1" s="16" t="s">
        <v>8</v>
      </c>
      <c r="M1" s="1" t="s">
        <v>1336</v>
      </c>
    </row>
    <row r="2" spans="2:13" ht="37.9" customHeight="1">
      <c r="B2" s="19" t="s">
        <v>1337</v>
      </c>
      <c r="C2" s="20" t="s">
        <v>1338</v>
      </c>
      <c r="D2" s="93" t="s">
        <v>1339</v>
      </c>
      <c r="E2" s="92" t="s">
        <v>1340</v>
      </c>
      <c r="F2" s="92"/>
      <c r="G2" s="92"/>
      <c r="H2" s="98" t="s">
        <v>1341</v>
      </c>
      <c r="I2" s="53"/>
      <c r="J2" s="21">
        <v>250</v>
      </c>
      <c r="K2" s="21">
        <v>20</v>
      </c>
      <c r="L2" s="22">
        <v>7.4</v>
      </c>
      <c r="M2" s="353"/>
    </row>
    <row r="3" spans="2:13" ht="37.9" customHeight="1">
      <c r="B3" s="19" t="s">
        <v>1342</v>
      </c>
      <c r="C3" s="20" t="s">
        <v>1343</v>
      </c>
      <c r="D3" s="93" t="s">
        <v>1339</v>
      </c>
      <c r="E3" s="92" t="s">
        <v>1340</v>
      </c>
      <c r="F3" s="92"/>
      <c r="G3" s="92"/>
      <c r="H3" s="98" t="s">
        <v>1344</v>
      </c>
      <c r="I3" s="662"/>
      <c r="J3" s="21">
        <v>150</v>
      </c>
      <c r="K3" s="21">
        <v>20</v>
      </c>
      <c r="L3" s="22">
        <v>10</v>
      </c>
      <c r="M3" s="353"/>
    </row>
    <row r="4" spans="2:13" ht="37.9" customHeight="1">
      <c r="B4" s="19" t="s">
        <v>1345</v>
      </c>
      <c r="C4" s="20" t="s">
        <v>1346</v>
      </c>
      <c r="D4" s="93" t="s">
        <v>1339</v>
      </c>
      <c r="E4" s="92" t="s">
        <v>1340</v>
      </c>
      <c r="F4" s="92"/>
      <c r="G4" s="92"/>
      <c r="H4" s="98" t="s">
        <v>1347</v>
      </c>
      <c r="I4" s="53"/>
      <c r="J4" s="21">
        <v>150</v>
      </c>
      <c r="K4" s="21">
        <v>20</v>
      </c>
      <c r="L4" s="22">
        <v>12</v>
      </c>
      <c r="M4" s="353"/>
    </row>
    <row r="5" spans="2:13" ht="37.9" customHeight="1">
      <c r="B5" s="19" t="s">
        <v>1348</v>
      </c>
      <c r="C5" s="20" t="s">
        <v>1349</v>
      </c>
      <c r="D5" s="93" t="s">
        <v>1339</v>
      </c>
      <c r="E5" s="92" t="s">
        <v>1340</v>
      </c>
      <c r="F5" s="92"/>
      <c r="G5" s="92"/>
      <c r="H5" s="98" t="s">
        <v>1350</v>
      </c>
      <c r="I5" s="53"/>
      <c r="J5" s="21">
        <v>200</v>
      </c>
      <c r="K5" s="21">
        <v>16</v>
      </c>
      <c r="L5" s="22">
        <v>17.5</v>
      </c>
      <c r="M5" s="353"/>
    </row>
    <row r="6" spans="2:13" ht="37.9" customHeight="1">
      <c r="B6" s="19" t="s">
        <v>1351</v>
      </c>
      <c r="C6" s="20" t="s">
        <v>1352</v>
      </c>
      <c r="D6" s="93" t="s">
        <v>1339</v>
      </c>
      <c r="E6" s="92" t="s">
        <v>1340</v>
      </c>
      <c r="F6" s="92"/>
      <c r="G6" s="92"/>
      <c r="H6" s="98" t="s">
        <v>1353</v>
      </c>
      <c r="I6" s="53"/>
      <c r="J6" s="21">
        <v>400</v>
      </c>
      <c r="K6" s="21">
        <v>20</v>
      </c>
      <c r="L6" s="22">
        <v>2.2000000000000002</v>
      </c>
      <c r="M6" s="353"/>
    </row>
    <row r="7" spans="2:13" ht="37.9" customHeight="1">
      <c r="B7" s="19" t="s">
        <v>1354</v>
      </c>
      <c r="C7" s="20" t="s">
        <v>1355</v>
      </c>
      <c r="D7" s="93" t="s">
        <v>1339</v>
      </c>
      <c r="E7" s="92" t="s">
        <v>1340</v>
      </c>
      <c r="F7" s="92"/>
      <c r="G7" s="92"/>
      <c r="H7" s="98" t="s">
        <v>1356</v>
      </c>
      <c r="I7" s="53"/>
      <c r="J7" s="21">
        <v>250</v>
      </c>
      <c r="K7" s="21">
        <v>20</v>
      </c>
      <c r="L7" s="22">
        <v>2.8</v>
      </c>
      <c r="M7" s="353"/>
    </row>
    <row r="8" spans="2:13" ht="37.9" customHeight="1">
      <c r="B8" s="19" t="s">
        <v>1357</v>
      </c>
      <c r="C8" s="20" t="s">
        <v>1358</v>
      </c>
      <c r="D8" s="93" t="s">
        <v>1339</v>
      </c>
      <c r="E8" s="92" t="s">
        <v>1340</v>
      </c>
      <c r="F8" s="92"/>
      <c r="G8" s="92"/>
      <c r="H8" s="98" t="s">
        <v>1359</v>
      </c>
      <c r="I8" s="53"/>
      <c r="J8" s="21">
        <v>250</v>
      </c>
      <c r="K8" s="21">
        <v>18</v>
      </c>
      <c r="L8" s="22">
        <v>4.0999999999999996</v>
      </c>
      <c r="M8" s="353"/>
    </row>
    <row r="9" spans="2:13" ht="37.9" customHeight="1">
      <c r="B9" s="19" t="s">
        <v>1360</v>
      </c>
      <c r="C9" s="20" t="s">
        <v>1361</v>
      </c>
      <c r="D9" s="93" t="s">
        <v>1339</v>
      </c>
      <c r="E9" s="92" t="s">
        <v>1340</v>
      </c>
      <c r="F9" s="92"/>
      <c r="G9" s="92"/>
      <c r="H9" s="98" t="s">
        <v>1362</v>
      </c>
      <c r="I9" s="53"/>
      <c r="J9" s="21">
        <v>2000</v>
      </c>
      <c r="K9" s="21">
        <v>18</v>
      </c>
      <c r="L9" s="22">
        <v>0.8</v>
      </c>
      <c r="M9" s="353"/>
    </row>
    <row r="10" spans="2:13" ht="37.9" customHeight="1">
      <c r="B10" s="19" t="s">
        <v>1363</v>
      </c>
      <c r="C10" s="20" t="s">
        <v>1364</v>
      </c>
      <c r="D10" s="93" t="s">
        <v>1365</v>
      </c>
      <c r="E10" s="92" t="s">
        <v>1366</v>
      </c>
      <c r="F10" s="92"/>
      <c r="G10" s="92"/>
      <c r="H10" s="98" t="s">
        <v>1367</v>
      </c>
      <c r="I10" s="662"/>
      <c r="J10" s="21">
        <v>220</v>
      </c>
      <c r="K10" s="21">
        <v>20</v>
      </c>
      <c r="L10" s="22">
        <v>5.3</v>
      </c>
      <c r="M10" s="352"/>
    </row>
    <row r="11" spans="2:13" ht="37.9" customHeight="1">
      <c r="B11" s="19" t="s">
        <v>1368</v>
      </c>
      <c r="C11" s="20" t="s">
        <v>1369</v>
      </c>
      <c r="D11" s="93" t="s">
        <v>1365</v>
      </c>
      <c r="E11" s="92" t="s">
        <v>1366</v>
      </c>
      <c r="F11" s="92"/>
      <c r="G11" s="92"/>
      <c r="H11" s="98" t="s">
        <v>1370</v>
      </c>
      <c r="I11" s="662"/>
      <c r="J11" s="21">
        <v>220</v>
      </c>
      <c r="K11" s="21">
        <v>20</v>
      </c>
      <c r="L11" s="22">
        <v>6.5</v>
      </c>
      <c r="M11" s="352"/>
    </row>
    <row r="12" spans="2:13" ht="37.9" customHeight="1">
      <c r="B12" s="19" t="s">
        <v>1371</v>
      </c>
      <c r="C12" s="20" t="s">
        <v>1372</v>
      </c>
      <c r="D12" s="93" t="s">
        <v>1365</v>
      </c>
      <c r="E12" s="92" t="s">
        <v>1366</v>
      </c>
      <c r="F12" s="92"/>
      <c r="G12" s="92"/>
      <c r="H12" s="98" t="s">
        <v>1373</v>
      </c>
      <c r="I12" s="53"/>
      <c r="J12" s="21">
        <v>3000</v>
      </c>
      <c r="K12" s="21">
        <v>20</v>
      </c>
      <c r="L12" s="22">
        <v>0.36</v>
      </c>
      <c r="M12" s="352"/>
    </row>
    <row r="13" spans="2:13" ht="37.9" customHeight="1">
      <c r="B13" s="109" t="s">
        <v>1374</v>
      </c>
      <c r="C13" s="20" t="s">
        <v>1375</v>
      </c>
      <c r="D13" s="93" t="s">
        <v>1365</v>
      </c>
      <c r="E13" s="92" t="s">
        <v>1366</v>
      </c>
      <c r="F13" s="108" t="s">
        <v>1376</v>
      </c>
      <c r="G13" s="92"/>
      <c r="H13" s="98" t="s">
        <v>1377</v>
      </c>
      <c r="I13" s="53"/>
      <c r="J13" s="21">
        <v>150</v>
      </c>
      <c r="K13" s="21">
        <v>12</v>
      </c>
      <c r="L13" s="22">
        <v>16.5</v>
      </c>
      <c r="M13" s="353"/>
    </row>
    <row r="14" spans="2:13" ht="37.9" customHeight="1">
      <c r="B14" s="19" t="s">
        <v>1378</v>
      </c>
      <c r="C14" s="20" t="s">
        <v>1379</v>
      </c>
      <c r="D14" s="93" t="s">
        <v>1339</v>
      </c>
      <c r="E14" s="92" t="s">
        <v>1366</v>
      </c>
      <c r="F14" s="92"/>
      <c r="G14" s="92"/>
      <c r="H14" s="98" t="s">
        <v>1380</v>
      </c>
      <c r="I14" s="662"/>
      <c r="J14" s="21">
        <v>250</v>
      </c>
      <c r="K14" s="21">
        <v>20</v>
      </c>
      <c r="L14" s="22">
        <v>4.0999999999999996</v>
      </c>
      <c r="M14" s="353"/>
    </row>
    <row r="15" spans="2:13" ht="37.9" customHeight="1">
      <c r="B15" s="19" t="s">
        <v>1381</v>
      </c>
      <c r="C15" s="20" t="s">
        <v>1382</v>
      </c>
      <c r="D15" s="93" t="s">
        <v>1339</v>
      </c>
      <c r="E15" s="92" t="s">
        <v>1366</v>
      </c>
      <c r="F15" s="92"/>
      <c r="G15" s="92"/>
      <c r="H15" s="98" t="s">
        <v>1383</v>
      </c>
      <c r="I15" s="662"/>
      <c r="J15" s="21">
        <v>250</v>
      </c>
      <c r="K15" s="21">
        <v>20</v>
      </c>
      <c r="L15" s="22">
        <v>5</v>
      </c>
      <c r="M15" s="353"/>
    </row>
    <row r="16" spans="2:13" ht="37.9" customHeight="1">
      <c r="B16" s="19" t="s">
        <v>1384</v>
      </c>
      <c r="C16" s="20" t="s">
        <v>1385</v>
      </c>
      <c r="D16" s="93" t="s">
        <v>1339</v>
      </c>
      <c r="E16" s="92" t="s">
        <v>1366</v>
      </c>
      <c r="F16" s="92"/>
      <c r="G16" s="92"/>
      <c r="H16" s="98" t="s">
        <v>1386</v>
      </c>
      <c r="I16" s="662"/>
      <c r="J16" s="21">
        <v>250</v>
      </c>
      <c r="K16" s="21">
        <v>20</v>
      </c>
      <c r="L16" s="22">
        <v>5.4</v>
      </c>
      <c r="M16" s="353"/>
    </row>
    <row r="17" spans="2:13" ht="37.9" customHeight="1">
      <c r="B17" s="19" t="s">
        <v>1387</v>
      </c>
      <c r="C17" s="20" t="s">
        <v>1388</v>
      </c>
      <c r="D17" s="93" t="s">
        <v>1339</v>
      </c>
      <c r="E17" s="92" t="s">
        <v>1366</v>
      </c>
      <c r="F17" s="92"/>
      <c r="G17" s="92"/>
      <c r="H17" s="98" t="s">
        <v>1389</v>
      </c>
      <c r="I17" s="662"/>
      <c r="J17" s="21">
        <v>220</v>
      </c>
      <c r="K17" s="21">
        <v>20</v>
      </c>
      <c r="L17" s="22">
        <v>5.4</v>
      </c>
      <c r="M17" s="353"/>
    </row>
    <row r="18" spans="2:13" ht="37.9" customHeight="1">
      <c r="B18" s="19" t="s">
        <v>1390</v>
      </c>
      <c r="C18" s="20" t="s">
        <v>1391</v>
      </c>
      <c r="D18" s="93" t="s">
        <v>1339</v>
      </c>
      <c r="E18" s="92" t="s">
        <v>1366</v>
      </c>
      <c r="F18" s="92"/>
      <c r="G18" s="92"/>
      <c r="H18" s="98" t="s">
        <v>1392</v>
      </c>
      <c r="I18" s="53"/>
      <c r="J18" s="21">
        <v>150</v>
      </c>
      <c r="K18" s="21">
        <v>20</v>
      </c>
      <c r="L18" s="22">
        <v>12.7</v>
      </c>
      <c r="M18" s="353"/>
    </row>
    <row r="19" spans="2:13" ht="37.9" customHeight="1">
      <c r="B19" s="19" t="s">
        <v>1393</v>
      </c>
      <c r="C19" s="20" t="s">
        <v>1394</v>
      </c>
      <c r="D19" s="93" t="s">
        <v>1339</v>
      </c>
      <c r="E19" s="92" t="s">
        <v>1366</v>
      </c>
      <c r="F19" s="92"/>
      <c r="G19" s="92"/>
      <c r="H19" s="98" t="s">
        <v>1395</v>
      </c>
      <c r="I19" s="53"/>
      <c r="J19" s="21">
        <v>125</v>
      </c>
      <c r="K19" s="21">
        <v>19</v>
      </c>
      <c r="L19" s="22">
        <v>15.5</v>
      </c>
      <c r="M19" s="353"/>
    </row>
    <row r="20" spans="2:13" s="2" customFormat="1" ht="37.9" customHeight="1">
      <c r="B20" s="19" t="s">
        <v>1396</v>
      </c>
      <c r="C20" s="20"/>
      <c r="D20" s="93" t="s">
        <v>1319</v>
      </c>
      <c r="E20" s="93" t="s">
        <v>1397</v>
      </c>
      <c r="F20" s="93"/>
      <c r="G20" s="93"/>
      <c r="H20" s="98" t="s">
        <v>1398</v>
      </c>
      <c r="I20" s="21"/>
      <c r="J20" s="21">
        <v>180</v>
      </c>
      <c r="K20" s="21"/>
      <c r="L20" s="22">
        <v>5.8</v>
      </c>
      <c r="M20" s="353"/>
    </row>
    <row r="21" spans="2:13" ht="37.9" customHeight="1">
      <c r="B21" s="19" t="s">
        <v>1399</v>
      </c>
      <c r="C21" s="20"/>
      <c r="D21" s="93" t="s">
        <v>1319</v>
      </c>
      <c r="E21" s="93" t="s">
        <v>1397</v>
      </c>
      <c r="F21" s="93"/>
      <c r="G21" s="93"/>
      <c r="H21" s="98" t="s">
        <v>1400</v>
      </c>
      <c r="I21" s="21"/>
      <c r="J21" s="21">
        <v>180</v>
      </c>
      <c r="K21" s="21"/>
      <c r="L21" s="22">
        <v>6.7</v>
      </c>
      <c r="M21" s="353"/>
    </row>
    <row r="22" spans="2:13" ht="37.9" customHeight="1">
      <c r="B22" s="19" t="s">
        <v>1401</v>
      </c>
      <c r="C22" s="20"/>
      <c r="D22" s="93" t="s">
        <v>1319</v>
      </c>
      <c r="E22" s="93" t="s">
        <v>1397</v>
      </c>
      <c r="F22" s="93"/>
      <c r="G22" s="93"/>
      <c r="H22" s="98" t="s">
        <v>1402</v>
      </c>
      <c r="I22" s="21"/>
      <c r="J22" s="21">
        <v>180</v>
      </c>
      <c r="K22" s="21"/>
      <c r="L22" s="22">
        <v>6.3</v>
      </c>
      <c r="M22" s="353"/>
    </row>
    <row r="23" spans="2:13" ht="37.9" customHeight="1">
      <c r="B23" s="19" t="s">
        <v>1403</v>
      </c>
      <c r="C23" s="20"/>
      <c r="D23" s="93" t="s">
        <v>1319</v>
      </c>
      <c r="E23" s="93" t="s">
        <v>1397</v>
      </c>
      <c r="F23" s="93"/>
      <c r="G23" s="93"/>
      <c r="H23" s="98" t="s">
        <v>1404</v>
      </c>
      <c r="I23" s="21"/>
      <c r="J23" s="21">
        <v>180</v>
      </c>
      <c r="K23" s="21"/>
      <c r="L23" s="22">
        <v>7.3</v>
      </c>
      <c r="M23" s="353"/>
    </row>
    <row r="24" spans="2:13" ht="37.9" customHeight="1">
      <c r="B24" s="19" t="s">
        <v>1405</v>
      </c>
      <c r="C24" s="20"/>
      <c r="D24" s="93" t="s">
        <v>1319</v>
      </c>
      <c r="E24" s="93" t="s">
        <v>1397</v>
      </c>
      <c r="F24" s="93"/>
      <c r="G24" s="93"/>
      <c r="H24" s="98" t="s">
        <v>1406</v>
      </c>
      <c r="I24" s="21"/>
      <c r="J24" s="21">
        <v>288</v>
      </c>
      <c r="K24" s="21"/>
      <c r="L24" s="22">
        <v>4.0999999999999996</v>
      </c>
      <c r="M24" s="353"/>
    </row>
    <row r="25" spans="2:13" ht="37.9" customHeight="1">
      <c r="B25" s="19" t="s">
        <v>1407</v>
      </c>
      <c r="C25" s="20"/>
      <c r="D25" s="93" t="s">
        <v>1319</v>
      </c>
      <c r="E25" s="93" t="s">
        <v>1397</v>
      </c>
      <c r="F25" s="93"/>
      <c r="G25" s="93"/>
      <c r="H25" s="98" t="s">
        <v>1408</v>
      </c>
      <c r="I25" s="21"/>
      <c r="J25" s="21">
        <v>216</v>
      </c>
      <c r="K25" s="21"/>
      <c r="L25" s="22">
        <v>4</v>
      </c>
      <c r="M25" s="353"/>
    </row>
    <row r="26" spans="2:13" ht="37.9" customHeight="1">
      <c r="B26" s="19" t="s">
        <v>1409</v>
      </c>
      <c r="C26" s="20"/>
      <c r="D26" s="93" t="s">
        <v>1319</v>
      </c>
      <c r="E26" s="93" t="s">
        <v>1397</v>
      </c>
      <c r="F26" s="93"/>
      <c r="G26" s="93"/>
      <c r="H26" s="98" t="s">
        <v>1410</v>
      </c>
      <c r="I26" s="21"/>
      <c r="J26" s="21">
        <v>90</v>
      </c>
      <c r="K26" s="21"/>
      <c r="L26" s="22">
        <v>16.5</v>
      </c>
      <c r="M26" s="353"/>
    </row>
    <row r="27" spans="2:13" ht="37.9" customHeight="1">
      <c r="B27" s="19" t="s">
        <v>1411</v>
      </c>
      <c r="C27" s="20"/>
      <c r="D27" s="93" t="s">
        <v>1319</v>
      </c>
      <c r="E27" s="93" t="s">
        <v>1397</v>
      </c>
      <c r="F27" s="93"/>
      <c r="G27" s="93"/>
      <c r="H27" s="98" t="s">
        <v>1412</v>
      </c>
      <c r="I27" s="21"/>
      <c r="J27" s="21">
        <v>45</v>
      </c>
      <c r="K27" s="21"/>
      <c r="L27" s="22">
        <v>33</v>
      </c>
      <c r="M27" s="353"/>
    </row>
    <row r="28" spans="2:13" ht="37.9" customHeight="1">
      <c r="B28" s="19" t="s">
        <v>1413</v>
      </c>
      <c r="C28" s="20"/>
      <c r="D28" s="93" t="s">
        <v>1319</v>
      </c>
      <c r="E28" s="93" t="s">
        <v>1397</v>
      </c>
      <c r="F28" s="93"/>
      <c r="G28" s="93"/>
      <c r="H28" s="98" t="s">
        <v>1414</v>
      </c>
      <c r="I28" s="21"/>
      <c r="J28" s="21">
        <v>72</v>
      </c>
      <c r="K28" s="21"/>
      <c r="L28" s="22">
        <v>42</v>
      </c>
      <c r="M28" s="353"/>
    </row>
    <row r="29" spans="2:13" ht="37.9" customHeight="1">
      <c r="B29" s="19" t="s">
        <v>1415</v>
      </c>
      <c r="C29" s="20"/>
      <c r="D29" s="93" t="s">
        <v>1319</v>
      </c>
      <c r="E29" s="93" t="s">
        <v>1397</v>
      </c>
      <c r="F29" s="93"/>
      <c r="G29" s="93"/>
      <c r="H29" s="98" t="s">
        <v>1416</v>
      </c>
      <c r="I29" s="21"/>
      <c r="J29" s="21">
        <v>60</v>
      </c>
      <c r="K29" s="21"/>
      <c r="L29" s="22">
        <v>27</v>
      </c>
      <c r="M29" s="353"/>
    </row>
    <row r="30" spans="2:13" ht="37.9" customHeight="1">
      <c r="B30" s="109" t="s">
        <v>1417</v>
      </c>
      <c r="C30" s="20" t="s">
        <v>1418</v>
      </c>
      <c r="D30" s="93" t="s">
        <v>1365</v>
      </c>
      <c r="E30" s="92" t="s">
        <v>1419</v>
      </c>
      <c r="F30" s="108" t="s">
        <v>1376</v>
      </c>
      <c r="G30" s="92"/>
      <c r="H30" s="98" t="s">
        <v>1420</v>
      </c>
      <c r="I30" s="53"/>
      <c r="J30" s="21">
        <v>100</v>
      </c>
      <c r="K30" s="21">
        <v>20</v>
      </c>
      <c r="L30" s="22">
        <v>14</v>
      </c>
      <c r="M30" s="352"/>
    </row>
    <row r="31" spans="2:13" ht="37.9" customHeight="1">
      <c r="B31" s="109" t="s">
        <v>1421</v>
      </c>
      <c r="C31" s="20" t="s">
        <v>1422</v>
      </c>
      <c r="D31" s="93" t="s">
        <v>1365</v>
      </c>
      <c r="E31" s="92" t="s">
        <v>1419</v>
      </c>
      <c r="F31" s="108" t="s">
        <v>1376</v>
      </c>
      <c r="G31" s="92"/>
      <c r="H31" s="98" t="s">
        <v>1423</v>
      </c>
      <c r="I31" s="53"/>
      <c r="J31" s="21">
        <v>100</v>
      </c>
      <c r="K31" s="21">
        <v>20</v>
      </c>
      <c r="L31" s="22">
        <v>16</v>
      </c>
      <c r="M31" s="352"/>
    </row>
    <row r="32" spans="2:13" ht="37.9" customHeight="1">
      <c r="B32" s="19" t="s">
        <v>1424</v>
      </c>
      <c r="C32" s="20" t="s">
        <v>1425</v>
      </c>
      <c r="D32" s="93" t="s">
        <v>1365</v>
      </c>
      <c r="E32" s="92" t="s">
        <v>1419</v>
      </c>
      <c r="F32" s="102" t="s">
        <v>1426</v>
      </c>
      <c r="G32" s="92"/>
      <c r="H32" s="98" t="s">
        <v>1427</v>
      </c>
      <c r="I32" s="53"/>
      <c r="J32" s="21">
        <v>30</v>
      </c>
      <c r="K32" s="21">
        <v>20</v>
      </c>
      <c r="L32" s="22">
        <v>44.5</v>
      </c>
      <c r="M32" s="352"/>
    </row>
    <row r="33" spans="2:13" ht="37.9" customHeight="1">
      <c r="B33" s="19" t="s">
        <v>1428</v>
      </c>
      <c r="C33" s="20" t="s">
        <v>1429</v>
      </c>
      <c r="D33" s="93" t="s">
        <v>1365</v>
      </c>
      <c r="E33" s="92" t="s">
        <v>1419</v>
      </c>
      <c r="F33" s="102" t="s">
        <v>1426</v>
      </c>
      <c r="G33" s="92"/>
      <c r="H33" s="98" t="s">
        <v>1430</v>
      </c>
      <c r="I33" s="53"/>
      <c r="J33" s="21">
        <v>30</v>
      </c>
      <c r="K33" s="21">
        <v>20</v>
      </c>
      <c r="L33" s="22">
        <v>44.5</v>
      </c>
      <c r="M33" s="352"/>
    </row>
    <row r="34" spans="2:13" ht="37.9" customHeight="1">
      <c r="B34" s="19" t="s">
        <v>1431</v>
      </c>
      <c r="C34" s="20" t="s">
        <v>1432</v>
      </c>
      <c r="D34" s="93" t="s">
        <v>1365</v>
      </c>
      <c r="E34" s="92" t="s">
        <v>1419</v>
      </c>
      <c r="F34" s="102" t="s">
        <v>1426</v>
      </c>
      <c r="G34" s="92"/>
      <c r="H34" s="98" t="s">
        <v>1433</v>
      </c>
      <c r="I34" s="53"/>
      <c r="J34" s="21">
        <v>30</v>
      </c>
      <c r="K34" s="21">
        <v>20</v>
      </c>
      <c r="L34" s="22">
        <v>44</v>
      </c>
      <c r="M34" s="353"/>
    </row>
    <row r="35" spans="2:13" ht="37.9" customHeight="1">
      <c r="B35" s="19" t="s">
        <v>1434</v>
      </c>
      <c r="C35" s="20" t="s">
        <v>1435</v>
      </c>
      <c r="D35" s="93" t="s">
        <v>1365</v>
      </c>
      <c r="E35" s="92" t="s">
        <v>1419</v>
      </c>
      <c r="F35" s="102" t="s">
        <v>1426</v>
      </c>
      <c r="G35" s="92"/>
      <c r="H35" s="98" t="s">
        <v>1436</v>
      </c>
      <c r="I35" s="53"/>
      <c r="J35" s="21">
        <v>30</v>
      </c>
      <c r="K35" s="21">
        <v>20</v>
      </c>
      <c r="L35" s="22">
        <v>44</v>
      </c>
      <c r="M35" s="353"/>
    </row>
    <row r="36" spans="2:13" ht="37.9" customHeight="1">
      <c r="B36" s="19" t="s">
        <v>1437</v>
      </c>
      <c r="C36" s="20" t="s">
        <v>1438</v>
      </c>
      <c r="D36" s="93" t="s">
        <v>1365</v>
      </c>
      <c r="E36" s="92" t="s">
        <v>1419</v>
      </c>
      <c r="F36" s="102" t="s">
        <v>1426</v>
      </c>
      <c r="G36" s="92"/>
      <c r="H36" s="98" t="s">
        <v>1439</v>
      </c>
      <c r="I36" s="662"/>
      <c r="J36" s="21">
        <v>30</v>
      </c>
      <c r="K36" s="21">
        <v>20</v>
      </c>
      <c r="L36" s="22">
        <v>40</v>
      </c>
      <c r="M36" s="353"/>
    </row>
    <row r="37" spans="2:13" ht="37.9" customHeight="1">
      <c r="B37" s="19" t="s">
        <v>1440</v>
      </c>
      <c r="C37" s="20" t="s">
        <v>1441</v>
      </c>
      <c r="D37" s="93" t="s">
        <v>1339</v>
      </c>
      <c r="E37" s="92" t="s">
        <v>1442</v>
      </c>
      <c r="F37" s="92"/>
      <c r="G37" s="92"/>
      <c r="H37" s="98" t="s">
        <v>1443</v>
      </c>
      <c r="I37" s="53"/>
      <c r="J37" s="21">
        <v>30</v>
      </c>
      <c r="K37" s="21">
        <v>20</v>
      </c>
      <c r="L37" s="22">
        <v>37</v>
      </c>
      <c r="M37" s="353"/>
    </row>
    <row r="38" spans="2:13" ht="37.9" customHeight="1">
      <c r="B38" s="19" t="s">
        <v>1444</v>
      </c>
      <c r="C38" s="20" t="s">
        <v>1445</v>
      </c>
      <c r="D38" s="93" t="s">
        <v>1339</v>
      </c>
      <c r="E38" s="92" t="s">
        <v>1442</v>
      </c>
      <c r="F38" s="92"/>
      <c r="G38" s="92"/>
      <c r="H38" s="98" t="s">
        <v>1446</v>
      </c>
      <c r="I38" s="53"/>
      <c r="J38" s="21">
        <v>30</v>
      </c>
      <c r="K38" s="21">
        <v>20</v>
      </c>
      <c r="L38" s="22">
        <v>41</v>
      </c>
      <c r="M38" s="353"/>
    </row>
    <row r="39" spans="2:13" ht="37.9" customHeight="1">
      <c r="B39" s="19" t="s">
        <v>1447</v>
      </c>
      <c r="C39" s="20" t="s">
        <v>1448</v>
      </c>
      <c r="D39" s="93" t="s">
        <v>1339</v>
      </c>
      <c r="E39" s="92" t="s">
        <v>1442</v>
      </c>
      <c r="F39" s="92"/>
      <c r="G39" s="92"/>
      <c r="H39" s="98" t="s">
        <v>1449</v>
      </c>
      <c r="I39" s="662"/>
      <c r="J39" s="21">
        <v>30</v>
      </c>
      <c r="K39" s="21">
        <v>20</v>
      </c>
      <c r="L39" s="22">
        <v>39</v>
      </c>
      <c r="M39" s="353"/>
    </row>
    <row r="40" spans="2:13" ht="37.9" customHeight="1">
      <c r="B40" s="19" t="s">
        <v>1450</v>
      </c>
      <c r="C40" s="20" t="s">
        <v>1451</v>
      </c>
      <c r="D40" s="93" t="s">
        <v>1339</v>
      </c>
      <c r="E40" s="92" t="s">
        <v>1442</v>
      </c>
      <c r="F40" s="92"/>
      <c r="G40" s="92"/>
      <c r="H40" s="98" t="s">
        <v>1452</v>
      </c>
      <c r="I40" s="662"/>
      <c r="J40" s="21">
        <v>30</v>
      </c>
      <c r="K40" s="21">
        <v>20</v>
      </c>
      <c r="L40" s="22">
        <v>46</v>
      </c>
      <c r="M40" s="353"/>
    </row>
    <row r="41" spans="2:13" ht="37.9" customHeight="1">
      <c r="B41" s="19" t="s">
        <v>1453</v>
      </c>
      <c r="C41" s="20" t="s">
        <v>1454</v>
      </c>
      <c r="D41" s="93" t="s">
        <v>1365</v>
      </c>
      <c r="E41" s="92" t="s">
        <v>1455</v>
      </c>
      <c r="F41" s="92"/>
      <c r="G41" s="92"/>
      <c r="H41" s="98" t="s">
        <v>1456</v>
      </c>
      <c r="I41" s="53"/>
      <c r="J41" s="21">
        <v>800</v>
      </c>
      <c r="K41" s="21">
        <v>84</v>
      </c>
      <c r="L41" s="22">
        <v>0.5</v>
      </c>
      <c r="M41" s="352"/>
    </row>
    <row r="42" spans="2:13" ht="37.9" customHeight="1">
      <c r="B42" s="19" t="s">
        <v>1457</v>
      </c>
      <c r="C42" s="20" t="s">
        <v>1458</v>
      </c>
      <c r="D42" s="93" t="s">
        <v>1365</v>
      </c>
      <c r="E42" s="92" t="s">
        <v>1455</v>
      </c>
      <c r="F42" s="92"/>
      <c r="G42" s="92"/>
      <c r="H42" s="98" t="s">
        <v>1459</v>
      </c>
      <c r="I42" s="53"/>
      <c r="J42" s="21">
        <v>800</v>
      </c>
      <c r="K42" s="21">
        <v>38</v>
      </c>
      <c r="L42" s="22">
        <v>1</v>
      </c>
      <c r="M42" s="352"/>
    </row>
    <row r="43" spans="2:13" ht="37.9" customHeight="1">
      <c r="B43" s="19" t="s">
        <v>1460</v>
      </c>
      <c r="C43" s="20" t="s">
        <v>1461</v>
      </c>
      <c r="D43" s="93" t="s">
        <v>1365</v>
      </c>
      <c r="E43" s="92" t="s">
        <v>1455</v>
      </c>
      <c r="F43" s="92"/>
      <c r="G43" s="92"/>
      <c r="H43" s="98" t="s">
        <v>1462</v>
      </c>
      <c r="I43" s="662"/>
      <c r="J43" s="21">
        <v>400</v>
      </c>
      <c r="K43" s="21">
        <v>40</v>
      </c>
      <c r="L43" s="22">
        <v>1.8</v>
      </c>
      <c r="M43" s="352"/>
    </row>
    <row r="44" spans="2:13" ht="37.9" customHeight="1">
      <c r="B44" s="19" t="s">
        <v>1463</v>
      </c>
      <c r="C44" s="104" t="s">
        <v>1464</v>
      </c>
      <c r="D44" s="93" t="s">
        <v>1365</v>
      </c>
      <c r="E44" s="92" t="s">
        <v>1455</v>
      </c>
      <c r="F44" s="92"/>
      <c r="G44" s="92"/>
      <c r="H44" s="98" t="s">
        <v>1301</v>
      </c>
      <c r="I44" s="53"/>
      <c r="J44" s="21">
        <v>4500</v>
      </c>
      <c r="K44" s="21">
        <v>28</v>
      </c>
      <c r="L44" s="22">
        <v>0.4</v>
      </c>
      <c r="M44" s="352"/>
    </row>
    <row r="45" spans="2:13" ht="37.9" customHeight="1">
      <c r="B45" s="19" t="s">
        <v>1465</v>
      </c>
      <c r="C45" s="20" t="s">
        <v>1466</v>
      </c>
      <c r="D45" s="93" t="s">
        <v>1365</v>
      </c>
      <c r="E45" s="92" t="s">
        <v>1455</v>
      </c>
      <c r="F45" s="92"/>
      <c r="G45" s="92"/>
      <c r="H45" s="98" t="s">
        <v>1303</v>
      </c>
      <c r="I45" s="53"/>
      <c r="J45" s="21">
        <v>4500</v>
      </c>
      <c r="K45" s="21">
        <v>24</v>
      </c>
      <c r="L45" s="22">
        <v>0.4</v>
      </c>
      <c r="M45" s="352"/>
    </row>
    <row r="46" spans="2:13" ht="37.9" customHeight="1">
      <c r="B46" s="19" t="s">
        <v>1467</v>
      </c>
      <c r="C46" s="108" t="s">
        <v>1376</v>
      </c>
      <c r="D46" s="93" t="s">
        <v>1365</v>
      </c>
      <c r="E46" s="92" t="s">
        <v>1455</v>
      </c>
      <c r="F46" s="92"/>
      <c r="G46" s="92"/>
      <c r="H46" s="98" t="s">
        <v>1305</v>
      </c>
      <c r="I46" s="53"/>
      <c r="J46" s="21">
        <v>4500</v>
      </c>
      <c r="K46" s="21">
        <v>24</v>
      </c>
      <c r="L46" s="22">
        <v>0.7</v>
      </c>
      <c r="M46" s="352"/>
    </row>
    <row r="47" spans="2:13" ht="37.9" customHeight="1">
      <c r="B47" s="19" t="s">
        <v>1468</v>
      </c>
      <c r="C47" s="20" t="s">
        <v>1469</v>
      </c>
      <c r="D47" s="93" t="s">
        <v>1365</v>
      </c>
      <c r="E47" s="92" t="s">
        <v>1455</v>
      </c>
      <c r="F47" s="92"/>
      <c r="G47" s="92"/>
      <c r="H47" s="98" t="s">
        <v>1470</v>
      </c>
      <c r="I47" s="53"/>
      <c r="J47" s="21">
        <v>2400</v>
      </c>
      <c r="K47" s="21">
        <v>20</v>
      </c>
      <c r="L47" s="22">
        <v>0.8</v>
      </c>
      <c r="M47" s="352"/>
    </row>
    <row r="48" spans="2:13" ht="37.9" customHeight="1">
      <c r="B48" s="19" t="s">
        <v>1471</v>
      </c>
      <c r="C48" s="20" t="s">
        <v>1472</v>
      </c>
      <c r="D48" s="93" t="s">
        <v>1365</v>
      </c>
      <c r="E48" s="92" t="s">
        <v>1455</v>
      </c>
      <c r="F48" s="92"/>
      <c r="G48" s="92"/>
      <c r="H48" s="98" t="s">
        <v>1473</v>
      </c>
      <c r="I48" s="53"/>
      <c r="J48" s="21">
        <v>500</v>
      </c>
      <c r="K48" s="21">
        <v>20</v>
      </c>
      <c r="L48" s="22">
        <v>2.25</v>
      </c>
      <c r="M48" s="353"/>
    </row>
    <row r="49" spans="2:13" ht="37.9" customHeight="1">
      <c r="B49" s="19" t="s">
        <v>1474</v>
      </c>
      <c r="C49" s="20" t="s">
        <v>1475</v>
      </c>
      <c r="D49" s="93" t="s">
        <v>1365</v>
      </c>
      <c r="E49" s="92" t="s">
        <v>1455</v>
      </c>
      <c r="F49" s="92"/>
      <c r="G49" s="92"/>
      <c r="H49" s="98" t="s">
        <v>1476</v>
      </c>
      <c r="I49" s="53"/>
      <c r="J49" s="21">
        <v>8000</v>
      </c>
      <c r="K49" s="21">
        <v>20</v>
      </c>
      <c r="L49" s="22">
        <v>0.3</v>
      </c>
      <c r="M49" s="353"/>
    </row>
    <row r="50" spans="2:13" ht="37.9" customHeight="1">
      <c r="B50" s="19" t="s">
        <v>1477</v>
      </c>
      <c r="C50" s="102" t="s">
        <v>1426</v>
      </c>
      <c r="D50" s="93" t="s">
        <v>1365</v>
      </c>
      <c r="E50" s="92" t="s">
        <v>1455</v>
      </c>
      <c r="F50" s="92"/>
      <c r="G50" s="92"/>
      <c r="H50" s="98" t="s">
        <v>1478</v>
      </c>
      <c r="I50" s="53"/>
      <c r="J50" s="21">
        <v>1500</v>
      </c>
      <c r="K50" s="21">
        <v>20</v>
      </c>
      <c r="L50" s="22">
        <v>1.3</v>
      </c>
      <c r="M50" s="353"/>
    </row>
    <row r="51" spans="2:13" ht="37.9" customHeight="1">
      <c r="B51" s="19" t="s">
        <v>1479</v>
      </c>
      <c r="C51" s="105" t="s">
        <v>1480</v>
      </c>
      <c r="D51" s="93" t="s">
        <v>1365</v>
      </c>
      <c r="E51" s="92" t="s">
        <v>1455</v>
      </c>
      <c r="F51" s="92"/>
      <c r="G51" s="92"/>
      <c r="H51" s="98" t="s">
        <v>1481</v>
      </c>
      <c r="I51" s="53"/>
      <c r="J51" s="21">
        <v>2000</v>
      </c>
      <c r="K51" s="21">
        <v>20</v>
      </c>
      <c r="L51" s="22">
        <v>0.8</v>
      </c>
      <c r="M51" s="353"/>
    </row>
    <row r="52" spans="2:13" ht="37.9" customHeight="1">
      <c r="B52" s="19" t="s">
        <v>1482</v>
      </c>
      <c r="C52" s="20" t="s">
        <v>1483</v>
      </c>
      <c r="D52" s="93" t="s">
        <v>1365</v>
      </c>
      <c r="E52" s="92" t="s">
        <v>1455</v>
      </c>
      <c r="F52" s="92"/>
      <c r="G52" s="92"/>
      <c r="H52" s="98" t="s">
        <v>1484</v>
      </c>
      <c r="I52" s="53"/>
      <c r="J52" s="21">
        <v>2000</v>
      </c>
      <c r="K52" s="21">
        <v>20</v>
      </c>
      <c r="L52" s="22">
        <v>0.8</v>
      </c>
      <c r="M52" s="353"/>
    </row>
    <row r="53" spans="2:13" ht="37.9" customHeight="1">
      <c r="B53" s="19" t="s">
        <v>1485</v>
      </c>
      <c r="C53" s="20" t="s">
        <v>1486</v>
      </c>
      <c r="D53" s="93" t="s">
        <v>1365</v>
      </c>
      <c r="E53" s="92" t="s">
        <v>1455</v>
      </c>
      <c r="F53" s="92"/>
      <c r="G53" s="92"/>
      <c r="H53" s="98" t="s">
        <v>1487</v>
      </c>
      <c r="I53" s="53"/>
      <c r="J53" s="21">
        <v>2000</v>
      </c>
      <c r="K53" s="21">
        <v>18</v>
      </c>
      <c r="L53" s="22">
        <v>1.2</v>
      </c>
      <c r="M53" s="353"/>
    </row>
    <row r="54" spans="2:13" ht="37.9" customHeight="1">
      <c r="B54" s="19" t="s">
        <v>1488</v>
      </c>
      <c r="C54" s="20" t="s">
        <v>1489</v>
      </c>
      <c r="D54" s="93" t="s">
        <v>1365</v>
      </c>
      <c r="E54" s="92" t="s">
        <v>1455</v>
      </c>
      <c r="F54" s="92"/>
      <c r="G54" s="92"/>
      <c r="H54" s="98" t="s">
        <v>1490</v>
      </c>
      <c r="I54" s="53"/>
      <c r="J54" s="21">
        <v>2000</v>
      </c>
      <c r="K54" s="21">
        <v>12</v>
      </c>
      <c r="L54" s="22">
        <v>1.7</v>
      </c>
      <c r="M54" s="353"/>
    </row>
    <row r="55" spans="2:13" ht="37.9" customHeight="1">
      <c r="B55" s="19" t="s">
        <v>1491</v>
      </c>
      <c r="C55" s="20" t="s">
        <v>1492</v>
      </c>
      <c r="D55" s="93" t="s">
        <v>1339</v>
      </c>
      <c r="E55" s="92" t="s">
        <v>1455</v>
      </c>
      <c r="F55" s="92"/>
      <c r="G55" s="92"/>
      <c r="H55" s="98" t="s">
        <v>1493</v>
      </c>
      <c r="I55" s="53"/>
      <c r="J55" s="21">
        <v>15000</v>
      </c>
      <c r="K55" s="21">
        <v>20</v>
      </c>
      <c r="L55" s="22">
        <v>0.35</v>
      </c>
      <c r="M55" s="353"/>
    </row>
    <row r="56" spans="2:13" ht="37.9" customHeight="1">
      <c r="B56" s="19" t="s">
        <v>1494</v>
      </c>
      <c r="C56" s="20" t="s">
        <v>1495</v>
      </c>
      <c r="D56" s="93" t="s">
        <v>1339</v>
      </c>
      <c r="E56" s="92" t="s">
        <v>1455</v>
      </c>
      <c r="F56" s="92"/>
      <c r="G56" s="92"/>
      <c r="H56" s="98" t="s">
        <v>1496</v>
      </c>
      <c r="I56" s="53"/>
      <c r="J56" s="21">
        <v>2000</v>
      </c>
      <c r="K56" s="21">
        <v>20</v>
      </c>
      <c r="L56" s="22">
        <v>1.2</v>
      </c>
      <c r="M56" s="353"/>
    </row>
    <row r="57" spans="2:13" ht="37.9" customHeight="1">
      <c r="B57" s="19" t="s">
        <v>1497</v>
      </c>
      <c r="C57" s="20" t="s">
        <v>1498</v>
      </c>
      <c r="D57" s="93" t="s">
        <v>1365</v>
      </c>
      <c r="E57" s="92" t="s">
        <v>1499</v>
      </c>
      <c r="F57" s="92" t="s">
        <v>1500</v>
      </c>
      <c r="G57" s="92" t="s">
        <v>1500</v>
      </c>
      <c r="H57" s="98" t="s">
        <v>1501</v>
      </c>
      <c r="I57" s="53"/>
      <c r="J57" s="21">
        <v>150</v>
      </c>
      <c r="K57" s="21">
        <v>20</v>
      </c>
      <c r="L57" s="22">
        <v>8.6</v>
      </c>
      <c r="M57" s="352"/>
    </row>
    <row r="58" spans="2:13" ht="37.9" customHeight="1">
      <c r="B58" s="19" t="s">
        <v>1502</v>
      </c>
      <c r="C58" s="20" t="s">
        <v>1503</v>
      </c>
      <c r="D58" s="93" t="s">
        <v>1365</v>
      </c>
      <c r="E58" s="92" t="s">
        <v>1499</v>
      </c>
      <c r="F58" s="104" t="s">
        <v>1464</v>
      </c>
      <c r="G58" s="105" t="s">
        <v>1480</v>
      </c>
      <c r="H58" s="98" t="s">
        <v>1504</v>
      </c>
      <c r="I58" s="53"/>
      <c r="J58" s="21">
        <v>150</v>
      </c>
      <c r="K58" s="21">
        <v>20</v>
      </c>
      <c r="L58" s="22">
        <v>8.6</v>
      </c>
      <c r="M58" s="352"/>
    </row>
    <row r="59" spans="2:13" ht="37.9" customHeight="1">
      <c r="B59" s="19" t="s">
        <v>1505</v>
      </c>
      <c r="C59" s="20" t="s">
        <v>1506</v>
      </c>
      <c r="D59" s="93" t="s">
        <v>1365</v>
      </c>
      <c r="E59" s="92" t="s">
        <v>1499</v>
      </c>
      <c r="F59" s="104" t="s">
        <v>1464</v>
      </c>
      <c r="G59" s="105" t="s">
        <v>1480</v>
      </c>
      <c r="H59" s="98" t="s">
        <v>1507</v>
      </c>
      <c r="I59" s="53"/>
      <c r="J59" s="21">
        <v>150</v>
      </c>
      <c r="K59" s="21">
        <v>20</v>
      </c>
      <c r="L59" s="22">
        <v>10</v>
      </c>
      <c r="M59" s="352"/>
    </row>
    <row r="60" spans="2:13" ht="37.9" customHeight="1">
      <c r="B60" s="19" t="s">
        <v>1508</v>
      </c>
      <c r="C60" s="20" t="s">
        <v>1509</v>
      </c>
      <c r="D60" s="93" t="s">
        <v>1365</v>
      </c>
      <c r="E60" s="92" t="s">
        <v>1499</v>
      </c>
      <c r="F60" s="104" t="s">
        <v>1464</v>
      </c>
      <c r="G60" s="105" t="s">
        <v>1480</v>
      </c>
      <c r="H60" s="98" t="s">
        <v>1510</v>
      </c>
      <c r="I60" s="53"/>
      <c r="J60" s="21">
        <v>150</v>
      </c>
      <c r="K60" s="21">
        <v>20</v>
      </c>
      <c r="L60" s="22">
        <v>9</v>
      </c>
      <c r="M60" s="352"/>
    </row>
    <row r="61" spans="2:13" ht="37.9" customHeight="1">
      <c r="B61" s="19" t="s">
        <v>1511</v>
      </c>
      <c r="C61" s="20" t="s">
        <v>1512</v>
      </c>
      <c r="D61" s="93" t="s">
        <v>1365</v>
      </c>
      <c r="E61" s="92" t="s">
        <v>1499</v>
      </c>
      <c r="F61" s="106" t="s">
        <v>1466</v>
      </c>
      <c r="G61" s="107" t="s">
        <v>1513</v>
      </c>
      <c r="H61" s="98" t="s">
        <v>1514</v>
      </c>
      <c r="I61" s="53"/>
      <c r="J61" s="21">
        <v>150</v>
      </c>
      <c r="K61" s="21">
        <v>20</v>
      </c>
      <c r="L61" s="22">
        <v>11</v>
      </c>
      <c r="M61" s="352"/>
    </row>
    <row r="62" spans="2:13" ht="37.9" customHeight="1">
      <c r="B62" s="19" t="s">
        <v>1515</v>
      </c>
      <c r="C62" s="20" t="s">
        <v>1516</v>
      </c>
      <c r="D62" s="93" t="s">
        <v>1365</v>
      </c>
      <c r="E62" s="92" t="s">
        <v>1499</v>
      </c>
      <c r="F62" s="104" t="s">
        <v>1464</v>
      </c>
      <c r="G62" s="105" t="s">
        <v>1480</v>
      </c>
      <c r="H62" s="98" t="s">
        <v>1517</v>
      </c>
      <c r="I62" s="53"/>
      <c r="J62" s="21">
        <v>150</v>
      </c>
      <c r="K62" s="21">
        <v>20</v>
      </c>
      <c r="L62" s="22">
        <v>10.199999999999999</v>
      </c>
      <c r="M62" s="352"/>
    </row>
    <row r="63" spans="2:13" ht="37.9" customHeight="1">
      <c r="B63" s="19" t="s">
        <v>1518</v>
      </c>
      <c r="C63" s="20" t="s">
        <v>1519</v>
      </c>
      <c r="D63" s="93" t="s">
        <v>1365</v>
      </c>
      <c r="E63" s="92" t="s">
        <v>1499</v>
      </c>
      <c r="F63" s="106" t="s">
        <v>1466</v>
      </c>
      <c r="G63" s="107" t="s">
        <v>1513</v>
      </c>
      <c r="H63" s="98" t="s">
        <v>1520</v>
      </c>
      <c r="I63" s="53"/>
      <c r="J63" s="21">
        <v>125</v>
      </c>
      <c r="K63" s="21">
        <v>20</v>
      </c>
      <c r="L63" s="22">
        <v>13</v>
      </c>
      <c r="M63" s="352"/>
    </row>
    <row r="64" spans="2:13" ht="37.9" customHeight="1">
      <c r="B64" s="19" t="s">
        <v>1521</v>
      </c>
      <c r="C64" s="20" t="s">
        <v>1522</v>
      </c>
      <c r="D64" s="93" t="s">
        <v>1365</v>
      </c>
      <c r="E64" s="92" t="s">
        <v>1499</v>
      </c>
      <c r="F64" s="106" t="s">
        <v>1466</v>
      </c>
      <c r="G64" s="107" t="s">
        <v>1513</v>
      </c>
      <c r="H64" s="98" t="s">
        <v>1523</v>
      </c>
      <c r="I64" s="53"/>
      <c r="J64" s="21">
        <v>150</v>
      </c>
      <c r="K64" s="21">
        <v>20</v>
      </c>
      <c r="L64" s="22">
        <v>10.5</v>
      </c>
      <c r="M64" s="352"/>
    </row>
    <row r="65" spans="2:13" ht="37.9" customHeight="1">
      <c r="B65" s="19" t="s">
        <v>1524</v>
      </c>
      <c r="C65" s="20" t="s">
        <v>1525</v>
      </c>
      <c r="D65" s="93" t="s">
        <v>1365</v>
      </c>
      <c r="E65" s="92" t="s">
        <v>1499</v>
      </c>
      <c r="F65" s="106" t="s">
        <v>1466</v>
      </c>
      <c r="G65" s="107" t="s">
        <v>1513</v>
      </c>
      <c r="H65" s="98" t="s">
        <v>1526</v>
      </c>
      <c r="I65" s="53"/>
      <c r="J65" s="21">
        <v>125</v>
      </c>
      <c r="K65" s="21">
        <v>20</v>
      </c>
      <c r="L65" s="22">
        <v>13</v>
      </c>
      <c r="M65" s="352"/>
    </row>
    <row r="66" spans="2:13" ht="37.9" customHeight="1">
      <c r="B66" s="19" t="s">
        <v>1527</v>
      </c>
      <c r="C66" s="20" t="s">
        <v>1528</v>
      </c>
      <c r="D66" s="93" t="s">
        <v>1365</v>
      </c>
      <c r="E66" s="92" t="s">
        <v>1499</v>
      </c>
      <c r="F66" s="92"/>
      <c r="G66" s="92"/>
      <c r="H66" s="98" t="s">
        <v>1529</v>
      </c>
      <c r="I66" s="53"/>
      <c r="J66" s="21">
        <v>150</v>
      </c>
      <c r="K66" s="21">
        <v>20</v>
      </c>
      <c r="L66" s="18">
        <v>11.6</v>
      </c>
      <c r="M66" s="352"/>
    </row>
    <row r="67" spans="2:13" ht="37.9" customHeight="1">
      <c r="B67" s="19" t="s">
        <v>1530</v>
      </c>
      <c r="C67" s="20" t="s">
        <v>1531</v>
      </c>
      <c r="D67" s="93" t="s">
        <v>1365</v>
      </c>
      <c r="E67" s="92" t="s">
        <v>1499</v>
      </c>
      <c r="F67" s="92"/>
      <c r="G67" s="92"/>
      <c r="H67" s="98" t="s">
        <v>1532</v>
      </c>
      <c r="I67" s="53"/>
      <c r="J67" s="21">
        <v>125</v>
      </c>
      <c r="K67" s="21">
        <v>20</v>
      </c>
      <c r="L67" s="22">
        <v>14</v>
      </c>
      <c r="M67" s="352"/>
    </row>
  </sheetData>
  <autoFilter ref="B1:WUJ1" xr:uid="{00000000-0001-0000-0000-000000000000}">
    <sortState xmlns:xlrd2="http://schemas.microsoft.com/office/spreadsheetml/2017/richdata2" ref="B2:WUJ67">
      <sortCondition ref="E1"/>
    </sortState>
  </autoFilter>
  <phoneticPr fontId="23" type="noConversion"/>
  <conditionalFormatting sqref="B1:B1048576">
    <cfRule type="duplicateValues" dxfId="38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E2B6-A7D7-472D-BFAB-0806528066ED}">
  <sheetPr>
    <pageSetUpPr fitToPage="1"/>
  </sheetPr>
  <dimension ref="A2:S385"/>
  <sheetViews>
    <sheetView zoomScale="80" zoomScaleNormal="80" workbookViewId="0">
      <pane ySplit="2" topLeftCell="A3" activePane="bottomLeft" state="frozen"/>
      <selection pane="bottomLeft" sqref="A1:XFD1048576"/>
    </sheetView>
  </sheetViews>
  <sheetFormatPr defaultColWidth="8.75" defaultRowHeight="15.75"/>
  <cols>
    <col min="1" max="1" width="15.125" style="111" customWidth="1"/>
    <col min="2" max="2" width="13.875" style="111" customWidth="1"/>
    <col min="3" max="3" width="16.375" style="112" bestFit="1" customWidth="1"/>
    <col min="4" max="4" width="13.625" style="113" customWidth="1"/>
    <col min="5" max="5" width="18" style="111" customWidth="1"/>
    <col min="6" max="6" width="14.25" style="114" customWidth="1"/>
    <col min="7" max="7" width="13.125" style="115" customWidth="1"/>
    <col min="8" max="8" width="12.125" style="115" customWidth="1"/>
    <col min="9" max="9" width="31.625" style="116" customWidth="1"/>
    <col min="10" max="10" width="12.5" style="116" customWidth="1"/>
    <col min="11" max="12" width="8.125" style="111" customWidth="1"/>
    <col min="13" max="15" width="7.75" style="117" customWidth="1"/>
    <col min="16" max="16" width="10.125" style="228" customWidth="1"/>
    <col min="17" max="16384" width="8.75" style="113"/>
  </cols>
  <sheetData>
    <row r="2" spans="1:17" ht="37.5">
      <c r="A2" s="119" t="s">
        <v>1533</v>
      </c>
      <c r="B2" s="118" t="s">
        <v>1534</v>
      </c>
      <c r="C2" s="120" t="s">
        <v>1535</v>
      </c>
      <c r="D2" s="121" t="s">
        <v>1536</v>
      </c>
      <c r="E2" s="122" t="s">
        <v>1537</v>
      </c>
      <c r="F2" s="123" t="s">
        <v>2</v>
      </c>
      <c r="G2" s="124" t="s">
        <v>1538</v>
      </c>
      <c r="H2" s="124" t="s">
        <v>1539</v>
      </c>
      <c r="I2" s="125" t="s">
        <v>1540</v>
      </c>
      <c r="J2" s="125"/>
      <c r="K2" s="126" t="s">
        <v>1541</v>
      </c>
      <c r="L2" s="127" t="s">
        <v>1542</v>
      </c>
      <c r="M2" s="128" t="s">
        <v>1543</v>
      </c>
      <c r="N2" s="128"/>
      <c r="O2" s="128" t="s">
        <v>1544</v>
      </c>
      <c r="P2" s="129" t="s">
        <v>1545</v>
      </c>
    </row>
    <row r="3" spans="1:17" s="140" customFormat="1" ht="45">
      <c r="A3" s="130"/>
      <c r="B3" s="130" t="s">
        <v>1546</v>
      </c>
      <c r="C3" s="131" t="s">
        <v>1547</v>
      </c>
      <c r="D3" s="130" t="s">
        <v>1548</v>
      </c>
      <c r="E3" s="130" t="s">
        <v>1546</v>
      </c>
      <c r="F3" s="133" t="s">
        <v>52</v>
      </c>
      <c r="G3" s="134" t="s">
        <v>1549</v>
      </c>
      <c r="H3" s="134" t="s">
        <v>1550</v>
      </c>
      <c r="I3" s="135" t="s">
        <v>1551</v>
      </c>
      <c r="J3" s="135"/>
      <c r="K3" s="130">
        <v>8.14</v>
      </c>
      <c r="L3" s="136">
        <v>3.692279778644652</v>
      </c>
      <c r="M3" s="137">
        <v>240</v>
      </c>
      <c r="N3" s="137"/>
      <c r="O3" s="137">
        <v>1</v>
      </c>
      <c r="P3" s="139"/>
    </row>
    <row r="4" spans="1:17" s="140" customFormat="1" ht="45">
      <c r="A4" s="130"/>
      <c r="B4" s="130" t="s">
        <v>1552</v>
      </c>
      <c r="C4" s="131" t="s">
        <v>1547</v>
      </c>
      <c r="D4" s="130" t="s">
        <v>1548</v>
      </c>
      <c r="E4" s="130" t="s">
        <v>1552</v>
      </c>
      <c r="F4" s="133" t="s">
        <v>52</v>
      </c>
      <c r="G4" s="134" t="s">
        <v>1549</v>
      </c>
      <c r="H4" s="134" t="s">
        <v>1550</v>
      </c>
      <c r="I4" s="135" t="s">
        <v>1553</v>
      </c>
      <c r="J4" s="135"/>
      <c r="K4" s="130">
        <v>8.14</v>
      </c>
      <c r="L4" s="136">
        <v>3.692279778644652</v>
      </c>
      <c r="M4" s="137">
        <v>240</v>
      </c>
      <c r="N4" s="137"/>
      <c r="O4" s="137">
        <v>1</v>
      </c>
      <c r="P4" s="139"/>
    </row>
    <row r="5" spans="1:17" s="140" customFormat="1" ht="45">
      <c r="A5" s="130"/>
      <c r="B5" s="130" t="s">
        <v>1554</v>
      </c>
      <c r="C5" s="131" t="s">
        <v>1547</v>
      </c>
      <c r="D5" s="130" t="s">
        <v>1548</v>
      </c>
      <c r="E5" s="130" t="s">
        <v>1554</v>
      </c>
      <c r="F5" s="133" t="s">
        <v>52</v>
      </c>
      <c r="G5" s="134" t="s">
        <v>1549</v>
      </c>
      <c r="H5" s="134" t="s">
        <v>1550</v>
      </c>
      <c r="I5" s="135" t="s">
        <v>1555</v>
      </c>
      <c r="J5" s="135"/>
      <c r="K5" s="130">
        <v>8.14</v>
      </c>
      <c r="L5" s="136">
        <v>3.692279778644652</v>
      </c>
      <c r="M5" s="137">
        <v>240</v>
      </c>
      <c r="N5" s="137"/>
      <c r="O5" s="137">
        <v>1</v>
      </c>
      <c r="P5" s="139"/>
    </row>
    <row r="6" spans="1:17" ht="45">
      <c r="A6" s="130"/>
      <c r="B6" s="130" t="s">
        <v>1556</v>
      </c>
      <c r="C6" s="131" t="s">
        <v>1557</v>
      </c>
      <c r="D6" s="130" t="s">
        <v>1548</v>
      </c>
      <c r="E6" s="130" t="s">
        <v>1556</v>
      </c>
      <c r="F6" s="133" t="s">
        <v>52</v>
      </c>
      <c r="G6" s="134" t="s">
        <v>1549</v>
      </c>
      <c r="H6" s="134" t="s">
        <v>1550</v>
      </c>
      <c r="I6" s="663" t="s">
        <v>1558</v>
      </c>
      <c r="J6" s="135"/>
      <c r="K6" s="130">
        <v>15.48</v>
      </c>
      <c r="L6" s="136">
        <v>7.0216819377664876</v>
      </c>
      <c r="M6" s="137">
        <v>140</v>
      </c>
      <c r="N6" s="137"/>
      <c r="O6" s="137">
        <v>1</v>
      </c>
      <c r="P6" s="139"/>
      <c r="Q6" s="140"/>
    </row>
    <row r="7" spans="1:17" ht="45">
      <c r="A7" s="130"/>
      <c r="B7" s="130" t="s">
        <v>1559</v>
      </c>
      <c r="C7" s="131" t="s">
        <v>1560</v>
      </c>
      <c r="D7" s="130" t="s">
        <v>1548</v>
      </c>
      <c r="E7" s="130" t="s">
        <v>1559</v>
      </c>
      <c r="F7" s="133" t="s">
        <v>52</v>
      </c>
      <c r="G7" s="134" t="s">
        <v>1561</v>
      </c>
      <c r="H7" s="134" t="s">
        <v>1550</v>
      </c>
      <c r="I7" s="135" t="s">
        <v>1562</v>
      </c>
      <c r="J7" s="135"/>
      <c r="K7" s="130">
        <v>20.94</v>
      </c>
      <c r="L7" s="136">
        <v>9.498321691009707</v>
      </c>
      <c r="M7" s="137">
        <v>72</v>
      </c>
      <c r="N7" s="137"/>
      <c r="O7" s="137">
        <v>1</v>
      </c>
      <c r="P7" s="139"/>
    </row>
    <row r="8" spans="1:17" ht="45">
      <c r="A8" s="130"/>
      <c r="B8" s="130" t="s">
        <v>1563</v>
      </c>
      <c r="C8" s="141" t="s">
        <v>1564</v>
      </c>
      <c r="D8" s="130" t="s">
        <v>1548</v>
      </c>
      <c r="E8" s="130" t="s">
        <v>1563</v>
      </c>
      <c r="F8" s="133" t="s">
        <v>52</v>
      </c>
      <c r="G8" s="134" t="s">
        <v>1561</v>
      </c>
      <c r="H8" s="134" t="s">
        <v>1550</v>
      </c>
      <c r="I8" s="135" t="s">
        <v>1565</v>
      </c>
      <c r="J8" s="135"/>
      <c r="K8" s="130">
        <v>20.94</v>
      </c>
      <c r="L8" s="136">
        <v>9.498321691009707</v>
      </c>
      <c r="M8" s="137">
        <v>72</v>
      </c>
      <c r="N8" s="137"/>
      <c r="O8" s="137">
        <v>1</v>
      </c>
      <c r="P8" s="139"/>
    </row>
    <row r="9" spans="1:17" ht="45">
      <c r="A9" s="130"/>
      <c r="B9" s="130" t="s">
        <v>1566</v>
      </c>
      <c r="C9" s="131" t="s">
        <v>1567</v>
      </c>
      <c r="D9" s="130" t="s">
        <v>1548</v>
      </c>
      <c r="E9" s="130" t="s">
        <v>1566</v>
      </c>
      <c r="F9" s="133" t="s">
        <v>52</v>
      </c>
      <c r="G9" s="134" t="s">
        <v>1561</v>
      </c>
      <c r="H9" s="134" t="s">
        <v>1550</v>
      </c>
      <c r="I9" s="135" t="s">
        <v>1568</v>
      </c>
      <c r="J9" s="135"/>
      <c r="K9" s="130"/>
      <c r="L9" s="136">
        <v>9.4027777777777786</v>
      </c>
      <c r="M9" s="137">
        <v>72</v>
      </c>
      <c r="N9" s="137"/>
      <c r="O9" s="137">
        <v>1</v>
      </c>
      <c r="P9" s="139"/>
    </row>
    <row r="10" spans="1:17" ht="45">
      <c r="A10" s="130"/>
      <c r="B10" s="130" t="s">
        <v>1569</v>
      </c>
      <c r="C10" s="131" t="s">
        <v>1557</v>
      </c>
      <c r="D10" s="130" t="s">
        <v>1548</v>
      </c>
      <c r="E10" s="130" t="s">
        <v>1569</v>
      </c>
      <c r="F10" s="133" t="s">
        <v>52</v>
      </c>
      <c r="G10" s="134" t="s">
        <v>1561</v>
      </c>
      <c r="H10" s="134" t="s">
        <v>1550</v>
      </c>
      <c r="I10" s="135" t="s">
        <v>1570</v>
      </c>
      <c r="J10" s="135"/>
      <c r="K10" s="130">
        <v>32.36</v>
      </c>
      <c r="L10" s="136">
        <v>14.678399709697903</v>
      </c>
      <c r="M10" s="137">
        <v>45</v>
      </c>
      <c r="N10" s="137"/>
      <c r="O10" s="137">
        <v>1</v>
      </c>
      <c r="P10" s="139"/>
    </row>
    <row r="11" spans="1:17" ht="45">
      <c r="A11" s="130"/>
      <c r="B11" s="130" t="s">
        <v>1571</v>
      </c>
      <c r="C11" s="131" t="s">
        <v>1572</v>
      </c>
      <c r="D11" s="130" t="s">
        <v>1548</v>
      </c>
      <c r="E11" s="130" t="s">
        <v>1571</v>
      </c>
      <c r="F11" s="133" t="s">
        <v>52</v>
      </c>
      <c r="G11" s="134" t="s">
        <v>1561</v>
      </c>
      <c r="H11" s="134" t="s">
        <v>1550</v>
      </c>
      <c r="I11" s="135" t="s">
        <v>1573</v>
      </c>
      <c r="J11" s="135"/>
      <c r="K11" s="130">
        <v>35.35</v>
      </c>
      <c r="L11" s="136">
        <v>16.034654812664428</v>
      </c>
      <c r="M11" s="137">
        <v>45</v>
      </c>
      <c r="N11" s="137"/>
      <c r="O11" s="137">
        <v>1</v>
      </c>
      <c r="P11" s="139"/>
    </row>
    <row r="12" spans="1:17" ht="45">
      <c r="A12" s="130"/>
      <c r="B12" s="130" t="s">
        <v>1574</v>
      </c>
      <c r="C12" s="131" t="s">
        <v>1575</v>
      </c>
      <c r="D12" s="130" t="s">
        <v>1548</v>
      </c>
      <c r="E12" s="130" t="s">
        <v>1574</v>
      </c>
      <c r="F12" s="133" t="s">
        <v>52</v>
      </c>
      <c r="G12" s="134" t="s">
        <v>1561</v>
      </c>
      <c r="H12" s="134" t="s">
        <v>1550</v>
      </c>
      <c r="I12" s="135" t="s">
        <v>1576</v>
      </c>
      <c r="J12" s="135"/>
      <c r="K12" s="130">
        <v>35.700000000000003</v>
      </c>
      <c r="L12" s="136">
        <v>16.193413771205662</v>
      </c>
      <c r="M12" s="137">
        <v>45</v>
      </c>
      <c r="N12" s="137"/>
      <c r="O12" s="137">
        <v>1</v>
      </c>
      <c r="P12" s="139"/>
    </row>
    <row r="13" spans="1:17" ht="75">
      <c r="A13" s="130" t="s">
        <v>285</v>
      </c>
      <c r="B13" s="130"/>
      <c r="C13" s="131"/>
      <c r="D13" s="130" t="s">
        <v>1548</v>
      </c>
      <c r="E13" s="142"/>
      <c r="F13" s="133" t="s">
        <v>52</v>
      </c>
      <c r="G13" s="134" t="s">
        <v>1549</v>
      </c>
      <c r="H13" s="143" t="s">
        <v>1577</v>
      </c>
      <c r="I13" s="664" t="s">
        <v>1578</v>
      </c>
      <c r="J13" s="329" t="e" vm="1">
        <v>#VALUE!</v>
      </c>
      <c r="K13" s="142"/>
      <c r="L13" s="132">
        <v>3.875</v>
      </c>
      <c r="M13" s="137">
        <v>240</v>
      </c>
      <c r="N13" s="137">
        <v>1</v>
      </c>
      <c r="O13" s="137">
        <v>1</v>
      </c>
      <c r="P13" s="139"/>
    </row>
    <row r="14" spans="1:17" ht="75">
      <c r="A14" s="130" t="s">
        <v>288</v>
      </c>
      <c r="B14" s="130"/>
      <c r="C14" s="131"/>
      <c r="D14" s="130" t="s">
        <v>1548</v>
      </c>
      <c r="E14" s="142"/>
      <c r="F14" s="133" t="s">
        <v>52</v>
      </c>
      <c r="G14" s="134" t="s">
        <v>1549</v>
      </c>
      <c r="H14" s="143" t="s">
        <v>1577</v>
      </c>
      <c r="I14" s="664" t="s">
        <v>1579</v>
      </c>
      <c r="J14" s="135"/>
      <c r="K14" s="142"/>
      <c r="L14" s="136">
        <v>8.2053571428571423</v>
      </c>
      <c r="M14" s="137"/>
      <c r="N14" s="137"/>
      <c r="O14" s="137"/>
      <c r="P14" s="139"/>
    </row>
    <row r="15" spans="1:17" ht="54">
      <c r="A15" s="130" t="s">
        <v>291</v>
      </c>
      <c r="B15" s="130"/>
      <c r="C15" s="131"/>
      <c r="D15" s="130" t="s">
        <v>1548</v>
      </c>
      <c r="E15" s="142"/>
      <c r="F15" s="133" t="s">
        <v>52</v>
      </c>
      <c r="G15" s="134" t="s">
        <v>1549</v>
      </c>
      <c r="H15" s="143" t="s">
        <v>1577</v>
      </c>
      <c r="I15" s="316" t="s">
        <v>1580</v>
      </c>
      <c r="J15" s="144"/>
      <c r="K15" s="142"/>
      <c r="L15" s="136">
        <v>8.3583333333333325</v>
      </c>
      <c r="M15" s="137"/>
      <c r="N15" s="137"/>
      <c r="O15" s="137"/>
      <c r="P15" s="139"/>
    </row>
    <row r="16" spans="1:17" ht="60">
      <c r="A16" s="229" t="s">
        <v>244</v>
      </c>
      <c r="B16" s="130"/>
      <c r="C16" s="131"/>
      <c r="D16" s="130" t="s">
        <v>1548</v>
      </c>
      <c r="E16" s="130" t="s">
        <v>244</v>
      </c>
      <c r="F16" s="133" t="s">
        <v>52</v>
      </c>
      <c r="G16" s="134" t="s">
        <v>1549</v>
      </c>
      <c r="H16" s="143" t="s">
        <v>1577</v>
      </c>
      <c r="I16" s="664" t="s">
        <v>1581</v>
      </c>
      <c r="J16" s="329" t="e" vm="2">
        <v>#VALUE!</v>
      </c>
      <c r="K16" s="146"/>
      <c r="L16" s="136">
        <v>3.875</v>
      </c>
      <c r="M16" s="137">
        <v>240</v>
      </c>
      <c r="N16" s="137">
        <v>1</v>
      </c>
      <c r="O16" s="137">
        <v>1</v>
      </c>
      <c r="P16" s="139"/>
    </row>
    <row r="17" spans="1:16" ht="60">
      <c r="A17" s="229" t="s">
        <v>247</v>
      </c>
      <c r="B17" s="130"/>
      <c r="C17" s="131"/>
      <c r="D17" s="130" t="s">
        <v>1548</v>
      </c>
      <c r="E17" s="130" t="s">
        <v>247</v>
      </c>
      <c r="F17" s="133" t="s">
        <v>52</v>
      </c>
      <c r="G17" s="134" t="s">
        <v>1549</v>
      </c>
      <c r="H17" s="143" t="s">
        <v>1577</v>
      </c>
      <c r="I17" s="664" t="s">
        <v>1582</v>
      </c>
      <c r="J17" s="318"/>
      <c r="K17" s="146"/>
      <c r="L17" s="136">
        <v>3.875</v>
      </c>
      <c r="M17" s="137">
        <v>240</v>
      </c>
      <c r="N17" s="137">
        <v>1</v>
      </c>
      <c r="O17" s="137">
        <v>1</v>
      </c>
      <c r="P17" s="139"/>
    </row>
    <row r="18" spans="1:16" ht="60">
      <c r="A18" s="229" t="s">
        <v>256</v>
      </c>
      <c r="B18" s="130"/>
      <c r="C18" s="131"/>
      <c r="D18" s="130" t="s">
        <v>1548</v>
      </c>
      <c r="E18" s="130" t="s">
        <v>256</v>
      </c>
      <c r="F18" s="133" t="s">
        <v>52</v>
      </c>
      <c r="G18" s="134" t="s">
        <v>1549</v>
      </c>
      <c r="H18" s="143" t="s">
        <v>1577</v>
      </c>
      <c r="I18" s="664" t="s">
        <v>1583</v>
      </c>
      <c r="J18" s="318"/>
      <c r="K18" s="146"/>
      <c r="L18" s="136">
        <v>4.5523809523809522</v>
      </c>
      <c r="M18" s="137">
        <v>210</v>
      </c>
      <c r="N18" s="137">
        <v>1</v>
      </c>
      <c r="O18" s="137">
        <v>1</v>
      </c>
      <c r="P18" s="139"/>
    </row>
    <row r="19" spans="1:16" ht="60">
      <c r="A19" s="229" t="s">
        <v>259</v>
      </c>
      <c r="B19" s="130"/>
      <c r="C19" s="131"/>
      <c r="D19" s="130" t="s">
        <v>1548</v>
      </c>
      <c r="E19" s="130" t="s">
        <v>259</v>
      </c>
      <c r="F19" s="133" t="s">
        <v>52</v>
      </c>
      <c r="G19" s="134" t="s">
        <v>1549</v>
      </c>
      <c r="H19" s="143" t="s">
        <v>1577</v>
      </c>
      <c r="I19" s="664" t="s">
        <v>1584</v>
      </c>
      <c r="J19" s="327"/>
      <c r="K19" s="148"/>
      <c r="L19" s="136">
        <v>8.2053571428571423</v>
      </c>
      <c r="M19" s="149">
        <v>140</v>
      </c>
      <c r="N19" s="149">
        <v>1</v>
      </c>
      <c r="O19" s="149">
        <v>1</v>
      </c>
      <c r="P19" s="139"/>
    </row>
    <row r="20" spans="1:16" ht="54">
      <c r="A20" s="229" t="s">
        <v>262</v>
      </c>
      <c r="B20" s="130"/>
      <c r="C20" s="131"/>
      <c r="D20" s="130" t="s">
        <v>1548</v>
      </c>
      <c r="E20" s="130" t="s">
        <v>262</v>
      </c>
      <c r="F20" s="133" t="s">
        <v>52</v>
      </c>
      <c r="G20" s="134" t="s">
        <v>1549</v>
      </c>
      <c r="H20" s="143" t="s">
        <v>1577</v>
      </c>
      <c r="I20" s="316" t="s">
        <v>1585</v>
      </c>
      <c r="J20" s="316"/>
      <c r="K20" s="142"/>
      <c r="L20" s="136">
        <v>8.3583333333333325</v>
      </c>
      <c r="M20" s="137">
        <v>120</v>
      </c>
      <c r="N20" s="137">
        <v>1</v>
      </c>
      <c r="O20" s="137">
        <v>1</v>
      </c>
      <c r="P20" s="139"/>
    </row>
    <row r="21" spans="1:16" ht="60">
      <c r="A21" s="229" t="s">
        <v>338</v>
      </c>
      <c r="B21" s="130"/>
      <c r="C21" s="131"/>
      <c r="D21" s="130" t="s">
        <v>1548</v>
      </c>
      <c r="E21" s="130" t="s">
        <v>338</v>
      </c>
      <c r="F21" s="133" t="s">
        <v>52</v>
      </c>
      <c r="G21" s="134" t="s">
        <v>1561</v>
      </c>
      <c r="H21" s="143" t="s">
        <v>1577</v>
      </c>
      <c r="I21" s="664" t="s">
        <v>1586</v>
      </c>
      <c r="J21" s="664"/>
      <c r="K21" s="142"/>
      <c r="L21" s="136">
        <v>9.6527777777777786</v>
      </c>
      <c r="M21" s="137">
        <v>72</v>
      </c>
      <c r="N21" s="137">
        <v>1</v>
      </c>
      <c r="O21" s="137">
        <v>1</v>
      </c>
      <c r="P21" s="139"/>
    </row>
    <row r="22" spans="1:16" ht="60">
      <c r="A22" s="229" t="s">
        <v>345</v>
      </c>
      <c r="B22" s="130"/>
      <c r="C22" s="131"/>
      <c r="D22" s="130" t="s">
        <v>1548</v>
      </c>
      <c r="E22" s="130" t="s">
        <v>345</v>
      </c>
      <c r="F22" s="133" t="s">
        <v>52</v>
      </c>
      <c r="G22" s="134" t="s">
        <v>1561</v>
      </c>
      <c r="H22" s="143" t="s">
        <v>1577</v>
      </c>
      <c r="I22" s="664" t="s">
        <v>1587</v>
      </c>
      <c r="J22" s="318"/>
      <c r="K22" s="142"/>
      <c r="L22" s="136">
        <v>9.6527777777777786</v>
      </c>
      <c r="M22" s="137">
        <v>72</v>
      </c>
      <c r="N22" s="137">
        <v>1</v>
      </c>
      <c r="O22" s="137">
        <v>1</v>
      </c>
      <c r="P22" s="139"/>
    </row>
    <row r="23" spans="1:16" ht="60">
      <c r="A23" s="229" t="s">
        <v>351</v>
      </c>
      <c r="B23" s="130"/>
      <c r="C23" s="131"/>
      <c r="D23" s="130" t="s">
        <v>1548</v>
      </c>
      <c r="E23" s="130" t="s">
        <v>351</v>
      </c>
      <c r="F23" s="133" t="s">
        <v>52</v>
      </c>
      <c r="G23" s="134" t="s">
        <v>1561</v>
      </c>
      <c r="H23" s="143" t="s">
        <v>1577</v>
      </c>
      <c r="I23" s="664" t="s">
        <v>1588</v>
      </c>
      <c r="J23" s="318"/>
      <c r="K23" s="142"/>
      <c r="L23" s="136">
        <v>9.4027777777777786</v>
      </c>
      <c r="M23" s="137">
        <v>72</v>
      </c>
      <c r="N23" s="137">
        <v>1</v>
      </c>
      <c r="O23" s="137">
        <v>1</v>
      </c>
      <c r="P23" s="139"/>
    </row>
    <row r="24" spans="1:16" ht="60">
      <c r="A24" s="229" t="s">
        <v>354</v>
      </c>
      <c r="B24" s="130"/>
      <c r="C24" s="131"/>
      <c r="D24" s="130" t="s">
        <v>1548</v>
      </c>
      <c r="E24" s="130" t="s">
        <v>354</v>
      </c>
      <c r="F24" s="133" t="s">
        <v>52</v>
      </c>
      <c r="G24" s="134" t="s">
        <v>1561</v>
      </c>
      <c r="H24" s="143" t="s">
        <v>1577</v>
      </c>
      <c r="I24" s="664" t="s">
        <v>1589</v>
      </c>
      <c r="J24" s="318"/>
      <c r="K24" s="142"/>
      <c r="L24" s="136">
        <v>12.911111111111111</v>
      </c>
      <c r="M24" s="137">
        <v>45</v>
      </c>
      <c r="N24" s="137">
        <v>1</v>
      </c>
      <c r="O24" s="137">
        <v>1</v>
      </c>
      <c r="P24" s="139"/>
    </row>
    <row r="25" spans="1:16" ht="54">
      <c r="A25" s="229" t="s">
        <v>357</v>
      </c>
      <c r="B25" s="130"/>
      <c r="C25" s="131"/>
      <c r="D25" s="130" t="s">
        <v>1548</v>
      </c>
      <c r="E25" s="130" t="s">
        <v>357</v>
      </c>
      <c r="F25" s="133" t="s">
        <v>52</v>
      </c>
      <c r="G25" s="134" t="s">
        <v>1561</v>
      </c>
      <c r="H25" s="143" t="s">
        <v>1577</v>
      </c>
      <c r="I25" s="316" t="s">
        <v>1590</v>
      </c>
      <c r="J25" s="318"/>
      <c r="K25" s="130">
        <v>33.5</v>
      </c>
      <c r="L25" s="136">
        <v>14.977777777777778</v>
      </c>
      <c r="M25" s="137">
        <v>45</v>
      </c>
      <c r="N25" s="137">
        <v>1</v>
      </c>
      <c r="O25" s="137">
        <v>1</v>
      </c>
      <c r="P25" s="139"/>
    </row>
    <row r="26" spans="1:16" ht="54">
      <c r="A26" s="229" t="s">
        <v>360</v>
      </c>
      <c r="B26" s="130"/>
      <c r="C26" s="131"/>
      <c r="D26" s="130" t="s">
        <v>1548</v>
      </c>
      <c r="E26" s="130" t="s">
        <v>360</v>
      </c>
      <c r="F26" s="133" t="s">
        <v>52</v>
      </c>
      <c r="G26" s="134" t="s">
        <v>1561</v>
      </c>
      <c r="H26" s="143" t="s">
        <v>1577</v>
      </c>
      <c r="I26" s="316" t="s">
        <v>1591</v>
      </c>
      <c r="J26" s="318"/>
      <c r="K26" s="142"/>
      <c r="L26" s="136">
        <v>15.022222222222222</v>
      </c>
      <c r="M26" s="137">
        <v>45</v>
      </c>
      <c r="N26" s="137">
        <v>1</v>
      </c>
      <c r="O26" s="137">
        <v>1</v>
      </c>
      <c r="P26" s="139"/>
    </row>
    <row r="27" spans="1:16" ht="45">
      <c r="A27" s="130" t="s">
        <v>1592</v>
      </c>
      <c r="B27" s="142" t="s">
        <v>1593</v>
      </c>
      <c r="C27" s="131"/>
      <c r="D27" s="130" t="s">
        <v>1548</v>
      </c>
      <c r="E27" s="665" t="s">
        <v>1594</v>
      </c>
      <c r="F27" s="133" t="s">
        <v>52</v>
      </c>
      <c r="G27" s="134" t="s">
        <v>1595</v>
      </c>
      <c r="H27" s="134" t="s">
        <v>1550</v>
      </c>
      <c r="I27" s="664" t="s">
        <v>1596</v>
      </c>
      <c r="J27" s="330" t="e" vm="3">
        <v>#VALUE!</v>
      </c>
      <c r="K27" s="130">
        <v>53.95</v>
      </c>
      <c r="L27" s="136">
        <v>24.444444444444443</v>
      </c>
      <c r="M27" s="137">
        <v>36</v>
      </c>
      <c r="N27" s="137">
        <v>1</v>
      </c>
      <c r="O27" s="137">
        <v>1</v>
      </c>
      <c r="P27" s="139"/>
    </row>
    <row r="28" spans="1:16" ht="45">
      <c r="A28" s="130" t="s">
        <v>1597</v>
      </c>
      <c r="B28" s="142" t="s">
        <v>1598</v>
      </c>
      <c r="C28" s="131" t="s">
        <v>1599</v>
      </c>
      <c r="D28" s="130" t="s">
        <v>1548</v>
      </c>
      <c r="E28" s="665" t="s">
        <v>1600</v>
      </c>
      <c r="F28" s="133" t="s">
        <v>52</v>
      </c>
      <c r="G28" s="134" t="s">
        <v>1595</v>
      </c>
      <c r="H28" s="134" t="s">
        <v>1550</v>
      </c>
      <c r="I28" s="664" t="s">
        <v>1601</v>
      </c>
      <c r="J28" s="135"/>
      <c r="K28" s="130">
        <v>54.16</v>
      </c>
      <c r="L28" s="136">
        <v>24.722222222222221</v>
      </c>
      <c r="M28" s="137">
        <v>36</v>
      </c>
      <c r="N28" s="137">
        <v>1</v>
      </c>
      <c r="O28" s="137">
        <v>1</v>
      </c>
      <c r="P28" s="139"/>
    </row>
    <row r="29" spans="1:16" ht="60">
      <c r="A29" s="130" t="s">
        <v>1602</v>
      </c>
      <c r="B29" s="142" t="s">
        <v>1603</v>
      </c>
      <c r="C29" s="131" t="s">
        <v>1604</v>
      </c>
      <c r="D29" s="130" t="s">
        <v>1548</v>
      </c>
      <c r="E29" s="130" t="s">
        <v>1603</v>
      </c>
      <c r="F29" s="133" t="s">
        <v>52</v>
      </c>
      <c r="G29" s="134" t="s">
        <v>1595</v>
      </c>
      <c r="H29" s="134" t="s">
        <v>1550</v>
      </c>
      <c r="I29" s="664" t="s">
        <v>1605</v>
      </c>
      <c r="J29" s="331" t="e" vm="4">
        <v>#VALUE!</v>
      </c>
      <c r="K29" s="130">
        <v>60.04</v>
      </c>
      <c r="L29" s="136">
        <v>28.777777777777779</v>
      </c>
      <c r="M29" s="137">
        <v>36</v>
      </c>
      <c r="N29" s="137">
        <v>1</v>
      </c>
      <c r="O29" s="137">
        <v>1</v>
      </c>
      <c r="P29" s="139"/>
    </row>
    <row r="30" spans="1:16" ht="60">
      <c r="A30" s="130" t="s">
        <v>1606</v>
      </c>
      <c r="B30" s="142" t="s">
        <v>1607</v>
      </c>
      <c r="C30" s="141" t="s">
        <v>1608</v>
      </c>
      <c r="D30" s="130" t="s">
        <v>1548</v>
      </c>
      <c r="E30" s="130" t="s">
        <v>1607</v>
      </c>
      <c r="F30" s="133" t="s">
        <v>52</v>
      </c>
      <c r="G30" s="134" t="s">
        <v>1609</v>
      </c>
      <c r="H30" s="134" t="s">
        <v>1550</v>
      </c>
      <c r="I30" s="664" t="s">
        <v>1610</v>
      </c>
      <c r="J30" s="135"/>
      <c r="K30" s="142"/>
      <c r="L30" s="136">
        <v>11</v>
      </c>
      <c r="M30" s="137">
        <v>100</v>
      </c>
      <c r="N30" s="137">
        <v>1</v>
      </c>
      <c r="O30" s="137">
        <v>1</v>
      </c>
      <c r="P30" s="139"/>
    </row>
    <row r="31" spans="1:16" ht="30">
      <c r="A31" s="130" t="s">
        <v>1611</v>
      </c>
      <c r="B31" s="142" t="s">
        <v>1612</v>
      </c>
      <c r="C31" s="141" t="s">
        <v>1613</v>
      </c>
      <c r="D31" s="130" t="s">
        <v>1548</v>
      </c>
      <c r="E31" s="130" t="s">
        <v>1612</v>
      </c>
      <c r="F31" s="133" t="s">
        <v>52</v>
      </c>
      <c r="G31" s="134" t="s">
        <v>1614</v>
      </c>
      <c r="H31" s="134" t="s">
        <v>1550</v>
      </c>
      <c r="I31" s="664" t="s">
        <v>1615</v>
      </c>
      <c r="J31" s="135"/>
      <c r="K31" s="142"/>
      <c r="L31" s="136">
        <v>17.166666666666668</v>
      </c>
      <c r="M31" s="137">
        <v>36</v>
      </c>
      <c r="N31" s="137">
        <v>1</v>
      </c>
      <c r="O31" s="137">
        <v>1</v>
      </c>
      <c r="P31" s="139"/>
    </row>
    <row r="32" spans="1:16" ht="45">
      <c r="A32" s="130" t="s">
        <v>1616</v>
      </c>
      <c r="B32" s="142" t="s">
        <v>1617</v>
      </c>
      <c r="C32" s="141" t="s">
        <v>1618</v>
      </c>
      <c r="D32" s="130" t="s">
        <v>1548</v>
      </c>
      <c r="E32" s="130" t="s">
        <v>1617</v>
      </c>
      <c r="F32" s="133" t="s">
        <v>52</v>
      </c>
      <c r="G32" s="134" t="s">
        <v>1595</v>
      </c>
      <c r="H32" s="134" t="s">
        <v>1550</v>
      </c>
      <c r="I32" s="664" t="s">
        <v>1619</v>
      </c>
      <c r="J32" s="332" t="e" vm="5">
        <v>#VALUE!</v>
      </c>
      <c r="K32" s="130">
        <v>76.88</v>
      </c>
      <c r="L32" s="136">
        <v>43.5</v>
      </c>
      <c r="M32" s="137">
        <v>24</v>
      </c>
      <c r="N32" s="137">
        <v>1</v>
      </c>
      <c r="O32" s="137">
        <v>1</v>
      </c>
      <c r="P32" s="139"/>
    </row>
    <row r="33" spans="1:16" ht="45">
      <c r="A33" s="130" t="s">
        <v>1620</v>
      </c>
      <c r="B33" s="142">
        <v>821407</v>
      </c>
      <c r="C33" s="141" t="s">
        <v>1621</v>
      </c>
      <c r="D33" s="130" t="s">
        <v>1548</v>
      </c>
      <c r="E33" s="130">
        <v>821407</v>
      </c>
      <c r="F33" s="133" t="s">
        <v>52</v>
      </c>
      <c r="G33" s="134" t="s">
        <v>1609</v>
      </c>
      <c r="H33" s="134" t="s">
        <v>1550</v>
      </c>
      <c r="I33" s="664" t="s">
        <v>1622</v>
      </c>
      <c r="J33" s="135"/>
      <c r="K33" s="142"/>
      <c r="L33" s="136">
        <v>12.1</v>
      </c>
      <c r="M33" s="137">
        <v>60</v>
      </c>
      <c r="N33" s="137">
        <v>1</v>
      </c>
      <c r="O33" s="137">
        <v>1</v>
      </c>
      <c r="P33" s="139"/>
    </row>
    <row r="34" spans="1:16" ht="30">
      <c r="A34" s="130" t="s">
        <v>1623</v>
      </c>
      <c r="B34" s="142">
        <v>902801</v>
      </c>
      <c r="C34" s="131" t="s">
        <v>1624</v>
      </c>
      <c r="D34" s="130" t="s">
        <v>1548</v>
      </c>
      <c r="E34" s="130">
        <v>902801</v>
      </c>
      <c r="F34" s="133" t="s">
        <v>52</v>
      </c>
      <c r="G34" s="134" t="s">
        <v>1614</v>
      </c>
      <c r="H34" s="134" t="s">
        <v>1550</v>
      </c>
      <c r="I34" s="664" t="s">
        <v>1625</v>
      </c>
      <c r="J34" s="135"/>
      <c r="K34" s="142"/>
      <c r="L34" s="150">
        <v>1.4590643274853801</v>
      </c>
      <c r="M34" s="137">
        <v>36</v>
      </c>
      <c r="N34" s="137">
        <v>1</v>
      </c>
      <c r="O34" s="137">
        <v>1</v>
      </c>
      <c r="P34" s="139"/>
    </row>
    <row r="35" spans="1:16" ht="30">
      <c r="A35" s="130" t="s">
        <v>1626</v>
      </c>
      <c r="B35" s="130" t="s">
        <v>1627</v>
      </c>
      <c r="C35" s="131"/>
      <c r="D35" s="132" t="s">
        <v>1628</v>
      </c>
      <c r="E35" s="130" t="s">
        <v>1627</v>
      </c>
      <c r="F35" s="133" t="s">
        <v>1629</v>
      </c>
      <c r="G35" s="134" t="s">
        <v>194</v>
      </c>
      <c r="H35" s="134" t="s">
        <v>1550</v>
      </c>
      <c r="I35" s="135" t="s">
        <v>1630</v>
      </c>
      <c r="J35" s="135"/>
      <c r="K35" s="142"/>
      <c r="L35" s="142"/>
      <c r="M35" s="137">
        <v>168</v>
      </c>
      <c r="N35" s="151"/>
      <c r="O35" s="137">
        <v>1</v>
      </c>
      <c r="P35" s="139"/>
    </row>
    <row r="36" spans="1:16" ht="30">
      <c r="A36" s="130" t="s">
        <v>1631</v>
      </c>
      <c r="B36" s="130" t="s">
        <v>1632</v>
      </c>
      <c r="C36" s="131"/>
      <c r="D36" s="132" t="s">
        <v>1628</v>
      </c>
      <c r="E36" s="130" t="s">
        <v>1632</v>
      </c>
      <c r="F36" s="133" t="s">
        <v>1629</v>
      </c>
      <c r="G36" s="134" t="s">
        <v>194</v>
      </c>
      <c r="H36" s="134" t="s">
        <v>1550</v>
      </c>
      <c r="I36" s="135" t="s">
        <v>1633</v>
      </c>
      <c r="J36" s="135"/>
      <c r="K36" s="142"/>
      <c r="L36" s="142"/>
      <c r="M36" s="137">
        <v>168</v>
      </c>
      <c r="N36" s="151"/>
      <c r="O36" s="137">
        <v>1</v>
      </c>
      <c r="P36" s="139"/>
    </row>
    <row r="37" spans="1:16" ht="30">
      <c r="A37" s="152" t="s">
        <v>1634</v>
      </c>
      <c r="B37" s="130" t="s">
        <v>1635</v>
      </c>
      <c r="C37" s="131"/>
      <c r="D37" s="132" t="s">
        <v>1628</v>
      </c>
      <c r="E37" s="130" t="s">
        <v>1635</v>
      </c>
      <c r="F37" s="133" t="s">
        <v>1629</v>
      </c>
      <c r="G37" s="134" t="s">
        <v>194</v>
      </c>
      <c r="H37" s="134" t="s">
        <v>1550</v>
      </c>
      <c r="I37" s="135" t="s">
        <v>1636</v>
      </c>
      <c r="J37" s="135"/>
      <c r="K37" s="142"/>
      <c r="L37" s="142"/>
      <c r="M37" s="137">
        <v>126</v>
      </c>
      <c r="N37" s="151"/>
      <c r="O37" s="137">
        <v>1</v>
      </c>
      <c r="P37" s="139"/>
    </row>
    <row r="38" spans="1:16" ht="30">
      <c r="A38" s="130" t="s">
        <v>1637</v>
      </c>
      <c r="B38" s="130" t="s">
        <v>1638</v>
      </c>
      <c r="C38" s="131"/>
      <c r="D38" s="132" t="s">
        <v>1628</v>
      </c>
      <c r="E38" s="130" t="s">
        <v>1638</v>
      </c>
      <c r="F38" s="133" t="s">
        <v>1629</v>
      </c>
      <c r="G38" s="134" t="s">
        <v>194</v>
      </c>
      <c r="H38" s="134" t="s">
        <v>1550</v>
      </c>
      <c r="I38" s="135" t="s">
        <v>1639</v>
      </c>
      <c r="J38" s="135"/>
      <c r="K38" s="142"/>
      <c r="L38" s="142"/>
      <c r="M38" s="137">
        <v>126</v>
      </c>
      <c r="N38" s="151"/>
      <c r="O38" s="137">
        <v>1</v>
      </c>
      <c r="P38" s="139"/>
    </row>
    <row r="39" spans="1:16" ht="45">
      <c r="A39" s="130" t="s">
        <v>1640</v>
      </c>
      <c r="B39" s="153" t="s">
        <v>1641</v>
      </c>
      <c r="C39" s="155"/>
      <c r="D39" s="156" t="s">
        <v>1628</v>
      </c>
      <c r="E39" s="157" t="s">
        <v>1641</v>
      </c>
      <c r="F39" s="133" t="s">
        <v>1629</v>
      </c>
      <c r="G39" s="134" t="s">
        <v>194</v>
      </c>
      <c r="H39" s="134" t="s">
        <v>1550</v>
      </c>
      <c r="I39" s="135" t="s">
        <v>1642</v>
      </c>
      <c r="J39" s="329" t="e" vm="6">
        <v>#VALUE!</v>
      </c>
      <c r="K39" s="130">
        <v>9.8800000000000008</v>
      </c>
      <c r="L39" s="158">
        <f t="shared" ref="L39:L48" si="0">K39/2.2046</f>
        <v>4.4815386011067773</v>
      </c>
      <c r="M39" s="137">
        <v>168</v>
      </c>
      <c r="N39" s="151"/>
      <c r="O39" s="137">
        <v>1</v>
      </c>
      <c r="P39" s="139"/>
    </row>
    <row r="40" spans="1:16" ht="45">
      <c r="A40" s="130" t="s">
        <v>1643</v>
      </c>
      <c r="B40" s="153" t="s">
        <v>1644</v>
      </c>
      <c r="C40" s="131"/>
      <c r="D40" s="156" t="s">
        <v>1628</v>
      </c>
      <c r="E40" s="157" t="s">
        <v>1644</v>
      </c>
      <c r="F40" s="133" t="s">
        <v>1629</v>
      </c>
      <c r="G40" s="134" t="s">
        <v>194</v>
      </c>
      <c r="H40" s="134" t="s">
        <v>1550</v>
      </c>
      <c r="I40" s="135" t="s">
        <v>1645</v>
      </c>
      <c r="J40" s="135"/>
      <c r="K40" s="130">
        <v>9.8800000000000008</v>
      </c>
      <c r="L40" s="158">
        <f t="shared" si="0"/>
        <v>4.4815386011067773</v>
      </c>
      <c r="M40" s="137">
        <v>168</v>
      </c>
      <c r="N40" s="151"/>
      <c r="O40" s="137">
        <v>1</v>
      </c>
      <c r="P40" s="139"/>
    </row>
    <row r="41" spans="1:16" ht="31.15" customHeight="1">
      <c r="A41" s="130" t="s">
        <v>1646</v>
      </c>
      <c r="B41" s="153" t="s">
        <v>1647</v>
      </c>
      <c r="C41" s="131"/>
      <c r="D41" s="156" t="s">
        <v>1628</v>
      </c>
      <c r="E41" s="157" t="s">
        <v>1647</v>
      </c>
      <c r="F41" s="133" t="s">
        <v>1629</v>
      </c>
      <c r="G41" s="134" t="s">
        <v>194</v>
      </c>
      <c r="H41" s="134" t="s">
        <v>1550</v>
      </c>
      <c r="I41" s="135" t="s">
        <v>1648</v>
      </c>
      <c r="J41" s="135"/>
      <c r="K41" s="130">
        <v>14.75</v>
      </c>
      <c r="L41" s="158">
        <f t="shared" si="0"/>
        <v>6.6905561099519186</v>
      </c>
      <c r="M41" s="137">
        <v>126</v>
      </c>
      <c r="N41" s="151"/>
      <c r="O41" s="137">
        <v>1</v>
      </c>
      <c r="P41" s="139"/>
    </row>
    <row r="42" spans="1:16" ht="45">
      <c r="A42" s="130" t="s">
        <v>1649</v>
      </c>
      <c r="B42" s="153" t="s">
        <v>1650</v>
      </c>
      <c r="C42" s="131"/>
      <c r="D42" s="156" t="s">
        <v>1628</v>
      </c>
      <c r="E42" s="157" t="s">
        <v>1650</v>
      </c>
      <c r="F42" s="133" t="s">
        <v>1629</v>
      </c>
      <c r="G42" s="134" t="s">
        <v>194</v>
      </c>
      <c r="H42" s="134" t="s">
        <v>1550</v>
      </c>
      <c r="I42" s="135" t="s">
        <v>1651</v>
      </c>
      <c r="J42" s="135"/>
      <c r="K42" s="130">
        <v>14.75</v>
      </c>
      <c r="L42" s="158">
        <f t="shared" si="0"/>
        <v>6.6905561099519186</v>
      </c>
      <c r="M42" s="137">
        <v>126</v>
      </c>
      <c r="N42" s="151"/>
      <c r="O42" s="137">
        <v>1</v>
      </c>
      <c r="P42" s="139"/>
    </row>
    <row r="43" spans="1:16" ht="45">
      <c r="A43" s="130" t="s">
        <v>1652</v>
      </c>
      <c r="B43" s="159" t="s">
        <v>1653</v>
      </c>
      <c r="C43" s="131"/>
      <c r="D43" s="156" t="s">
        <v>1628</v>
      </c>
      <c r="E43" s="159" t="s">
        <v>1653</v>
      </c>
      <c r="F43" s="133" t="s">
        <v>1629</v>
      </c>
      <c r="G43" s="134" t="s">
        <v>194</v>
      </c>
      <c r="H43" s="134" t="s">
        <v>1550</v>
      </c>
      <c r="I43" s="135" t="s">
        <v>1654</v>
      </c>
      <c r="J43" s="135"/>
      <c r="K43" s="130">
        <v>18.559999999999999</v>
      </c>
      <c r="L43" s="158">
        <f t="shared" si="0"/>
        <v>8.4187607729293283</v>
      </c>
      <c r="M43" s="137">
        <v>90</v>
      </c>
      <c r="N43" s="151"/>
      <c r="O43" s="137">
        <v>1</v>
      </c>
      <c r="P43" s="139"/>
    </row>
    <row r="44" spans="1:16" ht="30" customHeight="1">
      <c r="A44" s="130" t="s">
        <v>1655</v>
      </c>
      <c r="B44" s="159" t="s">
        <v>1656</v>
      </c>
      <c r="C44" s="131"/>
      <c r="D44" s="156" t="s">
        <v>1628</v>
      </c>
      <c r="E44" s="159" t="s">
        <v>1656</v>
      </c>
      <c r="F44" s="133" t="s">
        <v>1629</v>
      </c>
      <c r="G44" s="134" t="s">
        <v>194</v>
      </c>
      <c r="H44" s="134" t="s">
        <v>1550</v>
      </c>
      <c r="I44" s="135" t="s">
        <v>1657</v>
      </c>
      <c r="J44" s="135"/>
      <c r="K44" s="130">
        <v>18.559999999999999</v>
      </c>
      <c r="L44" s="158">
        <f t="shared" si="0"/>
        <v>8.4187607729293283</v>
      </c>
      <c r="M44" s="137">
        <v>90</v>
      </c>
      <c r="N44" s="151"/>
      <c r="O44" s="137">
        <v>1</v>
      </c>
      <c r="P44" s="139"/>
    </row>
    <row r="45" spans="1:16" ht="45">
      <c r="A45" s="130" t="s">
        <v>1658</v>
      </c>
      <c r="B45" s="159" t="s">
        <v>1659</v>
      </c>
      <c r="C45" s="131"/>
      <c r="D45" s="156" t="s">
        <v>1628</v>
      </c>
      <c r="E45" s="159" t="s">
        <v>1659</v>
      </c>
      <c r="F45" s="133" t="s">
        <v>1629</v>
      </c>
      <c r="G45" s="134" t="s">
        <v>194</v>
      </c>
      <c r="H45" s="134" t="s">
        <v>1550</v>
      </c>
      <c r="I45" s="135" t="s">
        <v>1660</v>
      </c>
      <c r="J45" s="135"/>
      <c r="K45" s="130">
        <v>18.559999999999999</v>
      </c>
      <c r="L45" s="158">
        <f t="shared" si="0"/>
        <v>8.4187607729293283</v>
      </c>
      <c r="M45" s="137">
        <v>90</v>
      </c>
      <c r="N45" s="151"/>
      <c r="O45" s="137">
        <v>1</v>
      </c>
      <c r="P45" s="139"/>
    </row>
    <row r="46" spans="1:16" ht="45">
      <c r="A46" s="130" t="s">
        <v>1661</v>
      </c>
      <c r="B46" s="159" t="s">
        <v>1662</v>
      </c>
      <c r="C46" s="131"/>
      <c r="D46" s="156" t="s">
        <v>1628</v>
      </c>
      <c r="E46" s="159" t="s">
        <v>1662</v>
      </c>
      <c r="F46" s="133" t="s">
        <v>1629</v>
      </c>
      <c r="G46" s="134" t="s">
        <v>194</v>
      </c>
      <c r="H46" s="134" t="s">
        <v>1550</v>
      </c>
      <c r="I46" s="135" t="s">
        <v>1663</v>
      </c>
      <c r="J46" s="135"/>
      <c r="K46" s="130">
        <v>18.559999999999999</v>
      </c>
      <c r="L46" s="158">
        <f t="shared" si="0"/>
        <v>8.4187607729293283</v>
      </c>
      <c r="M46" s="137">
        <v>90</v>
      </c>
      <c r="N46" s="151"/>
      <c r="O46" s="137">
        <v>1</v>
      </c>
      <c r="P46" s="139"/>
    </row>
    <row r="47" spans="1:16" ht="30">
      <c r="A47" s="130" t="s">
        <v>1664</v>
      </c>
      <c r="B47" s="159" t="s">
        <v>1665</v>
      </c>
      <c r="C47" s="131"/>
      <c r="D47" s="156" t="s">
        <v>1628</v>
      </c>
      <c r="E47" s="159" t="s">
        <v>1665</v>
      </c>
      <c r="F47" s="133" t="s">
        <v>1629</v>
      </c>
      <c r="G47" s="134" t="s">
        <v>194</v>
      </c>
      <c r="H47" s="134" t="s">
        <v>1550</v>
      </c>
      <c r="I47" s="135" t="s">
        <v>1666</v>
      </c>
      <c r="J47" s="135"/>
      <c r="K47" s="130">
        <v>20.9</v>
      </c>
      <c r="L47" s="158">
        <f t="shared" si="0"/>
        <v>9.480177810033565</v>
      </c>
      <c r="M47" s="137">
        <v>63</v>
      </c>
      <c r="N47" s="151"/>
      <c r="O47" s="137">
        <v>1</v>
      </c>
      <c r="P47" s="139"/>
    </row>
    <row r="48" spans="1:16" ht="30">
      <c r="A48" s="130" t="s">
        <v>1667</v>
      </c>
      <c r="B48" s="159" t="s">
        <v>1668</v>
      </c>
      <c r="C48" s="131"/>
      <c r="D48" s="156" t="s">
        <v>1628</v>
      </c>
      <c r="E48" s="159" t="s">
        <v>1668</v>
      </c>
      <c r="F48" s="133" t="s">
        <v>1629</v>
      </c>
      <c r="G48" s="134" t="s">
        <v>194</v>
      </c>
      <c r="H48" s="134" t="s">
        <v>1550</v>
      </c>
      <c r="I48" s="135" t="s">
        <v>1669</v>
      </c>
      <c r="J48" s="135"/>
      <c r="K48" s="130">
        <v>20.9</v>
      </c>
      <c r="L48" s="158">
        <f t="shared" si="0"/>
        <v>9.480177810033565</v>
      </c>
      <c r="M48" s="137">
        <v>63</v>
      </c>
      <c r="N48" s="151"/>
      <c r="O48" s="137">
        <v>1</v>
      </c>
      <c r="P48" s="139"/>
    </row>
    <row r="49" spans="1:16">
      <c r="A49" s="130" t="s">
        <v>1012</v>
      </c>
      <c r="B49" s="130" t="s">
        <v>1670</v>
      </c>
      <c r="C49" s="131"/>
      <c r="D49" s="156" t="s">
        <v>1628</v>
      </c>
      <c r="E49" s="130" t="s">
        <v>1671</v>
      </c>
      <c r="F49" s="133" t="s">
        <v>1629</v>
      </c>
      <c r="G49" s="134" t="s">
        <v>465</v>
      </c>
      <c r="H49" s="134" t="s">
        <v>1550</v>
      </c>
      <c r="I49" s="135" t="s">
        <v>1672</v>
      </c>
      <c r="J49" s="329" t="e" vm="7">
        <v>#VALUE!</v>
      </c>
      <c r="K49" s="142"/>
      <c r="L49" s="142"/>
      <c r="M49" s="151"/>
      <c r="N49" s="151">
        <v>2</v>
      </c>
      <c r="O49" s="151"/>
      <c r="P49" s="139"/>
    </row>
    <row r="50" spans="1:16" ht="30">
      <c r="A50" s="130" t="s">
        <v>1031</v>
      </c>
      <c r="B50" s="130" t="s">
        <v>1673</v>
      </c>
      <c r="C50" s="131"/>
      <c r="D50" s="156" t="s">
        <v>1628</v>
      </c>
      <c r="E50" s="130" t="s">
        <v>1674</v>
      </c>
      <c r="F50" s="133" t="s">
        <v>1629</v>
      </c>
      <c r="G50" s="134" t="s">
        <v>465</v>
      </c>
      <c r="H50" s="134" t="s">
        <v>1550</v>
      </c>
      <c r="I50" s="135" t="s">
        <v>1675</v>
      </c>
      <c r="J50" s="329" t="e" vm="8">
        <v>#VALUE!</v>
      </c>
      <c r="K50" s="142"/>
      <c r="L50" s="142"/>
      <c r="M50" s="151"/>
      <c r="N50" s="151">
        <v>2</v>
      </c>
      <c r="O50" s="151"/>
      <c r="P50" s="139"/>
    </row>
    <row r="51" spans="1:16" ht="30">
      <c r="A51" s="130" t="s">
        <v>1045</v>
      </c>
      <c r="B51" s="130" t="s">
        <v>1676</v>
      </c>
      <c r="C51" s="131"/>
      <c r="D51" s="156" t="s">
        <v>1628</v>
      </c>
      <c r="E51" s="130" t="s">
        <v>1677</v>
      </c>
      <c r="F51" s="133" t="s">
        <v>1629</v>
      </c>
      <c r="G51" s="134" t="s">
        <v>465</v>
      </c>
      <c r="H51" s="134" t="s">
        <v>1550</v>
      </c>
      <c r="I51" s="135" t="s">
        <v>1678</v>
      </c>
      <c r="J51" s="329" t="e" vm="9">
        <v>#VALUE!</v>
      </c>
      <c r="K51" s="142"/>
      <c r="L51" s="142"/>
      <c r="M51" s="151"/>
      <c r="N51" s="151">
        <v>2</v>
      </c>
      <c r="O51" s="151"/>
      <c r="P51" s="139"/>
    </row>
    <row r="52" spans="1:16" ht="30">
      <c r="A52" s="130" t="s">
        <v>1049</v>
      </c>
      <c r="B52" s="130" t="s">
        <v>1679</v>
      </c>
      <c r="C52" s="131"/>
      <c r="D52" s="156" t="s">
        <v>1628</v>
      </c>
      <c r="E52" s="130" t="s">
        <v>1680</v>
      </c>
      <c r="F52" s="133" t="s">
        <v>1629</v>
      </c>
      <c r="G52" s="134" t="s">
        <v>465</v>
      </c>
      <c r="H52" s="134" t="s">
        <v>1550</v>
      </c>
      <c r="I52" s="135" t="s">
        <v>1681</v>
      </c>
      <c r="J52" s="329" t="e" vm="10">
        <v>#VALUE!</v>
      </c>
      <c r="K52" s="142"/>
      <c r="L52" s="142"/>
      <c r="M52" s="151"/>
      <c r="N52" s="151">
        <v>2</v>
      </c>
      <c r="O52" s="151"/>
      <c r="P52" s="139"/>
    </row>
    <row r="53" spans="1:16" ht="45">
      <c r="A53" s="130" t="s">
        <v>1058</v>
      </c>
      <c r="B53" s="130" t="s">
        <v>1682</v>
      </c>
      <c r="C53" s="131"/>
      <c r="D53" s="156" t="s">
        <v>1628</v>
      </c>
      <c r="E53" s="130" t="s">
        <v>1683</v>
      </c>
      <c r="F53" s="133" t="s">
        <v>1629</v>
      </c>
      <c r="G53" s="134" t="s">
        <v>465</v>
      </c>
      <c r="H53" s="134" t="s">
        <v>1550</v>
      </c>
      <c r="I53" s="135" t="s">
        <v>1684</v>
      </c>
      <c r="J53" s="329" t="e" vm="9">
        <v>#VALUE!</v>
      </c>
      <c r="K53" s="142"/>
      <c r="L53" s="142"/>
      <c r="M53" s="151"/>
      <c r="N53" s="151">
        <v>2</v>
      </c>
      <c r="O53" s="151"/>
      <c r="P53" s="139"/>
    </row>
    <row r="54" spans="1:16" ht="33" customHeight="1">
      <c r="A54" s="130" t="s">
        <v>1008</v>
      </c>
      <c r="B54" s="130" t="s">
        <v>1685</v>
      </c>
      <c r="C54" s="131"/>
      <c r="D54" s="156" t="s">
        <v>1628</v>
      </c>
      <c r="E54" s="130" t="s">
        <v>1686</v>
      </c>
      <c r="F54" s="133" t="s">
        <v>1629</v>
      </c>
      <c r="G54" s="134" t="s">
        <v>465</v>
      </c>
      <c r="H54" s="134" t="s">
        <v>1550</v>
      </c>
      <c r="I54" s="135" t="s">
        <v>1687</v>
      </c>
      <c r="J54" s="329" t="e" vm="11">
        <v>#VALUE!</v>
      </c>
      <c r="K54" s="142"/>
      <c r="L54" s="142"/>
      <c r="M54" s="151"/>
      <c r="N54" s="151">
        <v>2</v>
      </c>
      <c r="O54" s="151"/>
      <c r="P54" s="139"/>
    </row>
    <row r="55" spans="1:16" ht="33" customHeight="1">
      <c r="A55" s="130" t="s">
        <v>1688</v>
      </c>
      <c r="B55" s="130" t="s">
        <v>1689</v>
      </c>
      <c r="C55" s="131"/>
      <c r="D55" s="160" t="s">
        <v>1548</v>
      </c>
      <c r="E55" s="142"/>
      <c r="F55" s="133" t="s">
        <v>1629</v>
      </c>
      <c r="G55" s="134" t="s">
        <v>465</v>
      </c>
      <c r="H55" s="134" t="s">
        <v>1550</v>
      </c>
      <c r="I55" s="144" t="s">
        <v>1690</v>
      </c>
      <c r="J55" s="333" t="e" vm="12">
        <v>#VALUE!</v>
      </c>
      <c r="K55" s="146"/>
      <c r="L55" s="161"/>
      <c r="M55" s="151"/>
      <c r="N55" s="151">
        <v>2</v>
      </c>
      <c r="O55" s="151"/>
      <c r="P55" s="139"/>
    </row>
    <row r="56" spans="1:16" ht="33" customHeight="1">
      <c r="A56" s="162"/>
      <c r="B56" s="130"/>
      <c r="C56" s="163"/>
      <c r="D56" s="164"/>
      <c r="E56" s="162"/>
      <c r="F56" s="165" t="s">
        <v>1629</v>
      </c>
      <c r="G56" s="134" t="s">
        <v>465</v>
      </c>
      <c r="H56" s="166" t="s">
        <v>1550</v>
      </c>
      <c r="I56" s="167" t="s">
        <v>1691</v>
      </c>
      <c r="J56" s="167"/>
      <c r="K56" s="168"/>
      <c r="L56" s="169"/>
      <c r="M56" s="170"/>
      <c r="N56" s="151">
        <v>2</v>
      </c>
      <c r="O56" s="170"/>
      <c r="P56" s="171"/>
    </row>
    <row r="57" spans="1:16" ht="33" customHeight="1">
      <c r="A57" s="145" t="s">
        <v>98</v>
      </c>
      <c r="B57" s="157" t="s">
        <v>1692</v>
      </c>
      <c r="C57" s="131"/>
      <c r="D57" s="142" t="s">
        <v>1693</v>
      </c>
      <c r="E57" s="172"/>
      <c r="F57" s="133" t="s">
        <v>1629</v>
      </c>
      <c r="G57" s="134" t="s">
        <v>1694</v>
      </c>
      <c r="H57" s="143" t="s">
        <v>1577</v>
      </c>
      <c r="I57" s="316" t="s">
        <v>1003</v>
      </c>
      <c r="J57" s="329" t="e" vm="6">
        <v>#VALUE!</v>
      </c>
      <c r="K57" s="146"/>
      <c r="L57" s="161"/>
      <c r="M57" s="137">
        <v>144</v>
      </c>
      <c r="N57" s="151">
        <v>1</v>
      </c>
      <c r="O57" s="151"/>
      <c r="P57" s="139"/>
    </row>
    <row r="58" spans="1:16" ht="33" customHeight="1">
      <c r="A58" s="145" t="s">
        <v>102</v>
      </c>
      <c r="B58" s="157" t="s">
        <v>1695</v>
      </c>
      <c r="C58" s="131"/>
      <c r="D58" s="142" t="s">
        <v>1693</v>
      </c>
      <c r="E58" s="142"/>
      <c r="F58" s="133" t="s">
        <v>1629</v>
      </c>
      <c r="G58" s="134" t="s">
        <v>1694</v>
      </c>
      <c r="H58" s="143" t="s">
        <v>1577</v>
      </c>
      <c r="I58" s="316" t="s">
        <v>1015</v>
      </c>
      <c r="J58" s="316"/>
      <c r="K58" s="146"/>
      <c r="L58" s="161"/>
      <c r="M58" s="137">
        <v>144</v>
      </c>
      <c r="N58" s="151">
        <v>1</v>
      </c>
      <c r="O58" s="151"/>
      <c r="P58" s="139"/>
    </row>
    <row r="59" spans="1:16" ht="40.5">
      <c r="A59" s="145" t="s">
        <v>123</v>
      </c>
      <c r="B59" s="157" t="s">
        <v>1696</v>
      </c>
      <c r="C59" s="131"/>
      <c r="D59" s="142" t="s">
        <v>1693</v>
      </c>
      <c r="E59" s="142"/>
      <c r="F59" s="133" t="s">
        <v>1629</v>
      </c>
      <c r="G59" s="134" t="s">
        <v>1694</v>
      </c>
      <c r="H59" s="143" t="s">
        <v>1577</v>
      </c>
      <c r="I59" s="316" t="s">
        <v>1027</v>
      </c>
      <c r="J59" s="316"/>
      <c r="K59" s="146"/>
      <c r="L59" s="161"/>
      <c r="M59" s="137">
        <v>108</v>
      </c>
      <c r="N59" s="151">
        <v>1</v>
      </c>
      <c r="O59" s="151"/>
      <c r="P59" s="139"/>
    </row>
    <row r="60" spans="1:16" ht="40.5">
      <c r="A60" s="145" t="s">
        <v>126</v>
      </c>
      <c r="B60" s="157" t="s">
        <v>1697</v>
      </c>
      <c r="C60" s="131"/>
      <c r="D60" s="142" t="s">
        <v>1693</v>
      </c>
      <c r="E60" s="142"/>
      <c r="F60" s="133" t="s">
        <v>1629</v>
      </c>
      <c r="G60" s="134" t="s">
        <v>1694</v>
      </c>
      <c r="H60" s="143" t="s">
        <v>1577</v>
      </c>
      <c r="I60" s="316" t="s">
        <v>1036</v>
      </c>
      <c r="J60" s="316"/>
      <c r="K60" s="146"/>
      <c r="L60" s="161"/>
      <c r="M60" s="137">
        <v>108</v>
      </c>
      <c r="N60" s="151">
        <v>1</v>
      </c>
      <c r="O60" s="151"/>
      <c r="P60" s="139"/>
    </row>
    <row r="61" spans="1:16" ht="33" customHeight="1">
      <c r="A61" s="142" t="s">
        <v>161</v>
      </c>
      <c r="B61" s="159" t="s">
        <v>1698</v>
      </c>
      <c r="C61" s="131"/>
      <c r="D61" s="142" t="s">
        <v>1693</v>
      </c>
      <c r="E61" s="142"/>
      <c r="F61" s="133" t="s">
        <v>1629</v>
      </c>
      <c r="G61" s="134" t="s">
        <v>1694</v>
      </c>
      <c r="H61" s="143" t="s">
        <v>1577</v>
      </c>
      <c r="I61" s="316" t="s">
        <v>1042</v>
      </c>
      <c r="J61" s="316"/>
      <c r="K61" s="146"/>
      <c r="L61" s="161"/>
      <c r="M61" s="137">
        <v>63</v>
      </c>
      <c r="N61" s="151">
        <v>1</v>
      </c>
      <c r="O61" s="151"/>
      <c r="P61" s="139"/>
    </row>
    <row r="62" spans="1:16" ht="54">
      <c r="A62" s="142" t="s">
        <v>163</v>
      </c>
      <c r="B62" s="159" t="s">
        <v>1699</v>
      </c>
      <c r="C62" s="131"/>
      <c r="D62" s="142" t="s">
        <v>1693</v>
      </c>
      <c r="E62" s="142"/>
      <c r="F62" s="133" t="s">
        <v>1629</v>
      </c>
      <c r="G62" s="134" t="s">
        <v>1694</v>
      </c>
      <c r="H62" s="143" t="s">
        <v>1577</v>
      </c>
      <c r="I62" s="316" t="s">
        <v>1052</v>
      </c>
      <c r="J62" s="316"/>
      <c r="K62" s="146"/>
      <c r="L62" s="161"/>
      <c r="M62" s="137">
        <v>63</v>
      </c>
      <c r="N62" s="151">
        <v>1</v>
      </c>
      <c r="O62" s="151"/>
      <c r="P62" s="139"/>
    </row>
    <row r="63" spans="1:16" ht="54">
      <c r="A63" s="142" t="s">
        <v>165</v>
      </c>
      <c r="B63" s="159" t="s">
        <v>1700</v>
      </c>
      <c r="C63" s="131"/>
      <c r="D63" s="142" t="s">
        <v>1693</v>
      </c>
      <c r="E63" s="142"/>
      <c r="F63" s="133" t="s">
        <v>1629</v>
      </c>
      <c r="G63" s="134" t="s">
        <v>1694</v>
      </c>
      <c r="H63" s="143" t="s">
        <v>1577</v>
      </c>
      <c r="I63" s="316" t="s">
        <v>1056</v>
      </c>
      <c r="J63" s="316"/>
      <c r="K63" s="146"/>
      <c r="L63" s="161"/>
      <c r="M63" s="137">
        <v>63</v>
      </c>
      <c r="N63" s="151">
        <v>1</v>
      </c>
      <c r="O63" s="151"/>
      <c r="P63" s="139"/>
    </row>
    <row r="64" spans="1:16" ht="54">
      <c r="A64" s="142" t="s">
        <v>167</v>
      </c>
      <c r="B64" s="159" t="s">
        <v>1701</v>
      </c>
      <c r="C64" s="131"/>
      <c r="D64" s="142" t="s">
        <v>1693</v>
      </c>
      <c r="E64" s="142"/>
      <c r="F64" s="133" t="s">
        <v>1629</v>
      </c>
      <c r="G64" s="134" t="s">
        <v>1694</v>
      </c>
      <c r="H64" s="143" t="s">
        <v>1577</v>
      </c>
      <c r="I64" s="316" t="s">
        <v>1063</v>
      </c>
      <c r="J64" s="316"/>
      <c r="K64" s="146"/>
      <c r="L64" s="161"/>
      <c r="M64" s="137">
        <v>63</v>
      </c>
      <c r="N64" s="151">
        <v>1</v>
      </c>
      <c r="O64" s="151"/>
      <c r="P64" s="139"/>
    </row>
    <row r="65" spans="1:16" ht="54">
      <c r="A65" s="142" t="s">
        <v>169</v>
      </c>
      <c r="B65" s="159" t="s">
        <v>1702</v>
      </c>
      <c r="C65" s="131"/>
      <c r="D65" s="142" t="s">
        <v>1693</v>
      </c>
      <c r="E65" s="142"/>
      <c r="F65" s="133" t="s">
        <v>1629</v>
      </c>
      <c r="G65" s="134" t="s">
        <v>1694</v>
      </c>
      <c r="H65" s="143" t="s">
        <v>1577</v>
      </c>
      <c r="I65" s="317" t="s">
        <v>1066</v>
      </c>
      <c r="J65" s="317"/>
      <c r="K65" s="146"/>
      <c r="L65" s="161"/>
      <c r="M65" s="137">
        <v>63</v>
      </c>
      <c r="N65" s="151">
        <v>1</v>
      </c>
      <c r="O65" s="151"/>
      <c r="P65" s="139"/>
    </row>
    <row r="66" spans="1:16" ht="54">
      <c r="A66" s="142" t="s">
        <v>171</v>
      </c>
      <c r="B66" s="159" t="s">
        <v>1703</v>
      </c>
      <c r="C66" s="131"/>
      <c r="D66" s="142" t="s">
        <v>1693</v>
      </c>
      <c r="E66" s="142"/>
      <c r="F66" s="133" t="s">
        <v>1629</v>
      </c>
      <c r="G66" s="134" t="s">
        <v>1694</v>
      </c>
      <c r="H66" s="143" t="s">
        <v>1577</v>
      </c>
      <c r="I66" s="317" t="s">
        <v>1069</v>
      </c>
      <c r="J66" s="317"/>
      <c r="K66" s="146"/>
      <c r="L66" s="161"/>
      <c r="M66" s="137">
        <v>63</v>
      </c>
      <c r="N66" s="151">
        <v>1</v>
      </c>
      <c r="O66" s="151"/>
      <c r="P66" s="139"/>
    </row>
    <row r="67" spans="1:16" ht="30">
      <c r="A67" s="130" t="s">
        <v>556</v>
      </c>
      <c r="B67" s="130" t="s">
        <v>557</v>
      </c>
      <c r="C67" s="131"/>
      <c r="D67" s="130" t="s">
        <v>1548</v>
      </c>
      <c r="E67" s="130" t="s">
        <v>557</v>
      </c>
      <c r="F67" s="133" t="s">
        <v>52</v>
      </c>
      <c r="G67" s="134" t="s">
        <v>1704</v>
      </c>
      <c r="H67" s="134" t="s">
        <v>1550</v>
      </c>
      <c r="I67" s="135" t="s">
        <v>1705</v>
      </c>
      <c r="J67" s="334" t="e" vm="13">
        <v>#VALUE!</v>
      </c>
      <c r="K67" s="146"/>
      <c r="L67" s="161"/>
      <c r="M67" s="151"/>
      <c r="N67" s="151">
        <v>2</v>
      </c>
      <c r="O67" s="137">
        <v>1000</v>
      </c>
      <c r="P67" s="139"/>
    </row>
    <row r="68" spans="1:16" ht="30">
      <c r="A68" s="130" t="s">
        <v>569</v>
      </c>
      <c r="B68" s="130" t="s">
        <v>570</v>
      </c>
      <c r="C68" s="131"/>
      <c r="D68" s="130" t="s">
        <v>1548</v>
      </c>
      <c r="E68" s="130" t="s">
        <v>570</v>
      </c>
      <c r="F68" s="133" t="s">
        <v>52</v>
      </c>
      <c r="G68" s="134" t="s">
        <v>1704</v>
      </c>
      <c r="H68" s="134" t="s">
        <v>1550</v>
      </c>
      <c r="I68" s="135" t="s">
        <v>1706</v>
      </c>
      <c r="J68" s="135"/>
      <c r="K68" s="142"/>
      <c r="L68" s="142"/>
      <c r="M68" s="151"/>
      <c r="N68" s="151">
        <v>2</v>
      </c>
      <c r="O68" s="137">
        <v>1000</v>
      </c>
      <c r="P68" s="139"/>
    </row>
    <row r="69" spans="1:16" ht="30">
      <c r="A69" s="130" t="s">
        <v>578</v>
      </c>
      <c r="B69" s="130" t="s">
        <v>577</v>
      </c>
      <c r="C69" s="131" t="s">
        <v>1707</v>
      </c>
      <c r="D69" s="130" t="s">
        <v>1548</v>
      </c>
      <c r="E69" s="130" t="s">
        <v>577</v>
      </c>
      <c r="F69" s="133" t="s">
        <v>52</v>
      </c>
      <c r="G69" s="134" t="s">
        <v>1704</v>
      </c>
      <c r="H69" s="134" t="s">
        <v>1550</v>
      </c>
      <c r="I69" s="135" t="s">
        <v>1708</v>
      </c>
      <c r="J69" s="135"/>
      <c r="K69" s="130">
        <v>7.3999999999999996E-2</v>
      </c>
      <c r="L69" s="158">
        <f t="shared" ref="L69:L72" si="1">K69/2.2046</f>
        <v>3.356617980586047E-2</v>
      </c>
      <c r="M69" s="151"/>
      <c r="N69" s="151">
        <v>2</v>
      </c>
      <c r="O69" s="137">
        <v>480</v>
      </c>
      <c r="P69" s="139"/>
    </row>
    <row r="70" spans="1:16" ht="30">
      <c r="A70" s="665" t="s">
        <v>597</v>
      </c>
      <c r="B70" s="130" t="s">
        <v>596</v>
      </c>
      <c r="C70" s="131" t="s">
        <v>1709</v>
      </c>
      <c r="D70" s="130" t="s">
        <v>1548</v>
      </c>
      <c r="E70" s="130" t="s">
        <v>596</v>
      </c>
      <c r="F70" s="133" t="s">
        <v>52</v>
      </c>
      <c r="G70" s="134" t="s">
        <v>1704</v>
      </c>
      <c r="H70" s="134" t="s">
        <v>1550</v>
      </c>
      <c r="I70" s="135" t="s">
        <v>1710</v>
      </c>
      <c r="J70" s="135"/>
      <c r="K70" s="130">
        <v>9.1999999999999998E-2</v>
      </c>
      <c r="L70" s="158">
        <f t="shared" si="1"/>
        <v>4.1730926245123832E-2</v>
      </c>
      <c r="M70" s="151"/>
      <c r="N70" s="151">
        <v>2</v>
      </c>
      <c r="O70" s="137">
        <v>300</v>
      </c>
      <c r="P70" s="139"/>
    </row>
    <row r="71" spans="1:16" ht="30">
      <c r="A71" s="130" t="s">
        <v>585</v>
      </c>
      <c r="B71" s="130" t="s">
        <v>584</v>
      </c>
      <c r="C71" s="131" t="s">
        <v>1711</v>
      </c>
      <c r="D71" s="130" t="s">
        <v>1548</v>
      </c>
      <c r="E71" s="130" t="s">
        <v>584</v>
      </c>
      <c r="F71" s="133" t="s">
        <v>52</v>
      </c>
      <c r="G71" s="134" t="s">
        <v>1704</v>
      </c>
      <c r="H71" s="134" t="s">
        <v>1550</v>
      </c>
      <c r="I71" s="135" t="s">
        <v>1712</v>
      </c>
      <c r="J71" s="135"/>
      <c r="K71" s="130">
        <v>9.7000000000000003E-2</v>
      </c>
      <c r="L71" s="158">
        <f t="shared" si="1"/>
        <v>4.399891136714143E-2</v>
      </c>
      <c r="M71" s="151"/>
      <c r="N71" s="151">
        <v>2</v>
      </c>
      <c r="O71" s="137">
        <v>300</v>
      </c>
      <c r="P71" s="139"/>
    </row>
    <row r="72" spans="1:16" ht="30">
      <c r="A72" s="130" t="s">
        <v>604</v>
      </c>
      <c r="B72" s="130" t="s">
        <v>1713</v>
      </c>
      <c r="C72" s="131" t="s">
        <v>1714</v>
      </c>
      <c r="D72" s="257"/>
      <c r="E72" s="229" t="s">
        <v>1715</v>
      </c>
      <c r="F72" s="133" t="s">
        <v>52</v>
      </c>
      <c r="G72" s="134" t="s">
        <v>1704</v>
      </c>
      <c r="H72" s="134" t="s">
        <v>1550</v>
      </c>
      <c r="I72" s="135" t="s">
        <v>1716</v>
      </c>
      <c r="J72" s="135"/>
      <c r="K72" s="130">
        <v>0.17199999999999999</v>
      </c>
      <c r="L72" s="158">
        <f t="shared" si="1"/>
        <v>7.8018688197405414E-2</v>
      </c>
      <c r="M72" s="151"/>
      <c r="N72" s="151">
        <v>2</v>
      </c>
      <c r="O72" s="151"/>
      <c r="P72" s="139"/>
    </row>
    <row r="73" spans="1:16" ht="45">
      <c r="A73" s="130" t="s">
        <v>610</v>
      </c>
      <c r="B73" s="130" t="s">
        <v>1717</v>
      </c>
      <c r="C73" s="131" t="s">
        <v>1718</v>
      </c>
      <c r="D73" s="257"/>
      <c r="E73" s="229" t="s">
        <v>1719</v>
      </c>
      <c r="F73" s="133" t="s">
        <v>52</v>
      </c>
      <c r="G73" s="134" t="s">
        <v>1704</v>
      </c>
      <c r="H73" s="134" t="s">
        <v>1550</v>
      </c>
      <c r="I73" s="135" t="s">
        <v>1720</v>
      </c>
      <c r="J73" s="330" t="e" vm="14">
        <v>#VALUE!</v>
      </c>
      <c r="K73" s="130"/>
      <c r="L73" s="130"/>
      <c r="M73" s="151"/>
      <c r="N73" s="151">
        <v>2</v>
      </c>
      <c r="O73" s="151"/>
      <c r="P73" s="666"/>
    </row>
    <row r="74" spans="1:16" ht="33" customHeight="1">
      <c r="A74" s="130" t="s">
        <v>617</v>
      </c>
      <c r="B74" s="130" t="s">
        <v>1721</v>
      </c>
      <c r="C74" s="131" t="s">
        <v>1722</v>
      </c>
      <c r="D74" s="257"/>
      <c r="E74" s="258"/>
      <c r="F74" s="133" t="s">
        <v>52</v>
      </c>
      <c r="G74" s="134" t="s">
        <v>1704</v>
      </c>
      <c r="H74" s="134" t="s">
        <v>1550</v>
      </c>
      <c r="I74" s="135" t="s">
        <v>1723</v>
      </c>
      <c r="J74" s="330" t="e" vm="15">
        <v>#VALUE!</v>
      </c>
      <c r="K74" s="130">
        <v>0.28599999999999998</v>
      </c>
      <c r="L74" s="158">
        <f t="shared" ref="L74:L75" si="2">K74/2.2046</f>
        <v>0.12972874897940667</v>
      </c>
      <c r="M74" s="151"/>
      <c r="N74" s="151">
        <v>2</v>
      </c>
      <c r="O74" s="151"/>
      <c r="P74" s="139"/>
    </row>
    <row r="75" spans="1:16" ht="33" customHeight="1">
      <c r="A75" s="130" t="s">
        <v>623</v>
      </c>
      <c r="B75" s="130" t="s">
        <v>1724</v>
      </c>
      <c r="C75" s="131" t="s">
        <v>1725</v>
      </c>
      <c r="D75" s="257"/>
      <c r="E75" s="229" t="s">
        <v>1726</v>
      </c>
      <c r="F75" s="133" t="s">
        <v>52</v>
      </c>
      <c r="G75" s="134" t="s">
        <v>1704</v>
      </c>
      <c r="H75" s="134" t="s">
        <v>1550</v>
      </c>
      <c r="I75" s="135" t="s">
        <v>1727</v>
      </c>
      <c r="J75" s="135"/>
      <c r="K75" s="130">
        <v>0.54800000000000004</v>
      </c>
      <c r="L75" s="158">
        <f t="shared" si="2"/>
        <v>0.24857116937312893</v>
      </c>
      <c r="M75" s="151"/>
      <c r="N75" s="151">
        <v>2</v>
      </c>
      <c r="O75" s="151"/>
      <c r="P75" s="666"/>
    </row>
    <row r="76" spans="1:16" ht="33" customHeight="1">
      <c r="A76" s="130" t="s">
        <v>51</v>
      </c>
      <c r="B76" s="130"/>
      <c r="C76" s="131"/>
      <c r="D76" s="130" t="s">
        <v>1728</v>
      </c>
      <c r="E76" s="130"/>
      <c r="F76" s="133" t="s">
        <v>52</v>
      </c>
      <c r="G76" s="134" t="s">
        <v>1729</v>
      </c>
      <c r="H76" s="143" t="s">
        <v>1577</v>
      </c>
      <c r="I76" s="316" t="s">
        <v>54</v>
      </c>
      <c r="J76" s="144"/>
      <c r="K76" s="174"/>
      <c r="L76" s="174"/>
      <c r="M76" s="174"/>
      <c r="N76" s="174">
        <v>2</v>
      </c>
      <c r="O76" s="174"/>
      <c r="P76" s="174"/>
    </row>
    <row r="77" spans="1:16" ht="33" customHeight="1">
      <c r="A77" s="130" t="s">
        <v>55</v>
      </c>
      <c r="B77" s="130"/>
      <c r="C77" s="131"/>
      <c r="D77" s="130" t="s">
        <v>1728</v>
      </c>
      <c r="E77" s="130"/>
      <c r="F77" s="133" t="s">
        <v>52</v>
      </c>
      <c r="G77" s="134" t="s">
        <v>1729</v>
      </c>
      <c r="H77" s="143" t="s">
        <v>1577</v>
      </c>
      <c r="I77" s="316" t="s">
        <v>56</v>
      </c>
      <c r="J77" s="144"/>
      <c r="K77" s="174"/>
      <c r="L77" s="174"/>
      <c r="M77" s="174"/>
      <c r="N77" s="174">
        <v>2</v>
      </c>
      <c r="O77" s="174"/>
      <c r="P77" s="174"/>
    </row>
    <row r="78" spans="1:16" ht="27">
      <c r="A78" s="130" t="s">
        <v>57</v>
      </c>
      <c r="B78" s="130" t="s">
        <v>186</v>
      </c>
      <c r="C78" s="131"/>
      <c r="D78" s="130" t="s">
        <v>1728</v>
      </c>
      <c r="E78" s="130"/>
      <c r="F78" s="133" t="s">
        <v>52</v>
      </c>
      <c r="G78" s="134" t="s">
        <v>1729</v>
      </c>
      <c r="H78" s="143" t="s">
        <v>1577</v>
      </c>
      <c r="I78" s="316" t="s">
        <v>58</v>
      </c>
      <c r="J78" s="229" t="e" vm="16">
        <v>#VALUE!</v>
      </c>
      <c r="K78" s="174"/>
      <c r="L78" s="174"/>
      <c r="M78" s="174"/>
      <c r="N78" s="174">
        <v>2</v>
      </c>
      <c r="O78" s="174"/>
      <c r="P78" s="174"/>
    </row>
    <row r="79" spans="1:16" ht="27">
      <c r="A79" s="130" t="s">
        <v>59</v>
      </c>
      <c r="B79" s="130" t="s">
        <v>189</v>
      </c>
      <c r="C79" s="131"/>
      <c r="D79" s="130" t="s">
        <v>1728</v>
      </c>
      <c r="E79" s="130"/>
      <c r="F79" s="133" t="s">
        <v>52</v>
      </c>
      <c r="G79" s="134" t="s">
        <v>1729</v>
      </c>
      <c r="H79" s="143" t="s">
        <v>1577</v>
      </c>
      <c r="I79" s="316" t="s">
        <v>60</v>
      </c>
      <c r="J79" s="144"/>
      <c r="K79" s="174"/>
      <c r="L79" s="174"/>
      <c r="M79" s="174"/>
      <c r="N79" s="174">
        <v>2</v>
      </c>
      <c r="O79" s="174"/>
      <c r="P79" s="174"/>
    </row>
    <row r="80" spans="1:16" ht="27">
      <c r="A80" s="130" t="s">
        <v>61</v>
      </c>
      <c r="B80" s="130"/>
      <c r="C80" s="131"/>
      <c r="D80" s="130" t="s">
        <v>1728</v>
      </c>
      <c r="E80" s="130"/>
      <c r="F80" s="133" t="s">
        <v>52</v>
      </c>
      <c r="G80" s="134" t="s">
        <v>1729</v>
      </c>
      <c r="H80" s="143" t="s">
        <v>1577</v>
      </c>
      <c r="I80" s="316" t="s">
        <v>62</v>
      </c>
      <c r="J80" s="144"/>
      <c r="K80" s="174"/>
      <c r="L80" s="174"/>
      <c r="M80" s="174"/>
      <c r="N80" s="174">
        <v>2</v>
      </c>
      <c r="O80" s="174"/>
      <c r="P80" s="174"/>
    </row>
    <row r="81" spans="1:16" ht="27">
      <c r="A81" s="130" t="s">
        <v>63</v>
      </c>
      <c r="B81" s="130"/>
      <c r="C81" s="131"/>
      <c r="D81" s="130" t="s">
        <v>1728</v>
      </c>
      <c r="E81" s="130"/>
      <c r="F81" s="133" t="s">
        <v>52</v>
      </c>
      <c r="G81" s="134" t="s">
        <v>1729</v>
      </c>
      <c r="H81" s="143" t="s">
        <v>1577</v>
      </c>
      <c r="I81" s="316" t="s">
        <v>64</v>
      </c>
      <c r="J81" s="144"/>
      <c r="K81" s="174"/>
      <c r="L81" s="174"/>
      <c r="M81" s="174"/>
      <c r="N81" s="174">
        <v>2</v>
      </c>
      <c r="O81" s="174"/>
      <c r="P81" s="174"/>
    </row>
    <row r="82" spans="1:16" ht="31.5" customHeight="1">
      <c r="A82" s="130" t="s">
        <v>65</v>
      </c>
      <c r="B82" s="130"/>
      <c r="C82" s="131"/>
      <c r="D82" s="130" t="s">
        <v>1728</v>
      </c>
      <c r="E82" s="130"/>
      <c r="F82" s="133" t="s">
        <v>52</v>
      </c>
      <c r="G82" s="134" t="s">
        <v>1729</v>
      </c>
      <c r="H82" s="143" t="s">
        <v>1577</v>
      </c>
      <c r="I82" s="316" t="s">
        <v>1730</v>
      </c>
      <c r="J82" s="144"/>
      <c r="K82" s="174"/>
      <c r="L82" s="174"/>
      <c r="M82" s="174"/>
      <c r="N82" s="174">
        <v>2</v>
      </c>
      <c r="O82" s="174"/>
      <c r="P82" s="174"/>
    </row>
    <row r="83" spans="1:16" ht="31.5" customHeight="1">
      <c r="A83" s="130" t="s">
        <v>67</v>
      </c>
      <c r="B83" s="130"/>
      <c r="C83" s="131"/>
      <c r="D83" s="130" t="s">
        <v>1728</v>
      </c>
      <c r="E83" s="130"/>
      <c r="F83" s="133" t="s">
        <v>52</v>
      </c>
      <c r="G83" s="134" t="s">
        <v>1729</v>
      </c>
      <c r="H83" s="143" t="s">
        <v>1577</v>
      </c>
      <c r="I83" s="316" t="s">
        <v>68</v>
      </c>
      <c r="J83" s="144"/>
      <c r="K83" s="174"/>
      <c r="L83" s="174"/>
      <c r="M83" s="174"/>
      <c r="N83" s="174">
        <v>2</v>
      </c>
      <c r="O83" s="174"/>
      <c r="P83" s="174"/>
    </row>
    <row r="84" spans="1:16" ht="31.5" customHeight="1">
      <c r="A84" s="130" t="s">
        <v>69</v>
      </c>
      <c r="B84" s="130"/>
      <c r="C84" s="131"/>
      <c r="D84" s="130" t="s">
        <v>1728</v>
      </c>
      <c r="E84" s="130"/>
      <c r="F84" s="133" t="s">
        <v>52</v>
      </c>
      <c r="G84" s="134" t="s">
        <v>1729</v>
      </c>
      <c r="H84" s="143" t="s">
        <v>1577</v>
      </c>
      <c r="I84" s="316" t="s">
        <v>1731</v>
      </c>
      <c r="J84" s="144"/>
      <c r="K84" s="174"/>
      <c r="L84" s="174"/>
      <c r="M84" s="174"/>
      <c r="N84" s="174">
        <v>2</v>
      </c>
      <c r="O84" s="174"/>
      <c r="P84" s="174"/>
    </row>
    <row r="85" spans="1:16" ht="31.5" customHeight="1">
      <c r="A85" s="130" t="s">
        <v>632</v>
      </c>
      <c r="B85" s="175" t="s">
        <v>1732</v>
      </c>
      <c r="C85" s="131" t="s">
        <v>1732</v>
      </c>
      <c r="D85" s="130" t="s">
        <v>1548</v>
      </c>
      <c r="E85" s="130" t="s">
        <v>1733</v>
      </c>
      <c r="F85" s="133" t="s">
        <v>52</v>
      </c>
      <c r="G85" s="134" t="s">
        <v>444</v>
      </c>
      <c r="H85" s="134" t="s">
        <v>1550</v>
      </c>
      <c r="I85" s="135" t="s">
        <v>1734</v>
      </c>
      <c r="J85" s="330" t="e" vm="17">
        <v>#VALUE!</v>
      </c>
      <c r="K85" s="130">
        <v>9.4E-2</v>
      </c>
      <c r="L85" s="158">
        <f t="shared" ref="L85:L88" si="3">K85/2.2046</f>
        <v>4.2638120293930867E-2</v>
      </c>
      <c r="M85" s="151"/>
      <c r="N85" s="151">
        <v>2</v>
      </c>
      <c r="O85" s="137">
        <v>324</v>
      </c>
      <c r="P85" s="139"/>
    </row>
    <row r="86" spans="1:16" ht="31.5" customHeight="1">
      <c r="A86" s="130" t="s">
        <v>637</v>
      </c>
      <c r="B86" s="175" t="s">
        <v>1735</v>
      </c>
      <c r="C86" s="131" t="s">
        <v>1735</v>
      </c>
      <c r="D86" s="130" t="s">
        <v>1548</v>
      </c>
      <c r="E86" s="130" t="s">
        <v>1736</v>
      </c>
      <c r="F86" s="133" t="s">
        <v>52</v>
      </c>
      <c r="G86" s="134" t="s">
        <v>444</v>
      </c>
      <c r="H86" s="134" t="s">
        <v>1550</v>
      </c>
      <c r="I86" s="135" t="s">
        <v>1737</v>
      </c>
      <c r="J86" s="135"/>
      <c r="K86" s="130">
        <v>0.122</v>
      </c>
      <c r="L86" s="158">
        <f t="shared" si="3"/>
        <v>5.5338836977229425E-2</v>
      </c>
      <c r="M86" s="151"/>
      <c r="N86" s="151">
        <v>2</v>
      </c>
      <c r="O86" s="137">
        <v>225</v>
      </c>
      <c r="P86" s="139"/>
    </row>
    <row r="87" spans="1:16" ht="31.5" customHeight="1">
      <c r="A87" s="130" t="s">
        <v>642</v>
      </c>
      <c r="B87" s="175" t="s">
        <v>1738</v>
      </c>
      <c r="C87" s="131" t="s">
        <v>1738</v>
      </c>
      <c r="D87" s="130" t="s">
        <v>1548</v>
      </c>
      <c r="E87" s="130" t="s">
        <v>1739</v>
      </c>
      <c r="F87" s="133" t="s">
        <v>52</v>
      </c>
      <c r="G87" s="134" t="s">
        <v>444</v>
      </c>
      <c r="H87" s="134" t="s">
        <v>1550</v>
      </c>
      <c r="I87" s="135" t="s">
        <v>1740</v>
      </c>
      <c r="J87" s="135"/>
      <c r="K87" s="130">
        <v>0.13400000000000001</v>
      </c>
      <c r="L87" s="158">
        <f t="shared" si="3"/>
        <v>6.0782001270071669E-2</v>
      </c>
      <c r="M87" s="151"/>
      <c r="N87" s="151">
        <v>2</v>
      </c>
      <c r="O87" s="137">
        <v>200</v>
      </c>
      <c r="P87" s="139"/>
    </row>
    <row r="88" spans="1:16" ht="31.5" customHeight="1">
      <c r="A88" s="152" t="s">
        <v>648</v>
      </c>
      <c r="B88" s="175" t="s">
        <v>1741</v>
      </c>
      <c r="C88" s="131" t="s">
        <v>1741</v>
      </c>
      <c r="D88" s="132" t="s">
        <v>1628</v>
      </c>
      <c r="E88" s="130" t="s">
        <v>1742</v>
      </c>
      <c r="F88" s="133" t="s">
        <v>52</v>
      </c>
      <c r="G88" s="134" t="s">
        <v>444</v>
      </c>
      <c r="H88" s="134" t="s">
        <v>1550</v>
      </c>
      <c r="I88" s="135" t="s">
        <v>1743</v>
      </c>
      <c r="J88" s="135"/>
      <c r="K88" s="130">
        <v>1.6E-2</v>
      </c>
      <c r="L88" s="158">
        <f t="shared" si="3"/>
        <v>7.2575523904563188E-3</v>
      </c>
      <c r="M88" s="151"/>
      <c r="N88" s="151">
        <v>2</v>
      </c>
      <c r="O88" s="151"/>
      <c r="P88" s="139"/>
    </row>
    <row r="89" spans="1:16">
      <c r="A89" s="130" t="s">
        <v>654</v>
      </c>
      <c r="B89" s="175" t="s">
        <v>1744</v>
      </c>
      <c r="C89" s="131" t="s">
        <v>1744</v>
      </c>
      <c r="D89" s="130" t="s">
        <v>1548</v>
      </c>
      <c r="E89" s="130" t="s">
        <v>1745</v>
      </c>
      <c r="F89" s="133" t="s">
        <v>52</v>
      </c>
      <c r="G89" s="134" t="s">
        <v>444</v>
      </c>
      <c r="H89" s="134" t="s">
        <v>1550</v>
      </c>
      <c r="I89" s="135" t="s">
        <v>1746</v>
      </c>
      <c r="J89" s="135"/>
      <c r="K89" s="142"/>
      <c r="L89" s="142"/>
      <c r="M89" s="151"/>
      <c r="N89" s="151">
        <v>2</v>
      </c>
      <c r="O89" s="137">
        <v>396</v>
      </c>
      <c r="P89" s="139"/>
    </row>
    <row r="90" spans="1:16">
      <c r="A90" s="130" t="s">
        <v>659</v>
      </c>
      <c r="B90" s="175" t="s">
        <v>1747</v>
      </c>
      <c r="C90" s="131" t="s">
        <v>1747</v>
      </c>
      <c r="D90" s="130" t="s">
        <v>1548</v>
      </c>
      <c r="E90" s="130" t="s">
        <v>1748</v>
      </c>
      <c r="F90" s="133" t="s">
        <v>52</v>
      </c>
      <c r="G90" s="134" t="s">
        <v>444</v>
      </c>
      <c r="H90" s="134" t="s">
        <v>1550</v>
      </c>
      <c r="I90" s="135" t="s">
        <v>1749</v>
      </c>
      <c r="J90" s="135"/>
      <c r="K90" s="142"/>
      <c r="L90" s="142"/>
      <c r="M90" s="151"/>
      <c r="N90" s="151">
        <v>2</v>
      </c>
      <c r="O90" s="137">
        <v>275</v>
      </c>
      <c r="P90" s="139"/>
    </row>
    <row r="91" spans="1:16">
      <c r="A91" s="130" t="s">
        <v>664</v>
      </c>
      <c r="B91" s="175" t="s">
        <v>1750</v>
      </c>
      <c r="C91" s="131" t="s">
        <v>1750</v>
      </c>
      <c r="D91" s="130" t="s">
        <v>1548</v>
      </c>
      <c r="E91" s="130" t="s">
        <v>1751</v>
      </c>
      <c r="F91" s="133" t="s">
        <v>52</v>
      </c>
      <c r="G91" s="134" t="s">
        <v>444</v>
      </c>
      <c r="H91" s="134" t="s">
        <v>1550</v>
      </c>
      <c r="I91" s="135" t="s">
        <v>1752</v>
      </c>
      <c r="J91" s="135"/>
      <c r="K91" s="142"/>
      <c r="L91" s="142"/>
      <c r="M91" s="151"/>
      <c r="N91" s="151">
        <v>2</v>
      </c>
      <c r="O91" s="137">
        <v>250</v>
      </c>
      <c r="P91" s="139"/>
    </row>
    <row r="92" spans="1:16" ht="27">
      <c r="A92" s="130" t="s">
        <v>443</v>
      </c>
      <c r="B92" s="175"/>
      <c r="C92" s="131"/>
      <c r="D92" s="130" t="s">
        <v>1728</v>
      </c>
      <c r="E92" s="154"/>
      <c r="F92" s="133" t="s">
        <v>52</v>
      </c>
      <c r="G92" s="134" t="s">
        <v>1753</v>
      </c>
      <c r="H92" s="143" t="s">
        <v>1577</v>
      </c>
      <c r="I92" s="316" t="s">
        <v>445</v>
      </c>
      <c r="J92" s="229" t="e" vm="18">
        <v>#VALUE!</v>
      </c>
      <c r="K92" s="174"/>
      <c r="L92" s="174"/>
      <c r="M92" s="174"/>
      <c r="N92" s="174">
        <v>2</v>
      </c>
      <c r="O92" s="174"/>
      <c r="P92" s="174"/>
    </row>
    <row r="93" spans="1:16" ht="31.5" customHeight="1">
      <c r="A93" s="130" t="s">
        <v>446</v>
      </c>
      <c r="B93" s="175"/>
      <c r="C93" s="131"/>
      <c r="D93" s="130" t="s">
        <v>1728</v>
      </c>
      <c r="E93" s="154"/>
      <c r="F93" s="133" t="s">
        <v>52</v>
      </c>
      <c r="G93" s="134" t="s">
        <v>1753</v>
      </c>
      <c r="H93" s="143" t="s">
        <v>1577</v>
      </c>
      <c r="I93" s="316" t="s">
        <v>447</v>
      </c>
      <c r="J93" s="144"/>
      <c r="K93" s="174"/>
      <c r="L93" s="174"/>
      <c r="M93" s="174"/>
      <c r="N93" s="174">
        <v>2</v>
      </c>
      <c r="O93" s="174"/>
      <c r="P93" s="174"/>
    </row>
    <row r="94" spans="1:16" ht="27">
      <c r="A94" s="130" t="s">
        <v>448</v>
      </c>
      <c r="B94" s="175"/>
      <c r="C94" s="131"/>
      <c r="D94" s="130" t="s">
        <v>1728</v>
      </c>
      <c r="E94" s="154"/>
      <c r="F94" s="133" t="s">
        <v>52</v>
      </c>
      <c r="G94" s="134" t="s">
        <v>1753</v>
      </c>
      <c r="H94" s="143" t="s">
        <v>1577</v>
      </c>
      <c r="I94" s="316" t="s">
        <v>449</v>
      </c>
      <c r="J94" s="144"/>
      <c r="K94" s="174"/>
      <c r="L94" s="174"/>
      <c r="M94" s="174"/>
      <c r="N94" s="174">
        <v>2</v>
      </c>
      <c r="O94" s="174"/>
      <c r="P94" s="174"/>
    </row>
    <row r="95" spans="1:16" ht="31.5" customHeight="1">
      <c r="A95" s="130" t="s">
        <v>450</v>
      </c>
      <c r="B95" s="175"/>
      <c r="C95" s="131"/>
      <c r="D95" s="130" t="s">
        <v>1728</v>
      </c>
      <c r="E95" s="154"/>
      <c r="F95" s="133" t="s">
        <v>52</v>
      </c>
      <c r="G95" s="134" t="s">
        <v>1753</v>
      </c>
      <c r="H95" s="143" t="s">
        <v>1577</v>
      </c>
      <c r="I95" s="316" t="s">
        <v>451</v>
      </c>
      <c r="J95" s="144"/>
      <c r="K95" s="174"/>
      <c r="L95" s="174"/>
      <c r="M95" s="174"/>
      <c r="N95" s="174">
        <v>2</v>
      </c>
      <c r="O95" s="174"/>
      <c r="P95" s="174"/>
    </row>
    <row r="96" spans="1:16" ht="31.5" customHeight="1">
      <c r="A96" s="130" t="s">
        <v>452</v>
      </c>
      <c r="B96" s="175"/>
      <c r="C96" s="131"/>
      <c r="D96" s="130" t="s">
        <v>1728</v>
      </c>
      <c r="E96" s="154"/>
      <c r="F96" s="133" t="s">
        <v>52</v>
      </c>
      <c r="G96" s="134" t="s">
        <v>1753</v>
      </c>
      <c r="H96" s="143" t="s">
        <v>1577</v>
      </c>
      <c r="I96" s="316" t="s">
        <v>453</v>
      </c>
      <c r="J96" s="144"/>
      <c r="K96" s="174"/>
      <c r="L96" s="174"/>
      <c r="M96" s="174"/>
      <c r="N96" s="174">
        <v>2</v>
      </c>
      <c r="O96" s="174"/>
      <c r="P96" s="174"/>
    </row>
    <row r="97" spans="1:19" ht="31.5" customHeight="1">
      <c r="A97" s="130" t="s">
        <v>454</v>
      </c>
      <c r="B97" s="175"/>
      <c r="C97" s="131"/>
      <c r="D97" s="130" t="s">
        <v>1728</v>
      </c>
      <c r="E97" s="154"/>
      <c r="F97" s="133" t="s">
        <v>52</v>
      </c>
      <c r="G97" s="134" t="s">
        <v>1753</v>
      </c>
      <c r="H97" s="143" t="s">
        <v>1577</v>
      </c>
      <c r="I97" s="316" t="s">
        <v>455</v>
      </c>
      <c r="J97" s="144"/>
      <c r="K97" s="174"/>
      <c r="L97" s="174"/>
      <c r="M97" s="174"/>
      <c r="N97" s="174">
        <v>2</v>
      </c>
      <c r="O97" s="174"/>
      <c r="P97" s="174"/>
    </row>
    <row r="98" spans="1:19" ht="31.5" customHeight="1">
      <c r="A98" s="130" t="s">
        <v>456</v>
      </c>
      <c r="B98" s="175"/>
      <c r="C98" s="131"/>
      <c r="D98" s="130" t="s">
        <v>1728</v>
      </c>
      <c r="E98" s="154"/>
      <c r="F98" s="133" t="s">
        <v>52</v>
      </c>
      <c r="G98" s="134" t="s">
        <v>1753</v>
      </c>
      <c r="H98" s="143" t="s">
        <v>1577</v>
      </c>
      <c r="I98" s="316" t="s">
        <v>457</v>
      </c>
      <c r="J98" s="144"/>
      <c r="K98" s="174"/>
      <c r="L98" s="174"/>
      <c r="M98" s="174"/>
      <c r="N98" s="174">
        <v>2</v>
      </c>
      <c r="O98" s="174"/>
      <c r="P98" s="174"/>
    </row>
    <row r="99" spans="1:19" ht="31.5" customHeight="1">
      <c r="A99" s="130" t="s">
        <v>670</v>
      </c>
      <c r="B99" s="130" t="s">
        <v>1754</v>
      </c>
      <c r="C99" s="131" t="s">
        <v>1755</v>
      </c>
      <c r="D99" s="132" t="s">
        <v>1628</v>
      </c>
      <c r="E99" s="156" t="s">
        <v>1756</v>
      </c>
      <c r="F99" s="133" t="s">
        <v>52</v>
      </c>
      <c r="G99" s="134" t="s">
        <v>1753</v>
      </c>
      <c r="H99" s="134" t="s">
        <v>1550</v>
      </c>
      <c r="I99" s="135" t="s">
        <v>1757</v>
      </c>
      <c r="J99" s="135"/>
      <c r="K99" s="130">
        <v>0.13200000000000001</v>
      </c>
      <c r="L99" s="158">
        <f t="shared" ref="L99" si="4">K99/2.2046</f>
        <v>5.9874807221264627E-2</v>
      </c>
      <c r="M99" s="151"/>
      <c r="N99" s="151">
        <v>2</v>
      </c>
      <c r="O99" s="151"/>
      <c r="P99" s="139"/>
    </row>
    <row r="100" spans="1:19" ht="31.5" customHeight="1">
      <c r="A100" s="130" t="s">
        <v>675</v>
      </c>
      <c r="B100" s="130" t="s">
        <v>1758</v>
      </c>
      <c r="C100" s="131" t="s">
        <v>1759</v>
      </c>
      <c r="D100" s="132" t="s">
        <v>1628</v>
      </c>
      <c r="E100" s="132" t="s">
        <v>1760</v>
      </c>
      <c r="F100" s="133" t="s">
        <v>52</v>
      </c>
      <c r="G100" s="134" t="s">
        <v>1753</v>
      </c>
      <c r="H100" s="134" t="s">
        <v>1550</v>
      </c>
      <c r="I100" s="135" t="s">
        <v>1761</v>
      </c>
      <c r="J100" s="135"/>
      <c r="K100" s="142"/>
      <c r="L100" s="142"/>
      <c r="M100" s="151"/>
      <c r="N100" s="151">
        <v>2</v>
      </c>
      <c r="O100" s="151"/>
      <c r="P100" s="139"/>
    </row>
    <row r="101" spans="1:19" ht="28.9" customHeight="1">
      <c r="A101" s="132" t="s">
        <v>686</v>
      </c>
      <c r="B101" s="130" t="s">
        <v>1762</v>
      </c>
      <c r="C101" s="131" t="s">
        <v>1763</v>
      </c>
      <c r="D101" s="132" t="s">
        <v>1628</v>
      </c>
      <c r="E101" s="132" t="s">
        <v>1764</v>
      </c>
      <c r="F101" s="141" t="s">
        <v>52</v>
      </c>
      <c r="G101" s="134" t="s">
        <v>1753</v>
      </c>
      <c r="H101" s="176" t="s">
        <v>1550</v>
      </c>
      <c r="I101" s="177" t="s">
        <v>1765</v>
      </c>
      <c r="J101" s="177"/>
      <c r="K101" s="142"/>
      <c r="L101" s="142"/>
      <c r="M101" s="151"/>
      <c r="N101" s="151">
        <v>2</v>
      </c>
      <c r="O101" s="151"/>
      <c r="P101" s="139"/>
    </row>
    <row r="102" spans="1:19" ht="28.9" customHeight="1">
      <c r="A102" s="130" t="s">
        <v>458</v>
      </c>
      <c r="B102" s="175"/>
      <c r="C102" s="131"/>
      <c r="D102" s="130" t="s">
        <v>1728</v>
      </c>
      <c r="E102" s="154"/>
      <c r="F102" s="133" t="s">
        <v>52</v>
      </c>
      <c r="G102" s="134" t="s">
        <v>1753</v>
      </c>
      <c r="H102" s="143" t="s">
        <v>1577</v>
      </c>
      <c r="I102" s="316" t="s">
        <v>459</v>
      </c>
      <c r="J102" s="144"/>
      <c r="K102" s="174"/>
      <c r="L102" s="174"/>
      <c r="M102" s="174"/>
      <c r="N102" s="174">
        <v>2</v>
      </c>
      <c r="O102" s="174"/>
      <c r="P102" s="174"/>
    </row>
    <row r="103" spans="1:19" ht="40.5">
      <c r="A103" s="130" t="s">
        <v>460</v>
      </c>
      <c r="B103" s="175"/>
      <c r="C103" s="131"/>
      <c r="D103" s="130" t="s">
        <v>1728</v>
      </c>
      <c r="E103" s="154"/>
      <c r="F103" s="133" t="s">
        <v>52</v>
      </c>
      <c r="G103" s="134" t="s">
        <v>1753</v>
      </c>
      <c r="H103" s="143" t="s">
        <v>1577</v>
      </c>
      <c r="I103" s="316" t="s">
        <v>461</v>
      </c>
      <c r="J103" s="330" t="e" vm="19">
        <v>#VALUE!</v>
      </c>
      <c r="K103" s="174"/>
      <c r="L103" s="174"/>
      <c r="M103" s="174"/>
      <c r="N103" s="174">
        <v>2</v>
      </c>
      <c r="O103" s="174"/>
      <c r="P103" s="174"/>
    </row>
    <row r="104" spans="1:19" ht="40.5">
      <c r="A104" s="130" t="s">
        <v>462</v>
      </c>
      <c r="B104" s="175"/>
      <c r="C104" s="131"/>
      <c r="D104" s="130" t="s">
        <v>1728</v>
      </c>
      <c r="E104" s="154"/>
      <c r="F104" s="133" t="s">
        <v>52</v>
      </c>
      <c r="G104" s="134" t="s">
        <v>1753</v>
      </c>
      <c r="H104" s="143" t="s">
        <v>1577</v>
      </c>
      <c r="I104" s="316" t="s">
        <v>463</v>
      </c>
      <c r="J104" s="144"/>
      <c r="K104" s="174"/>
      <c r="L104" s="174"/>
      <c r="M104" s="174"/>
      <c r="N104" s="174">
        <v>2</v>
      </c>
      <c r="O104" s="174"/>
      <c r="P104" s="174"/>
    </row>
    <row r="105" spans="1:19" ht="47.25">
      <c r="A105" s="130" t="s">
        <v>690</v>
      </c>
      <c r="B105" s="130" t="s">
        <v>1766</v>
      </c>
      <c r="C105" s="141" t="s">
        <v>1767</v>
      </c>
      <c r="D105" s="130" t="s">
        <v>1768</v>
      </c>
      <c r="E105" s="130"/>
      <c r="F105" s="133" t="s">
        <v>52</v>
      </c>
      <c r="G105" s="134" t="s">
        <v>444</v>
      </c>
      <c r="H105" s="134" t="s">
        <v>1550</v>
      </c>
      <c r="I105" s="321" t="s">
        <v>1769</v>
      </c>
      <c r="J105" s="50"/>
      <c r="K105" s="130"/>
      <c r="L105" s="130"/>
      <c r="M105" s="137"/>
      <c r="N105" s="137">
        <v>2</v>
      </c>
      <c r="O105" s="137"/>
      <c r="P105" s="139"/>
      <c r="Q105" s="147"/>
      <c r="R105" s="147">
        <f>Q105*1.3</f>
        <v>0</v>
      </c>
    </row>
    <row r="106" spans="1:19" ht="31.5">
      <c r="A106" s="130" t="s">
        <v>694</v>
      </c>
      <c r="B106" s="130" t="s">
        <v>1770</v>
      </c>
      <c r="C106" s="141" t="s">
        <v>1771</v>
      </c>
      <c r="D106" s="130" t="s">
        <v>1768</v>
      </c>
      <c r="E106" s="130"/>
      <c r="F106" s="133" t="s">
        <v>52</v>
      </c>
      <c r="G106" s="134" t="s">
        <v>444</v>
      </c>
      <c r="H106" s="134" t="s">
        <v>1550</v>
      </c>
      <c r="I106" s="321" t="s">
        <v>1772</v>
      </c>
      <c r="J106" s="50"/>
      <c r="K106" s="130"/>
      <c r="L106" s="130"/>
      <c r="M106" s="137"/>
      <c r="N106" s="137">
        <v>2</v>
      </c>
      <c r="O106" s="137"/>
      <c r="P106" s="139"/>
      <c r="Q106" s="147"/>
      <c r="R106" s="147">
        <f>Q106*1.3</f>
        <v>0</v>
      </c>
    </row>
    <row r="107" spans="1:19" ht="30">
      <c r="A107" s="162"/>
      <c r="B107" s="130" t="s">
        <v>1773</v>
      </c>
      <c r="C107" s="178" t="s">
        <v>1774</v>
      </c>
      <c r="D107" s="162" t="s">
        <v>1768</v>
      </c>
      <c r="E107" s="162"/>
      <c r="F107" s="165" t="s">
        <v>52</v>
      </c>
      <c r="G107" s="166" t="s">
        <v>444</v>
      </c>
      <c r="H107" s="166" t="s">
        <v>1550</v>
      </c>
      <c r="I107" s="667" t="s">
        <v>1775</v>
      </c>
      <c r="J107" s="661"/>
      <c r="K107" s="162"/>
      <c r="L107" s="162"/>
      <c r="M107" s="170"/>
      <c r="N107" s="170">
        <v>2</v>
      </c>
      <c r="O107" s="170"/>
      <c r="P107" s="180"/>
    </row>
    <row r="108" spans="1:19" ht="31.5" customHeight="1">
      <c r="A108" s="130" t="s">
        <v>699</v>
      </c>
      <c r="B108" s="130" t="s">
        <v>1776</v>
      </c>
      <c r="C108" s="141" t="s">
        <v>1777</v>
      </c>
      <c r="D108" s="130" t="s">
        <v>1768</v>
      </c>
      <c r="E108" s="130"/>
      <c r="F108" s="133" t="s">
        <v>52</v>
      </c>
      <c r="G108" s="134" t="s">
        <v>444</v>
      </c>
      <c r="H108" s="134" t="s">
        <v>1550</v>
      </c>
      <c r="I108" s="321" t="s">
        <v>1778</v>
      </c>
      <c r="J108" s="330" t="e" vm="20">
        <v>#VALUE!</v>
      </c>
      <c r="K108" s="130"/>
      <c r="L108" s="130"/>
      <c r="M108" s="137"/>
      <c r="N108" s="137"/>
      <c r="O108" s="137"/>
      <c r="P108" s="139"/>
      <c r="Q108" s="147"/>
      <c r="R108" s="181">
        <f>Q108*1.3</f>
        <v>0</v>
      </c>
      <c r="S108" s="113">
        <v>25.99</v>
      </c>
    </row>
    <row r="109" spans="1:19" ht="31.5" customHeight="1">
      <c r="A109" s="130" t="s">
        <v>1779</v>
      </c>
      <c r="B109" s="130" t="s">
        <v>1780</v>
      </c>
      <c r="C109" s="141" t="s">
        <v>1781</v>
      </c>
      <c r="D109" s="130" t="s">
        <v>1768</v>
      </c>
      <c r="E109" s="130"/>
      <c r="F109" s="133" t="s">
        <v>52</v>
      </c>
      <c r="G109" s="134" t="s">
        <v>444</v>
      </c>
      <c r="H109" s="134" t="s">
        <v>1550</v>
      </c>
      <c r="I109" s="321" t="s">
        <v>1782</v>
      </c>
      <c r="J109" s="50"/>
      <c r="K109" s="130"/>
      <c r="L109" s="130"/>
      <c r="M109" s="137"/>
      <c r="N109" s="137">
        <v>2</v>
      </c>
      <c r="O109" s="137"/>
      <c r="P109" s="139"/>
      <c r="Q109" s="147"/>
      <c r="R109" s="147">
        <f>Q109*1.3</f>
        <v>0</v>
      </c>
    </row>
    <row r="110" spans="1:19" ht="31.5" customHeight="1">
      <c r="A110" s="130" t="s">
        <v>741</v>
      </c>
      <c r="B110" s="130" t="s">
        <v>1783</v>
      </c>
      <c r="C110" s="141"/>
      <c r="D110" s="130" t="s">
        <v>1548</v>
      </c>
      <c r="E110" s="154" t="s">
        <v>1784</v>
      </c>
      <c r="F110" s="133" t="s">
        <v>52</v>
      </c>
      <c r="G110" s="134" t="s">
        <v>465</v>
      </c>
      <c r="H110" s="134" t="s">
        <v>1550</v>
      </c>
      <c r="I110" s="135" t="s">
        <v>1785</v>
      </c>
      <c r="J110" s="135"/>
      <c r="K110" s="142"/>
      <c r="L110" s="142"/>
      <c r="M110" s="151"/>
      <c r="N110" s="151">
        <v>2</v>
      </c>
      <c r="O110" s="137">
        <v>1500</v>
      </c>
      <c r="P110" s="139"/>
    </row>
    <row r="111" spans="1:19" ht="31.5" customHeight="1">
      <c r="A111" s="130" t="s">
        <v>739</v>
      </c>
      <c r="B111" s="130" t="s">
        <v>1786</v>
      </c>
      <c r="C111" s="141"/>
      <c r="D111" s="130" t="s">
        <v>1548</v>
      </c>
      <c r="E111" s="154" t="s">
        <v>1787</v>
      </c>
      <c r="F111" s="133" t="s">
        <v>52</v>
      </c>
      <c r="G111" s="134" t="s">
        <v>465</v>
      </c>
      <c r="H111" s="134" t="s">
        <v>1550</v>
      </c>
      <c r="I111" s="135" t="s">
        <v>1788</v>
      </c>
      <c r="J111" s="135"/>
      <c r="K111" s="142"/>
      <c r="L111" s="142"/>
      <c r="M111" s="151"/>
      <c r="N111" s="151">
        <v>2</v>
      </c>
      <c r="O111" s="137">
        <v>1500</v>
      </c>
      <c r="P111" s="139"/>
    </row>
    <row r="112" spans="1:19" ht="31.5" customHeight="1">
      <c r="A112" s="130" t="s">
        <v>1108</v>
      </c>
      <c r="B112" s="130" t="s">
        <v>1789</v>
      </c>
      <c r="C112" s="141"/>
      <c r="D112" s="130" t="s">
        <v>1548</v>
      </c>
      <c r="E112" s="154" t="s">
        <v>1790</v>
      </c>
      <c r="F112" s="133" t="s">
        <v>52</v>
      </c>
      <c r="G112" s="134" t="s">
        <v>465</v>
      </c>
      <c r="H112" s="134" t="s">
        <v>1550</v>
      </c>
      <c r="I112" s="135" t="s">
        <v>1791</v>
      </c>
      <c r="J112" s="135"/>
      <c r="K112" s="142"/>
      <c r="L112" s="142"/>
      <c r="M112" s="151"/>
      <c r="N112" s="151">
        <v>2</v>
      </c>
      <c r="O112" s="137">
        <v>1500</v>
      </c>
      <c r="P112" s="139"/>
    </row>
    <row r="113" spans="1:16" ht="31.5" customHeight="1">
      <c r="A113" s="130" t="s">
        <v>737</v>
      </c>
      <c r="B113" s="130" t="s">
        <v>1792</v>
      </c>
      <c r="C113" s="141"/>
      <c r="D113" s="130" t="s">
        <v>1548</v>
      </c>
      <c r="E113" s="154" t="s">
        <v>1793</v>
      </c>
      <c r="F113" s="133" t="s">
        <v>52</v>
      </c>
      <c r="G113" s="134" t="s">
        <v>465</v>
      </c>
      <c r="H113" s="134" t="s">
        <v>1550</v>
      </c>
      <c r="I113" s="135" t="s">
        <v>1794</v>
      </c>
      <c r="J113" s="135"/>
      <c r="K113" s="142"/>
      <c r="L113" s="142"/>
      <c r="M113" s="151"/>
      <c r="N113" s="151">
        <v>2</v>
      </c>
      <c r="O113" s="137">
        <v>200</v>
      </c>
      <c r="P113" s="139"/>
    </row>
    <row r="114" spans="1:16" ht="31.5" customHeight="1">
      <c r="A114" s="162" t="s">
        <v>1795</v>
      </c>
      <c r="B114" s="130" t="s">
        <v>1796</v>
      </c>
      <c r="C114" s="178"/>
      <c r="D114" s="162" t="s">
        <v>1548</v>
      </c>
      <c r="E114" s="154" t="s">
        <v>1797</v>
      </c>
      <c r="F114" s="165" t="s">
        <v>52</v>
      </c>
      <c r="G114" s="166" t="s">
        <v>465</v>
      </c>
      <c r="H114" s="166" t="s">
        <v>1550</v>
      </c>
      <c r="I114" s="182" t="s">
        <v>1798</v>
      </c>
      <c r="J114" s="182"/>
      <c r="K114" s="162"/>
      <c r="L114" s="162"/>
      <c r="M114" s="170"/>
      <c r="N114" s="170">
        <v>2</v>
      </c>
      <c r="O114" s="170">
        <v>1500</v>
      </c>
      <c r="P114" s="180"/>
    </row>
    <row r="115" spans="1:16" ht="31.5" customHeight="1">
      <c r="A115" s="130" t="s">
        <v>747</v>
      </c>
      <c r="B115" s="130"/>
      <c r="C115" s="131"/>
      <c r="D115" s="132" t="s">
        <v>1628</v>
      </c>
      <c r="E115" s="130" t="s">
        <v>1799</v>
      </c>
      <c r="F115" s="133" t="s">
        <v>52</v>
      </c>
      <c r="G115" s="134" t="s">
        <v>465</v>
      </c>
      <c r="H115" s="133" t="s">
        <v>1550</v>
      </c>
      <c r="I115" s="144" t="s">
        <v>1800</v>
      </c>
      <c r="J115" s="144"/>
      <c r="K115" s="142"/>
      <c r="L115" s="142"/>
      <c r="M115" s="151"/>
      <c r="N115" s="151"/>
      <c r="O115" s="137">
        <v>500</v>
      </c>
      <c r="P115" s="139"/>
    </row>
    <row r="116" spans="1:16" ht="31.5" customHeight="1">
      <c r="A116" s="130" t="s">
        <v>749</v>
      </c>
      <c r="B116" s="130"/>
      <c r="C116" s="131"/>
      <c r="D116" s="132" t="s">
        <v>1628</v>
      </c>
      <c r="E116" s="130" t="s">
        <v>1801</v>
      </c>
      <c r="F116" s="133" t="s">
        <v>52</v>
      </c>
      <c r="G116" s="134" t="s">
        <v>465</v>
      </c>
      <c r="H116" s="133" t="s">
        <v>1550</v>
      </c>
      <c r="I116" s="144" t="s">
        <v>1802</v>
      </c>
      <c r="J116" s="144"/>
      <c r="K116" s="142"/>
      <c r="L116" s="142"/>
      <c r="M116" s="151"/>
      <c r="N116" s="151"/>
      <c r="O116" s="137">
        <v>3000</v>
      </c>
      <c r="P116" s="139"/>
    </row>
    <row r="117" spans="1:16" ht="31.5" customHeight="1">
      <c r="A117" s="130" t="s">
        <v>464</v>
      </c>
      <c r="B117" s="130" t="s">
        <v>1803</v>
      </c>
      <c r="C117" s="131" t="s">
        <v>1804</v>
      </c>
      <c r="D117" s="132" t="s">
        <v>1628</v>
      </c>
      <c r="E117" s="130" t="s">
        <v>1803</v>
      </c>
      <c r="F117" s="133" t="s">
        <v>52</v>
      </c>
      <c r="G117" s="134" t="s">
        <v>1805</v>
      </c>
      <c r="H117" s="143" t="s">
        <v>1577</v>
      </c>
      <c r="I117" s="318" t="s">
        <v>466</v>
      </c>
      <c r="J117" s="335" t="e" vm="21">
        <v>#VALUE!</v>
      </c>
      <c r="K117" s="130">
        <v>0.22</v>
      </c>
      <c r="L117" s="158">
        <f t="shared" ref="L117" si="5">K117/2.2046</f>
        <v>9.9791345368774376E-2</v>
      </c>
      <c r="M117" s="151"/>
      <c r="N117" s="151">
        <v>2</v>
      </c>
      <c r="O117" s="151"/>
      <c r="P117" s="139"/>
    </row>
    <row r="118" spans="1:16" ht="31.5" customHeight="1">
      <c r="A118" s="130" t="s">
        <v>467</v>
      </c>
      <c r="B118" s="130" t="s">
        <v>1806</v>
      </c>
      <c r="C118" s="131"/>
      <c r="D118" s="130" t="s">
        <v>1728</v>
      </c>
      <c r="E118" s="130" t="s">
        <v>1806</v>
      </c>
      <c r="F118" s="133" t="s">
        <v>52</v>
      </c>
      <c r="G118" s="134" t="s">
        <v>1805</v>
      </c>
      <c r="H118" s="143" t="s">
        <v>1577</v>
      </c>
      <c r="I118" s="318" t="s">
        <v>468</v>
      </c>
      <c r="J118" s="335" t="e" vm="22">
        <v>#VALUE!</v>
      </c>
      <c r="K118" s="174"/>
      <c r="L118" s="174"/>
      <c r="M118" s="174"/>
      <c r="N118" s="174">
        <v>2</v>
      </c>
      <c r="O118" s="174"/>
      <c r="P118" s="174"/>
    </row>
    <row r="119" spans="1:16" ht="31.5" customHeight="1">
      <c r="A119" s="130" t="s">
        <v>1807</v>
      </c>
      <c r="B119" s="130" t="s">
        <v>1808</v>
      </c>
      <c r="C119" s="131"/>
      <c r="D119" s="130" t="s">
        <v>1728</v>
      </c>
      <c r="E119" s="130" t="s">
        <v>1808</v>
      </c>
      <c r="F119" s="133" t="s">
        <v>52</v>
      </c>
      <c r="G119" s="134" t="s">
        <v>1805</v>
      </c>
      <c r="H119" s="143" t="s">
        <v>1577</v>
      </c>
      <c r="I119" s="318" t="s">
        <v>1809</v>
      </c>
      <c r="J119" s="135"/>
      <c r="K119" s="174"/>
      <c r="L119" s="174"/>
      <c r="M119" s="174"/>
      <c r="N119" s="174"/>
      <c r="O119" s="174"/>
      <c r="P119" s="174"/>
    </row>
    <row r="120" spans="1:16" ht="31.5" customHeight="1">
      <c r="A120" s="130" t="s">
        <v>469</v>
      </c>
      <c r="B120" s="130" t="s">
        <v>772</v>
      </c>
      <c r="C120" s="131"/>
      <c r="D120" s="132" t="s">
        <v>1628</v>
      </c>
      <c r="E120" s="130" t="s">
        <v>772</v>
      </c>
      <c r="F120" s="133" t="s">
        <v>52</v>
      </c>
      <c r="G120" s="134" t="s">
        <v>1805</v>
      </c>
      <c r="H120" s="143" t="s">
        <v>1577</v>
      </c>
      <c r="I120" s="316" t="s">
        <v>470</v>
      </c>
      <c r="J120" s="229" t="e" vm="23">
        <v>#VALUE!</v>
      </c>
      <c r="K120" s="142"/>
      <c r="L120" s="142"/>
      <c r="M120" s="151"/>
      <c r="N120" s="151">
        <v>2</v>
      </c>
      <c r="O120" s="151"/>
      <c r="P120" s="139"/>
    </row>
    <row r="121" spans="1:16" ht="31.5" customHeight="1">
      <c r="A121" s="130" t="s">
        <v>471</v>
      </c>
      <c r="B121" s="130" t="s">
        <v>777</v>
      </c>
      <c r="C121" s="131"/>
      <c r="D121" s="132" t="s">
        <v>1628</v>
      </c>
      <c r="E121" s="130" t="s">
        <v>777</v>
      </c>
      <c r="F121" s="133" t="s">
        <v>52</v>
      </c>
      <c r="G121" s="134" t="s">
        <v>1805</v>
      </c>
      <c r="H121" s="143" t="s">
        <v>1577</v>
      </c>
      <c r="I121" s="316" t="s">
        <v>472</v>
      </c>
      <c r="J121" s="144"/>
      <c r="K121" s="142"/>
      <c r="L121" s="142"/>
      <c r="M121" s="151"/>
      <c r="N121" s="151">
        <v>2</v>
      </c>
      <c r="O121" s="151"/>
      <c r="P121" s="139"/>
    </row>
    <row r="122" spans="1:16" ht="31.5" customHeight="1">
      <c r="A122" s="131" t="s">
        <v>783</v>
      </c>
      <c r="B122" s="175" t="s">
        <v>783</v>
      </c>
      <c r="C122" s="131" t="s">
        <v>783</v>
      </c>
      <c r="D122" s="132" t="s">
        <v>1810</v>
      </c>
      <c r="E122" s="131" t="s">
        <v>783</v>
      </c>
      <c r="F122" s="133" t="s">
        <v>52</v>
      </c>
      <c r="G122" s="134" t="s">
        <v>474</v>
      </c>
      <c r="H122" s="134" t="s">
        <v>1550</v>
      </c>
      <c r="I122" s="135" t="s">
        <v>1811</v>
      </c>
      <c r="J122" s="135"/>
      <c r="K122" s="130"/>
      <c r="L122" s="130"/>
      <c r="M122" s="137">
        <v>12960</v>
      </c>
      <c r="N122" s="137">
        <v>2</v>
      </c>
      <c r="O122" s="137"/>
      <c r="P122" s="139"/>
    </row>
    <row r="123" spans="1:16" ht="31.5" customHeight="1">
      <c r="A123" s="131" t="s">
        <v>795</v>
      </c>
      <c r="B123" s="175" t="s">
        <v>795</v>
      </c>
      <c r="C123" s="131" t="s">
        <v>795</v>
      </c>
      <c r="D123" s="132" t="s">
        <v>1810</v>
      </c>
      <c r="E123" s="131" t="s">
        <v>795</v>
      </c>
      <c r="F123" s="133" t="s">
        <v>52</v>
      </c>
      <c r="G123" s="134" t="s">
        <v>474</v>
      </c>
      <c r="H123" s="134" t="s">
        <v>1550</v>
      </c>
      <c r="I123" s="135" t="s">
        <v>1812</v>
      </c>
      <c r="J123" s="135"/>
      <c r="K123" s="158">
        <v>0.16888888888888889</v>
      </c>
      <c r="L123" s="158">
        <f t="shared" ref="L123:L144" si="6">K123/2.2046</f>
        <v>7.6607497454816695E-2</v>
      </c>
      <c r="M123" s="137">
        <v>8640</v>
      </c>
      <c r="N123" s="137">
        <v>2</v>
      </c>
      <c r="O123" s="137">
        <v>270</v>
      </c>
      <c r="P123" s="139"/>
    </row>
    <row r="124" spans="1:16" ht="31.5" customHeight="1">
      <c r="A124" s="131" t="s">
        <v>786</v>
      </c>
      <c r="B124" s="175" t="s">
        <v>786</v>
      </c>
      <c r="C124" s="131" t="s">
        <v>786</v>
      </c>
      <c r="D124" s="132" t="s">
        <v>1810</v>
      </c>
      <c r="E124" s="131" t="s">
        <v>786</v>
      </c>
      <c r="F124" s="133" t="s">
        <v>52</v>
      </c>
      <c r="G124" s="134" t="s">
        <v>1813</v>
      </c>
      <c r="H124" s="134" t="s">
        <v>1550</v>
      </c>
      <c r="I124" s="135" t="s">
        <v>1814</v>
      </c>
      <c r="J124" s="135"/>
      <c r="K124" s="158">
        <v>8.6153846153846164E-2</v>
      </c>
      <c r="L124" s="158">
        <f t="shared" si="6"/>
        <v>3.9079128256303254E-2</v>
      </c>
      <c r="M124" s="137">
        <v>15300</v>
      </c>
      <c r="N124" s="137">
        <v>2</v>
      </c>
      <c r="O124" s="137">
        <v>325</v>
      </c>
      <c r="P124" s="139"/>
    </row>
    <row r="125" spans="1:16" ht="31.5" customHeight="1">
      <c r="A125" s="131" t="s">
        <v>804</v>
      </c>
      <c r="B125" s="175" t="s">
        <v>804</v>
      </c>
      <c r="C125" s="131" t="s">
        <v>804</v>
      </c>
      <c r="D125" s="132" t="s">
        <v>1810</v>
      </c>
      <c r="E125" s="131" t="s">
        <v>804</v>
      </c>
      <c r="F125" s="133" t="s">
        <v>52</v>
      </c>
      <c r="G125" s="134" t="s">
        <v>474</v>
      </c>
      <c r="H125" s="134" t="s">
        <v>1550</v>
      </c>
      <c r="I125" s="135" t="s">
        <v>1815</v>
      </c>
      <c r="J125" s="336" t="e" vm="24">
        <v>#VALUE!</v>
      </c>
      <c r="K125" s="158">
        <v>0.2525</v>
      </c>
      <c r="L125" s="158">
        <f t="shared" si="6"/>
        <v>0.11453324866188877</v>
      </c>
      <c r="M125" s="137">
        <v>6480</v>
      </c>
      <c r="N125" s="137">
        <v>2</v>
      </c>
      <c r="O125" s="137">
        <v>192</v>
      </c>
      <c r="P125" s="139"/>
    </row>
    <row r="126" spans="1:16" ht="31.5" customHeight="1">
      <c r="A126" s="131" t="s">
        <v>808</v>
      </c>
      <c r="B126" s="175" t="s">
        <v>808</v>
      </c>
      <c r="C126" s="131" t="s">
        <v>808</v>
      </c>
      <c r="D126" s="132" t="s">
        <v>1810</v>
      </c>
      <c r="E126" s="131" t="s">
        <v>808</v>
      </c>
      <c r="F126" s="133" t="s">
        <v>52</v>
      </c>
      <c r="G126" s="134" t="s">
        <v>1813</v>
      </c>
      <c r="H126" s="134" t="s">
        <v>1550</v>
      </c>
      <c r="I126" s="135" t="s">
        <v>1816</v>
      </c>
      <c r="J126" s="135"/>
      <c r="K126" s="158">
        <v>0.13818181818181818</v>
      </c>
      <c r="L126" s="158">
        <f t="shared" si="6"/>
        <v>6.2678861553940937E-2</v>
      </c>
      <c r="M126" s="137">
        <v>8640</v>
      </c>
      <c r="N126" s="137">
        <v>2</v>
      </c>
      <c r="O126" s="137">
        <v>198</v>
      </c>
      <c r="P126" s="139"/>
    </row>
    <row r="127" spans="1:16" ht="31.5" customHeight="1">
      <c r="A127" s="131" t="s">
        <v>823</v>
      </c>
      <c r="B127" s="175" t="s">
        <v>823</v>
      </c>
      <c r="C127" s="131" t="s">
        <v>823</v>
      </c>
      <c r="D127" s="132" t="s">
        <v>1810</v>
      </c>
      <c r="E127" s="131" t="s">
        <v>823</v>
      </c>
      <c r="F127" s="133" t="s">
        <v>52</v>
      </c>
      <c r="G127" s="134" t="s">
        <v>474</v>
      </c>
      <c r="H127" s="134" t="s">
        <v>1550</v>
      </c>
      <c r="I127" s="135" t="s">
        <v>1817</v>
      </c>
      <c r="J127" s="135"/>
      <c r="K127" s="158">
        <v>0.26500000000000001</v>
      </c>
      <c r="L127" s="158">
        <f t="shared" si="6"/>
        <v>0.12020321146693277</v>
      </c>
      <c r="M127" s="137">
        <v>7200</v>
      </c>
      <c r="N127" s="137">
        <v>2</v>
      </c>
      <c r="O127" s="137">
        <v>192</v>
      </c>
      <c r="P127" s="139"/>
    </row>
    <row r="128" spans="1:16" ht="31.5" customHeight="1">
      <c r="A128" s="131" t="s">
        <v>825</v>
      </c>
      <c r="B128" s="175" t="s">
        <v>825</v>
      </c>
      <c r="C128" s="131" t="s">
        <v>825</v>
      </c>
      <c r="D128" s="132" t="s">
        <v>1810</v>
      </c>
      <c r="E128" s="131" t="s">
        <v>825</v>
      </c>
      <c r="F128" s="133" t="s">
        <v>52</v>
      </c>
      <c r="G128" s="134" t="s">
        <v>1813</v>
      </c>
      <c r="H128" s="134" t="s">
        <v>1550</v>
      </c>
      <c r="I128" s="135" t="s">
        <v>1818</v>
      </c>
      <c r="J128" s="135"/>
      <c r="K128" s="158">
        <v>0.13454545454545455</v>
      </c>
      <c r="L128" s="158">
        <f t="shared" si="6"/>
        <v>6.1029417828837224E-2</v>
      </c>
      <c r="M128" s="137">
        <v>8640</v>
      </c>
      <c r="N128" s="137">
        <v>2</v>
      </c>
      <c r="O128" s="137">
        <v>198</v>
      </c>
      <c r="P128" s="139"/>
    </row>
    <row r="129" spans="1:16" ht="31.5" customHeight="1">
      <c r="A129" s="131" t="s">
        <v>816</v>
      </c>
      <c r="B129" s="175" t="s">
        <v>816</v>
      </c>
      <c r="C129" s="131" t="s">
        <v>816</v>
      </c>
      <c r="D129" s="132" t="s">
        <v>1810</v>
      </c>
      <c r="E129" s="131" t="s">
        <v>816</v>
      </c>
      <c r="F129" s="133" t="s">
        <v>52</v>
      </c>
      <c r="G129" s="134" t="s">
        <v>474</v>
      </c>
      <c r="H129" s="134" t="s">
        <v>1550</v>
      </c>
      <c r="I129" s="135" t="s">
        <v>1819</v>
      </c>
      <c r="J129" s="135"/>
      <c r="K129" s="158">
        <v>0.76800000000000002</v>
      </c>
      <c r="L129" s="158">
        <f t="shared" si="6"/>
        <v>0.34836251474190327</v>
      </c>
      <c r="M129" s="137">
        <v>2160</v>
      </c>
      <c r="N129" s="137">
        <v>2</v>
      </c>
      <c r="O129" s="137">
        <v>60</v>
      </c>
      <c r="P129" s="139"/>
    </row>
    <row r="130" spans="1:16" ht="31.5" customHeight="1">
      <c r="A130" s="131" t="s">
        <v>820</v>
      </c>
      <c r="B130" s="175" t="s">
        <v>820</v>
      </c>
      <c r="C130" s="131" t="s">
        <v>820</v>
      </c>
      <c r="D130" s="132" t="s">
        <v>1810</v>
      </c>
      <c r="E130" s="131" t="s">
        <v>820</v>
      </c>
      <c r="F130" s="133" t="s">
        <v>52</v>
      </c>
      <c r="G130" s="134" t="s">
        <v>1813</v>
      </c>
      <c r="H130" s="134" t="s">
        <v>1550</v>
      </c>
      <c r="I130" s="135" t="s">
        <v>1820</v>
      </c>
      <c r="J130" s="135"/>
      <c r="K130" s="158">
        <v>0.44285714285714289</v>
      </c>
      <c r="L130" s="158">
        <f t="shared" si="6"/>
        <v>0.20087868223584454</v>
      </c>
      <c r="M130" s="137">
        <v>2916</v>
      </c>
      <c r="N130" s="137">
        <v>2</v>
      </c>
      <c r="O130" s="137">
        <v>128</v>
      </c>
      <c r="P130" s="139"/>
    </row>
    <row r="131" spans="1:16" ht="31.5" customHeight="1">
      <c r="A131" s="131" t="s">
        <v>834</v>
      </c>
      <c r="B131" s="175" t="s">
        <v>834</v>
      </c>
      <c r="C131" s="131" t="s">
        <v>834</v>
      </c>
      <c r="D131" s="132" t="s">
        <v>1810</v>
      </c>
      <c r="E131" s="131" t="s">
        <v>834</v>
      </c>
      <c r="F131" s="133" t="s">
        <v>52</v>
      </c>
      <c r="G131" s="134" t="s">
        <v>474</v>
      </c>
      <c r="H131" s="134" t="s">
        <v>1550</v>
      </c>
      <c r="I131" s="135" t="s">
        <v>1821</v>
      </c>
      <c r="J131" s="135"/>
      <c r="K131" s="158">
        <v>0.33142857142857141</v>
      </c>
      <c r="L131" s="158">
        <f t="shared" si="6"/>
        <v>0.15033501380230943</v>
      </c>
      <c r="M131" s="137">
        <v>5040</v>
      </c>
      <c r="N131" s="137">
        <v>2</v>
      </c>
      <c r="O131" s="137">
        <v>140</v>
      </c>
      <c r="P131" s="139"/>
    </row>
    <row r="132" spans="1:16" ht="31.5" customHeight="1">
      <c r="A132" s="131" t="s">
        <v>837</v>
      </c>
      <c r="B132" s="175" t="s">
        <v>837</v>
      </c>
      <c r="C132" s="131" t="s">
        <v>837</v>
      </c>
      <c r="D132" s="132" t="s">
        <v>1810</v>
      </c>
      <c r="E132" s="131" t="s">
        <v>837</v>
      </c>
      <c r="F132" s="133" t="s">
        <v>52</v>
      </c>
      <c r="G132" s="134" t="s">
        <v>1813</v>
      </c>
      <c r="H132" s="134" t="s">
        <v>1550</v>
      </c>
      <c r="I132" s="135" t="s">
        <v>1822</v>
      </c>
      <c r="J132" s="135"/>
      <c r="K132" s="158">
        <v>0.18</v>
      </c>
      <c r="L132" s="158">
        <f t="shared" si="6"/>
        <v>8.1647464392633581E-2</v>
      </c>
      <c r="M132" s="137">
        <v>6912</v>
      </c>
      <c r="N132" s="137">
        <v>2</v>
      </c>
      <c r="O132" s="137">
        <v>128</v>
      </c>
      <c r="P132" s="139"/>
    </row>
    <row r="133" spans="1:16" ht="31.5" customHeight="1">
      <c r="A133" s="131" t="s">
        <v>845</v>
      </c>
      <c r="B133" s="175" t="s">
        <v>845</v>
      </c>
      <c r="C133" s="131" t="s">
        <v>845</v>
      </c>
      <c r="D133" s="132" t="s">
        <v>1810</v>
      </c>
      <c r="E133" s="131" t="s">
        <v>845</v>
      </c>
      <c r="F133" s="133" t="s">
        <v>52</v>
      </c>
      <c r="G133" s="134" t="s">
        <v>474</v>
      </c>
      <c r="H133" s="134" t="s">
        <v>1550</v>
      </c>
      <c r="I133" s="135" t="s">
        <v>1823</v>
      </c>
      <c r="J133" s="135"/>
      <c r="K133" s="158">
        <v>0.46571428571428569</v>
      </c>
      <c r="L133" s="158">
        <f t="shared" si="6"/>
        <v>0.21124661422221069</v>
      </c>
      <c r="M133" s="137">
        <v>3528</v>
      </c>
      <c r="N133" s="137">
        <v>2</v>
      </c>
      <c r="O133" s="137">
        <v>112</v>
      </c>
      <c r="P133" s="139"/>
    </row>
    <row r="134" spans="1:16" ht="31.5" customHeight="1">
      <c r="A134" s="131" t="s">
        <v>847</v>
      </c>
      <c r="B134" s="175" t="s">
        <v>847</v>
      </c>
      <c r="C134" s="131" t="s">
        <v>847</v>
      </c>
      <c r="D134" s="132" t="s">
        <v>1810</v>
      </c>
      <c r="E134" s="131" t="s">
        <v>847</v>
      </c>
      <c r="F134" s="133" t="s">
        <v>52</v>
      </c>
      <c r="G134" s="134" t="s">
        <v>1813</v>
      </c>
      <c r="H134" s="134" t="s">
        <v>1550</v>
      </c>
      <c r="I134" s="135" t="s">
        <v>1824</v>
      </c>
      <c r="J134" s="135"/>
      <c r="K134" s="158">
        <v>0.29499999999999998</v>
      </c>
      <c r="L134" s="158">
        <f t="shared" si="6"/>
        <v>0.13381112219903837</v>
      </c>
      <c r="M134" s="137">
        <v>4752</v>
      </c>
      <c r="N134" s="137">
        <v>2</v>
      </c>
      <c r="O134" s="137">
        <v>112</v>
      </c>
      <c r="P134" s="139"/>
    </row>
    <row r="135" spans="1:16" ht="31.5" customHeight="1">
      <c r="A135" s="131" t="s">
        <v>852</v>
      </c>
      <c r="B135" s="175" t="s">
        <v>852</v>
      </c>
      <c r="C135" s="131" t="s">
        <v>852</v>
      </c>
      <c r="D135" s="132" t="s">
        <v>1810</v>
      </c>
      <c r="E135" s="131" t="s">
        <v>852</v>
      </c>
      <c r="F135" s="133" t="s">
        <v>52</v>
      </c>
      <c r="G135" s="134" t="s">
        <v>474</v>
      </c>
      <c r="H135" s="134" t="s">
        <v>1550</v>
      </c>
      <c r="I135" s="135" t="s">
        <v>1825</v>
      </c>
      <c r="J135" s="135"/>
      <c r="K135" s="158">
        <v>0.47666666666666663</v>
      </c>
      <c r="L135" s="158">
        <f t="shared" si="6"/>
        <v>0.21621458163234447</v>
      </c>
      <c r="M135" s="137">
        <v>4608</v>
      </c>
      <c r="N135" s="137">
        <v>2</v>
      </c>
      <c r="O135" s="137">
        <v>114</v>
      </c>
      <c r="P135" s="139"/>
    </row>
    <row r="136" spans="1:16" ht="31.5" customHeight="1">
      <c r="A136" s="131" t="s">
        <v>854</v>
      </c>
      <c r="B136" s="175" t="s">
        <v>854</v>
      </c>
      <c r="C136" s="131" t="s">
        <v>854</v>
      </c>
      <c r="D136" s="132" t="s">
        <v>1810</v>
      </c>
      <c r="E136" s="131" t="s">
        <v>854</v>
      </c>
      <c r="F136" s="133" t="s">
        <v>52</v>
      </c>
      <c r="G136" s="134" t="s">
        <v>1813</v>
      </c>
      <c r="H136" s="134" t="s">
        <v>1550</v>
      </c>
      <c r="I136" s="135" t="s">
        <v>1826</v>
      </c>
      <c r="J136" s="135"/>
      <c r="K136" s="158">
        <v>0.33250000000000002</v>
      </c>
      <c r="L136" s="158">
        <f t="shared" si="6"/>
        <v>0.15082101061417036</v>
      </c>
      <c r="M136" s="137">
        <v>5040</v>
      </c>
      <c r="N136" s="137">
        <v>2</v>
      </c>
      <c r="O136" s="137">
        <v>96</v>
      </c>
      <c r="P136" s="139"/>
    </row>
    <row r="137" spans="1:16" ht="31.5" customHeight="1">
      <c r="A137" s="131" t="s">
        <v>860</v>
      </c>
      <c r="B137" s="175" t="s">
        <v>860</v>
      </c>
      <c r="C137" s="131" t="s">
        <v>860</v>
      </c>
      <c r="D137" s="132" t="s">
        <v>1810</v>
      </c>
      <c r="E137" s="131" t="s">
        <v>860</v>
      </c>
      <c r="F137" s="133" t="s">
        <v>52</v>
      </c>
      <c r="G137" s="134" t="s">
        <v>474</v>
      </c>
      <c r="H137" s="134" t="s">
        <v>1550</v>
      </c>
      <c r="I137" s="135" t="s">
        <v>1827</v>
      </c>
      <c r="J137" s="135"/>
      <c r="K137" s="158">
        <v>0.8666666666666667</v>
      </c>
      <c r="L137" s="158">
        <f t="shared" si="6"/>
        <v>0.39311742114971726</v>
      </c>
      <c r="M137" s="137">
        <v>2304</v>
      </c>
      <c r="N137" s="137">
        <v>2</v>
      </c>
      <c r="O137" s="137">
        <v>48</v>
      </c>
      <c r="P137" s="139"/>
    </row>
    <row r="138" spans="1:16" ht="31.5" customHeight="1">
      <c r="A138" s="131" t="s">
        <v>864</v>
      </c>
      <c r="B138" s="175" t="s">
        <v>864</v>
      </c>
      <c r="C138" s="131" t="s">
        <v>864</v>
      </c>
      <c r="D138" s="132" t="s">
        <v>1810</v>
      </c>
      <c r="E138" s="131" t="s">
        <v>864</v>
      </c>
      <c r="F138" s="133" t="s">
        <v>52</v>
      </c>
      <c r="G138" s="134" t="s">
        <v>1813</v>
      </c>
      <c r="H138" s="134" t="s">
        <v>1550</v>
      </c>
      <c r="I138" s="135" t="s">
        <v>1828</v>
      </c>
      <c r="J138" s="135"/>
      <c r="K138" s="158">
        <v>0.39500000000000002</v>
      </c>
      <c r="L138" s="158">
        <f t="shared" si="6"/>
        <v>0.17917082463939035</v>
      </c>
      <c r="M138" s="137">
        <v>2376</v>
      </c>
      <c r="N138" s="137">
        <v>2</v>
      </c>
      <c r="O138" s="137">
        <v>48</v>
      </c>
      <c r="P138" s="139"/>
    </row>
    <row r="139" spans="1:16" ht="30">
      <c r="A139" s="131" t="s">
        <v>1829</v>
      </c>
      <c r="B139" s="175" t="s">
        <v>1829</v>
      </c>
      <c r="C139" s="131" t="s">
        <v>1829</v>
      </c>
      <c r="D139" s="132" t="s">
        <v>1810</v>
      </c>
      <c r="E139" s="131" t="s">
        <v>1829</v>
      </c>
      <c r="F139" s="133" t="s">
        <v>52</v>
      </c>
      <c r="G139" s="134" t="s">
        <v>474</v>
      </c>
      <c r="H139" s="134" t="s">
        <v>1550</v>
      </c>
      <c r="I139" s="135" t="s">
        <v>1830</v>
      </c>
      <c r="J139" s="135"/>
      <c r="K139" s="158">
        <v>1.1400000000000001</v>
      </c>
      <c r="L139" s="158">
        <f t="shared" si="6"/>
        <v>0.51710060782001277</v>
      </c>
      <c r="M139" s="137">
        <v>1260</v>
      </c>
      <c r="N139" s="137">
        <v>2</v>
      </c>
      <c r="O139" s="137">
        <v>35</v>
      </c>
      <c r="P139" s="139"/>
    </row>
    <row r="140" spans="1:16" ht="31.5" customHeight="1">
      <c r="A140" s="131" t="s">
        <v>1831</v>
      </c>
      <c r="B140" s="175" t="s">
        <v>1831</v>
      </c>
      <c r="C140" s="131" t="s">
        <v>1831</v>
      </c>
      <c r="D140" s="132" t="s">
        <v>1810</v>
      </c>
      <c r="E140" s="131" t="s">
        <v>1831</v>
      </c>
      <c r="F140" s="133" t="s">
        <v>52</v>
      </c>
      <c r="G140" s="134" t="s">
        <v>1813</v>
      </c>
      <c r="H140" s="134" t="s">
        <v>1550</v>
      </c>
      <c r="I140" s="135" t="s">
        <v>1832</v>
      </c>
      <c r="J140" s="135"/>
      <c r="K140" s="158">
        <v>0.57333333333333336</v>
      </c>
      <c r="L140" s="158">
        <f t="shared" si="6"/>
        <v>0.26006229399135139</v>
      </c>
      <c r="M140" s="137">
        <v>1620</v>
      </c>
      <c r="N140" s="137">
        <v>2</v>
      </c>
      <c r="O140" s="137">
        <v>45</v>
      </c>
      <c r="P140" s="139"/>
    </row>
    <row r="141" spans="1:16" ht="31.5" customHeight="1">
      <c r="A141" s="131" t="s">
        <v>872</v>
      </c>
      <c r="B141" s="175" t="s">
        <v>872</v>
      </c>
      <c r="C141" s="131" t="s">
        <v>872</v>
      </c>
      <c r="D141" s="132" t="s">
        <v>1810</v>
      </c>
      <c r="E141" s="131" t="s">
        <v>872</v>
      </c>
      <c r="F141" s="133" t="s">
        <v>52</v>
      </c>
      <c r="G141" s="134" t="s">
        <v>474</v>
      </c>
      <c r="H141" s="134" t="s">
        <v>1550</v>
      </c>
      <c r="I141" s="135" t="s">
        <v>1833</v>
      </c>
      <c r="J141" s="135"/>
      <c r="K141" s="158">
        <v>1.49</v>
      </c>
      <c r="L141" s="158">
        <f t="shared" si="6"/>
        <v>0.67585956636124467</v>
      </c>
      <c r="M141" s="137">
        <v>1080</v>
      </c>
      <c r="N141" s="137">
        <v>2</v>
      </c>
      <c r="O141" s="137">
        <v>30</v>
      </c>
      <c r="P141" s="139"/>
    </row>
    <row r="142" spans="1:16" ht="30">
      <c r="A142" s="131" t="s">
        <v>876</v>
      </c>
      <c r="B142" s="175" t="s">
        <v>876</v>
      </c>
      <c r="C142" s="131" t="s">
        <v>876</v>
      </c>
      <c r="D142" s="132" t="s">
        <v>1810</v>
      </c>
      <c r="E142" s="131" t="s">
        <v>876</v>
      </c>
      <c r="F142" s="133" t="s">
        <v>52</v>
      </c>
      <c r="G142" s="134" t="s">
        <v>1813</v>
      </c>
      <c r="H142" s="134" t="s">
        <v>1550</v>
      </c>
      <c r="I142" s="135" t="s">
        <v>1834</v>
      </c>
      <c r="J142" s="135"/>
      <c r="K142" s="158">
        <v>0.98599999999999999</v>
      </c>
      <c r="L142" s="158">
        <f t="shared" si="6"/>
        <v>0.44724666606187058</v>
      </c>
      <c r="M142" s="137">
        <v>1260</v>
      </c>
      <c r="N142" s="137">
        <v>2</v>
      </c>
      <c r="O142" s="137">
        <v>35</v>
      </c>
      <c r="P142" s="139"/>
    </row>
    <row r="143" spans="1:16" ht="30">
      <c r="A143" s="131" t="s">
        <v>878</v>
      </c>
      <c r="B143" s="175" t="s">
        <v>878</v>
      </c>
      <c r="C143" s="131" t="s">
        <v>878</v>
      </c>
      <c r="D143" s="132" t="s">
        <v>1810</v>
      </c>
      <c r="E143" s="131" t="s">
        <v>878</v>
      </c>
      <c r="F143" s="133" t="s">
        <v>52</v>
      </c>
      <c r="G143" s="134" t="s">
        <v>474</v>
      </c>
      <c r="H143" s="134" t="s">
        <v>1550</v>
      </c>
      <c r="I143" s="135" t="s">
        <v>1835</v>
      </c>
      <c r="J143" s="135"/>
      <c r="K143" s="158">
        <v>0.99399999999999999</v>
      </c>
      <c r="L143" s="158">
        <f t="shared" si="6"/>
        <v>0.45087544225709875</v>
      </c>
      <c r="M143" s="137">
        <v>2016</v>
      </c>
      <c r="N143" s="137">
        <v>2</v>
      </c>
      <c r="O143" s="137">
        <v>56</v>
      </c>
      <c r="P143" s="139"/>
    </row>
    <row r="144" spans="1:16" ht="30">
      <c r="A144" s="131" t="s">
        <v>880</v>
      </c>
      <c r="B144" s="175" t="s">
        <v>880</v>
      </c>
      <c r="C144" s="131" t="s">
        <v>880</v>
      </c>
      <c r="D144" s="132" t="s">
        <v>1810</v>
      </c>
      <c r="E144" s="131" t="s">
        <v>880</v>
      </c>
      <c r="F144" s="133" t="s">
        <v>52</v>
      </c>
      <c r="G144" s="134" t="s">
        <v>1813</v>
      </c>
      <c r="H144" s="134" t="s">
        <v>1550</v>
      </c>
      <c r="I144" s="135" t="s">
        <v>1836</v>
      </c>
      <c r="J144" s="135"/>
      <c r="K144" s="158">
        <v>0.59499999999999997</v>
      </c>
      <c r="L144" s="158">
        <f t="shared" si="6"/>
        <v>0.26989022952009434</v>
      </c>
      <c r="M144" s="137">
        <v>1620</v>
      </c>
      <c r="N144" s="137">
        <v>2</v>
      </c>
      <c r="O144" s="137">
        <v>45</v>
      </c>
      <c r="P144" s="139"/>
    </row>
    <row r="145" spans="1:16" ht="27">
      <c r="A145" s="130" t="s">
        <v>473</v>
      </c>
      <c r="B145" s="175"/>
      <c r="C145" s="131"/>
      <c r="D145" s="130" t="s">
        <v>1728</v>
      </c>
      <c r="E145" s="131"/>
      <c r="F145" s="133" t="s">
        <v>52</v>
      </c>
      <c r="G145" s="134" t="s">
        <v>1837</v>
      </c>
      <c r="H145" s="143" t="s">
        <v>1577</v>
      </c>
      <c r="I145" s="316" t="s">
        <v>781</v>
      </c>
      <c r="J145" s="144"/>
      <c r="K145" s="174"/>
      <c r="L145" s="174"/>
      <c r="M145" s="174"/>
      <c r="N145" s="137">
        <v>2</v>
      </c>
      <c r="O145" s="174"/>
      <c r="P145" s="174"/>
    </row>
    <row r="146" spans="1:16" ht="24.75" customHeight="1">
      <c r="A146" s="130" t="s">
        <v>476</v>
      </c>
      <c r="B146" s="175"/>
      <c r="C146" s="131"/>
      <c r="D146" s="130" t="s">
        <v>1728</v>
      </c>
      <c r="E146" s="131"/>
      <c r="F146" s="133" t="s">
        <v>52</v>
      </c>
      <c r="G146" s="134" t="s">
        <v>1837</v>
      </c>
      <c r="H146" s="143" t="s">
        <v>1577</v>
      </c>
      <c r="I146" s="316" t="s">
        <v>793</v>
      </c>
      <c r="J146" s="144"/>
      <c r="K146" s="174"/>
      <c r="L146" s="174"/>
      <c r="M146" s="174"/>
      <c r="N146" s="137">
        <v>2</v>
      </c>
      <c r="O146" s="174"/>
      <c r="P146" s="174"/>
    </row>
    <row r="147" spans="1:16" ht="40.5">
      <c r="A147" s="130" t="s">
        <v>478</v>
      </c>
      <c r="B147" s="175"/>
      <c r="C147" s="131"/>
      <c r="D147" s="130" t="s">
        <v>1728</v>
      </c>
      <c r="E147" s="131"/>
      <c r="F147" s="133" t="s">
        <v>52</v>
      </c>
      <c r="G147" s="134" t="s">
        <v>1837</v>
      </c>
      <c r="H147" s="143" t="s">
        <v>1577</v>
      </c>
      <c r="I147" s="316" t="s">
        <v>1838</v>
      </c>
      <c r="J147" s="229" t="e" vm="25">
        <v>#VALUE!</v>
      </c>
      <c r="K147" s="174"/>
      <c r="L147" s="174"/>
      <c r="M147" s="174"/>
      <c r="N147" s="137">
        <v>2</v>
      </c>
      <c r="O147" s="174"/>
      <c r="P147" s="174"/>
    </row>
    <row r="148" spans="1:16" ht="40.5">
      <c r="A148" s="130" t="s">
        <v>480</v>
      </c>
      <c r="B148" s="175"/>
      <c r="C148" s="131"/>
      <c r="D148" s="130" t="s">
        <v>1728</v>
      </c>
      <c r="E148" s="131"/>
      <c r="F148" s="133" t="s">
        <v>52</v>
      </c>
      <c r="G148" s="134" t="s">
        <v>1837</v>
      </c>
      <c r="H148" s="143" t="s">
        <v>1577</v>
      </c>
      <c r="I148" s="316" t="s">
        <v>481</v>
      </c>
      <c r="J148" s="144"/>
      <c r="K148" s="174"/>
      <c r="L148" s="174"/>
      <c r="M148" s="174"/>
      <c r="N148" s="137">
        <v>2</v>
      </c>
      <c r="O148" s="174"/>
      <c r="P148" s="174"/>
    </row>
    <row r="149" spans="1:16" ht="40.5">
      <c r="A149" s="130" t="s">
        <v>482</v>
      </c>
      <c r="B149" s="175"/>
      <c r="C149" s="131"/>
      <c r="D149" s="130" t="s">
        <v>1728</v>
      </c>
      <c r="E149" s="131"/>
      <c r="F149" s="133" t="s">
        <v>52</v>
      </c>
      <c r="G149" s="134" t="s">
        <v>1837</v>
      </c>
      <c r="H149" s="143" t="s">
        <v>1577</v>
      </c>
      <c r="I149" s="316" t="s">
        <v>483</v>
      </c>
      <c r="J149" s="144"/>
      <c r="K149" s="174"/>
      <c r="L149" s="174"/>
      <c r="M149" s="174"/>
      <c r="N149" s="137">
        <v>2</v>
      </c>
      <c r="O149" s="174"/>
      <c r="P149" s="174"/>
    </row>
    <row r="150" spans="1:16" ht="40.5">
      <c r="A150" s="130" t="s">
        <v>484</v>
      </c>
      <c r="B150" s="175"/>
      <c r="C150" s="131"/>
      <c r="D150" s="130" t="s">
        <v>1728</v>
      </c>
      <c r="E150" s="131"/>
      <c r="F150" s="133" t="s">
        <v>52</v>
      </c>
      <c r="G150" s="134" t="s">
        <v>1837</v>
      </c>
      <c r="H150" s="143" t="s">
        <v>1577</v>
      </c>
      <c r="I150" s="316" t="s">
        <v>485</v>
      </c>
      <c r="J150" s="144"/>
      <c r="K150" s="174"/>
      <c r="L150" s="174"/>
      <c r="M150" s="174"/>
      <c r="N150" s="137">
        <v>2</v>
      </c>
      <c r="O150" s="174"/>
      <c r="P150" s="174"/>
    </row>
    <row r="151" spans="1:16" ht="40.5">
      <c r="A151" s="130" t="s">
        <v>486</v>
      </c>
      <c r="B151" s="175"/>
      <c r="C151" s="131"/>
      <c r="D151" s="130" t="s">
        <v>1728</v>
      </c>
      <c r="E151" s="131"/>
      <c r="F151" s="133" t="s">
        <v>52</v>
      </c>
      <c r="G151" s="134" t="s">
        <v>1837</v>
      </c>
      <c r="H151" s="143" t="s">
        <v>1577</v>
      </c>
      <c r="I151" s="316" t="s">
        <v>487</v>
      </c>
      <c r="J151" s="144"/>
      <c r="K151" s="174"/>
      <c r="L151" s="174"/>
      <c r="M151" s="174"/>
      <c r="N151" s="137">
        <v>2</v>
      </c>
      <c r="O151" s="174"/>
      <c r="P151" s="174"/>
    </row>
    <row r="152" spans="1:16" ht="40.5">
      <c r="A152" s="130" t="s">
        <v>488</v>
      </c>
      <c r="B152" s="175"/>
      <c r="C152" s="131"/>
      <c r="D152" s="130" t="s">
        <v>1728</v>
      </c>
      <c r="E152" s="131"/>
      <c r="F152" s="133" t="s">
        <v>52</v>
      </c>
      <c r="G152" s="134" t="s">
        <v>1837</v>
      </c>
      <c r="H152" s="143" t="s">
        <v>1577</v>
      </c>
      <c r="I152" s="316" t="s">
        <v>489</v>
      </c>
      <c r="J152" s="144"/>
      <c r="K152" s="174"/>
      <c r="L152" s="174"/>
      <c r="M152" s="174"/>
      <c r="N152" s="137">
        <v>2</v>
      </c>
      <c r="O152" s="174"/>
      <c r="P152" s="174"/>
    </row>
    <row r="153" spans="1:16" ht="30.75" customHeight="1">
      <c r="A153" s="130" t="s">
        <v>490</v>
      </c>
      <c r="B153" s="175"/>
      <c r="C153" s="131"/>
      <c r="D153" s="130" t="s">
        <v>1728</v>
      </c>
      <c r="E153" s="131"/>
      <c r="F153" s="133" t="s">
        <v>52</v>
      </c>
      <c r="G153" s="134" t="s">
        <v>1837</v>
      </c>
      <c r="H153" s="143" t="s">
        <v>1577</v>
      </c>
      <c r="I153" s="316" t="s">
        <v>491</v>
      </c>
      <c r="J153" s="144"/>
      <c r="K153" s="174"/>
      <c r="L153" s="174"/>
      <c r="M153" s="174"/>
      <c r="N153" s="137">
        <v>2</v>
      </c>
      <c r="O153" s="174"/>
      <c r="P153" s="174"/>
    </row>
    <row r="154" spans="1:16" ht="30.75" customHeight="1">
      <c r="A154" s="130" t="s">
        <v>492</v>
      </c>
      <c r="B154" s="175"/>
      <c r="C154" s="131"/>
      <c r="D154" s="130" t="s">
        <v>1728</v>
      </c>
      <c r="E154" s="131"/>
      <c r="F154" s="133" t="s">
        <v>52</v>
      </c>
      <c r="G154" s="134" t="s">
        <v>1837</v>
      </c>
      <c r="H154" s="143" t="s">
        <v>1577</v>
      </c>
      <c r="I154" s="316" t="s">
        <v>493</v>
      </c>
      <c r="J154" s="144"/>
      <c r="K154" s="174"/>
      <c r="L154" s="174"/>
      <c r="M154" s="174"/>
      <c r="N154" s="137">
        <v>2</v>
      </c>
      <c r="O154" s="174"/>
      <c r="P154" s="174"/>
    </row>
    <row r="155" spans="1:16" ht="40.5">
      <c r="A155" s="130" t="s">
        <v>494</v>
      </c>
      <c r="B155" s="175"/>
      <c r="C155" s="131"/>
      <c r="D155" s="130" t="s">
        <v>1728</v>
      </c>
      <c r="E155" s="131"/>
      <c r="F155" s="133" t="s">
        <v>52</v>
      </c>
      <c r="G155" s="134" t="s">
        <v>1837</v>
      </c>
      <c r="H155" s="143" t="s">
        <v>1577</v>
      </c>
      <c r="I155" s="316" t="s">
        <v>495</v>
      </c>
      <c r="J155" s="144"/>
      <c r="K155" s="174"/>
      <c r="L155" s="174"/>
      <c r="M155" s="174"/>
      <c r="N155" s="137">
        <v>2</v>
      </c>
      <c r="O155" s="174"/>
      <c r="P155" s="174"/>
    </row>
    <row r="156" spans="1:16" ht="40.5">
      <c r="A156" s="130" t="s">
        <v>496</v>
      </c>
      <c r="B156" s="175"/>
      <c r="C156" s="131"/>
      <c r="D156" s="130" t="s">
        <v>1728</v>
      </c>
      <c r="E156" s="131"/>
      <c r="F156" s="133" t="s">
        <v>52</v>
      </c>
      <c r="G156" s="134" t="s">
        <v>1837</v>
      </c>
      <c r="H156" s="143" t="s">
        <v>1577</v>
      </c>
      <c r="I156" s="316" t="s">
        <v>497</v>
      </c>
      <c r="J156" s="144"/>
      <c r="K156" s="174"/>
      <c r="L156" s="174"/>
      <c r="M156" s="174"/>
      <c r="N156" s="137">
        <v>2</v>
      </c>
      <c r="O156" s="174"/>
      <c r="P156" s="174"/>
    </row>
    <row r="157" spans="1:16" ht="30">
      <c r="A157" s="130" t="s">
        <v>885</v>
      </c>
      <c r="B157" s="130" t="s">
        <v>1839</v>
      </c>
      <c r="C157" s="131" t="s">
        <v>1840</v>
      </c>
      <c r="D157" s="130" t="s">
        <v>1548</v>
      </c>
      <c r="E157" s="130" t="s">
        <v>1841</v>
      </c>
      <c r="F157" s="133" t="s">
        <v>52</v>
      </c>
      <c r="G157" s="134" t="s">
        <v>499</v>
      </c>
      <c r="H157" s="134" t="s">
        <v>1550</v>
      </c>
      <c r="I157" s="135" t="s">
        <v>1842</v>
      </c>
      <c r="J157" s="135"/>
      <c r="K157" s="158">
        <v>7.8E-2</v>
      </c>
      <c r="L157" s="158">
        <f t="shared" ref="L157:L159" si="7">K157/2.2046</f>
        <v>3.5380567903474554E-2</v>
      </c>
      <c r="M157" s="151"/>
      <c r="N157" s="137">
        <v>2</v>
      </c>
      <c r="O157" s="137">
        <v>900</v>
      </c>
      <c r="P157" s="139"/>
    </row>
    <row r="158" spans="1:16" ht="30">
      <c r="A158" s="130" t="s">
        <v>892</v>
      </c>
      <c r="B158" s="130" t="s">
        <v>1843</v>
      </c>
      <c r="C158" s="131" t="s">
        <v>1844</v>
      </c>
      <c r="D158" s="130" t="s">
        <v>1548</v>
      </c>
      <c r="E158" s="130" t="s">
        <v>1845</v>
      </c>
      <c r="F158" s="133" t="s">
        <v>52</v>
      </c>
      <c r="G158" s="134" t="s">
        <v>499</v>
      </c>
      <c r="H158" s="134" t="s">
        <v>1550</v>
      </c>
      <c r="I158" s="135" t="s">
        <v>1846</v>
      </c>
      <c r="J158" s="336" t="e" vm="26">
        <v>#VALUE!</v>
      </c>
      <c r="K158" s="158">
        <v>8.5000000000000006E-2</v>
      </c>
      <c r="L158" s="158">
        <f t="shared" si="7"/>
        <v>3.8555747074299193E-2</v>
      </c>
      <c r="M158" s="151"/>
      <c r="N158" s="137">
        <v>2</v>
      </c>
      <c r="O158" s="137">
        <v>600</v>
      </c>
      <c r="P158" s="139"/>
    </row>
    <row r="159" spans="1:16" ht="30">
      <c r="A159" s="130" t="s">
        <v>899</v>
      </c>
      <c r="B159" s="130" t="s">
        <v>1847</v>
      </c>
      <c r="C159" s="131" t="s">
        <v>1848</v>
      </c>
      <c r="D159" s="130" t="s">
        <v>1548</v>
      </c>
      <c r="E159" s="130" t="s">
        <v>1849</v>
      </c>
      <c r="F159" s="133" t="s">
        <v>52</v>
      </c>
      <c r="G159" s="134" t="s">
        <v>499</v>
      </c>
      <c r="H159" s="134" t="s">
        <v>1550</v>
      </c>
      <c r="I159" s="135" t="s">
        <v>1850</v>
      </c>
      <c r="J159" s="135"/>
      <c r="K159" s="158">
        <v>9.0999999999999998E-2</v>
      </c>
      <c r="L159" s="158">
        <f t="shared" si="7"/>
        <v>4.1277329220720312E-2</v>
      </c>
      <c r="M159" s="151"/>
      <c r="N159" s="137">
        <v>2</v>
      </c>
      <c r="O159" s="137">
        <v>500</v>
      </c>
      <c r="P159" s="139"/>
    </row>
    <row r="160" spans="1:16" ht="26.25">
      <c r="A160" s="130" t="s">
        <v>902</v>
      </c>
      <c r="B160" s="130" t="s">
        <v>1851</v>
      </c>
      <c r="C160" s="131"/>
      <c r="D160" s="173"/>
      <c r="E160" s="142"/>
      <c r="F160" s="133" t="s">
        <v>52</v>
      </c>
      <c r="G160" s="134" t="s">
        <v>499</v>
      </c>
      <c r="H160" s="134" t="s">
        <v>1550</v>
      </c>
      <c r="I160" s="135" t="s">
        <v>1852</v>
      </c>
      <c r="J160" s="336" t="e" vm="27">
        <v>#VALUE!</v>
      </c>
      <c r="K160" s="183"/>
      <c r="L160" s="183"/>
      <c r="M160" s="184"/>
      <c r="N160" s="137">
        <v>2</v>
      </c>
      <c r="O160" s="184"/>
      <c r="P160" s="138"/>
    </row>
    <row r="161" spans="1:16">
      <c r="A161" s="130" t="s">
        <v>906</v>
      </c>
      <c r="B161" s="130" t="s">
        <v>1853</v>
      </c>
      <c r="C161" s="112" t="s">
        <v>1854</v>
      </c>
      <c r="D161" s="130" t="s">
        <v>1628</v>
      </c>
      <c r="E161" s="130" t="s">
        <v>1855</v>
      </c>
      <c r="F161" s="133" t="s">
        <v>52</v>
      </c>
      <c r="G161" s="134" t="s">
        <v>499</v>
      </c>
      <c r="H161" s="134" t="s">
        <v>1550</v>
      </c>
      <c r="I161" s="135" t="s">
        <v>1856</v>
      </c>
      <c r="J161" s="135"/>
      <c r="K161" s="142"/>
      <c r="L161" s="130">
        <v>0.115</v>
      </c>
      <c r="M161" s="151"/>
      <c r="N161" s="137">
        <v>2</v>
      </c>
      <c r="O161" s="137">
        <v>200</v>
      </c>
      <c r="P161" s="139"/>
    </row>
    <row r="162" spans="1:16" ht="27">
      <c r="A162" s="130" t="s">
        <v>498</v>
      </c>
      <c r="B162" s="130"/>
      <c r="C162" s="130"/>
      <c r="D162" s="130" t="s">
        <v>1728</v>
      </c>
      <c r="E162" s="130"/>
      <c r="F162" s="133" t="s">
        <v>52</v>
      </c>
      <c r="G162" s="134" t="s">
        <v>1857</v>
      </c>
      <c r="H162" s="143" t="s">
        <v>1577</v>
      </c>
      <c r="I162" s="316" t="s">
        <v>1858</v>
      </c>
      <c r="J162" s="144"/>
      <c r="K162" s="174"/>
      <c r="L162" s="174"/>
      <c r="M162" s="174"/>
      <c r="N162" s="137">
        <v>2</v>
      </c>
      <c r="O162" s="174"/>
      <c r="P162" s="174"/>
    </row>
    <row r="163" spans="1:16" ht="27">
      <c r="A163" s="130" t="s">
        <v>501</v>
      </c>
      <c r="B163" s="130"/>
      <c r="C163" s="130"/>
      <c r="D163" s="130" t="s">
        <v>1728</v>
      </c>
      <c r="E163" s="130"/>
      <c r="F163" s="133" t="s">
        <v>52</v>
      </c>
      <c r="G163" s="134" t="s">
        <v>1857</v>
      </c>
      <c r="H163" s="143" t="s">
        <v>1577</v>
      </c>
      <c r="I163" s="316" t="s">
        <v>1859</v>
      </c>
      <c r="J163" s="337" t="e" vm="28">
        <v>#VALUE!</v>
      </c>
      <c r="K163" s="174"/>
      <c r="L163" s="174"/>
      <c r="M163" s="174"/>
      <c r="N163" s="137">
        <v>2</v>
      </c>
      <c r="O163" s="174"/>
      <c r="P163" s="174"/>
    </row>
    <row r="164" spans="1:16" ht="27">
      <c r="A164" s="130" t="s">
        <v>503</v>
      </c>
      <c r="B164" s="130"/>
      <c r="C164" s="130"/>
      <c r="D164" s="130" t="s">
        <v>1728</v>
      </c>
      <c r="E164" s="130"/>
      <c r="F164" s="133" t="s">
        <v>52</v>
      </c>
      <c r="G164" s="134" t="s">
        <v>1857</v>
      </c>
      <c r="H164" s="143" t="s">
        <v>1577</v>
      </c>
      <c r="I164" s="316" t="s">
        <v>1860</v>
      </c>
      <c r="J164" s="144"/>
      <c r="K164" s="174"/>
      <c r="L164" s="174"/>
      <c r="M164" s="174"/>
      <c r="N164" s="137">
        <v>2</v>
      </c>
      <c r="O164" s="174"/>
      <c r="P164" s="174"/>
    </row>
    <row r="165" spans="1:16" ht="27">
      <c r="A165" s="130" t="s">
        <v>505</v>
      </c>
      <c r="B165" s="130"/>
      <c r="C165" s="130"/>
      <c r="D165" s="130" t="s">
        <v>1728</v>
      </c>
      <c r="E165" s="130"/>
      <c r="F165" s="133" t="s">
        <v>52</v>
      </c>
      <c r="G165" s="134" t="s">
        <v>1857</v>
      </c>
      <c r="H165" s="143" t="s">
        <v>1577</v>
      </c>
      <c r="I165" s="316" t="s">
        <v>506</v>
      </c>
      <c r="J165" s="144"/>
      <c r="K165" s="174"/>
      <c r="L165" s="174"/>
      <c r="M165" s="174"/>
      <c r="N165" s="137">
        <v>2</v>
      </c>
      <c r="O165" s="174"/>
      <c r="P165" s="174"/>
    </row>
    <row r="166" spans="1:16" ht="27">
      <c r="A166" s="130" t="s">
        <v>507</v>
      </c>
      <c r="B166" s="130"/>
      <c r="C166" s="130"/>
      <c r="D166" s="130" t="s">
        <v>1728</v>
      </c>
      <c r="E166" s="130"/>
      <c r="F166" s="133" t="s">
        <v>52</v>
      </c>
      <c r="G166" s="134" t="s">
        <v>1857</v>
      </c>
      <c r="H166" s="143" t="s">
        <v>1577</v>
      </c>
      <c r="I166" s="316" t="s">
        <v>508</v>
      </c>
      <c r="J166" s="144"/>
      <c r="K166" s="174"/>
      <c r="L166" s="174"/>
      <c r="M166" s="174"/>
      <c r="N166" s="137">
        <v>2</v>
      </c>
      <c r="O166" s="174"/>
      <c r="P166" s="174"/>
    </row>
    <row r="167" spans="1:16" ht="27">
      <c r="A167" s="130" t="s">
        <v>509</v>
      </c>
      <c r="B167" s="130"/>
      <c r="C167" s="130"/>
      <c r="D167" s="130" t="s">
        <v>1728</v>
      </c>
      <c r="E167" s="130"/>
      <c r="F167" s="133" t="s">
        <v>52</v>
      </c>
      <c r="G167" s="134" t="s">
        <v>1857</v>
      </c>
      <c r="H167" s="143" t="s">
        <v>1577</v>
      </c>
      <c r="I167" s="316" t="s">
        <v>1861</v>
      </c>
      <c r="J167" s="144"/>
      <c r="K167" s="174"/>
      <c r="L167" s="174"/>
      <c r="M167" s="174"/>
      <c r="N167" s="137">
        <v>2</v>
      </c>
      <c r="O167" s="174"/>
      <c r="P167" s="174"/>
    </row>
    <row r="168" spans="1:16" ht="30">
      <c r="A168" s="130"/>
      <c r="B168" s="130" t="s">
        <v>1862</v>
      </c>
      <c r="C168" s="131" t="s">
        <v>1863</v>
      </c>
      <c r="D168" s="130" t="s">
        <v>1548</v>
      </c>
      <c r="E168" s="185" t="s">
        <v>1862</v>
      </c>
      <c r="F168" s="133" t="s">
        <v>52</v>
      </c>
      <c r="G168" s="134" t="s">
        <v>1864</v>
      </c>
      <c r="H168" s="134" t="s">
        <v>1550</v>
      </c>
      <c r="I168" s="135" t="s">
        <v>1865</v>
      </c>
      <c r="J168" s="135"/>
      <c r="K168" s="142"/>
      <c r="L168" s="142"/>
      <c r="M168" s="151"/>
      <c r="N168" s="137">
        <v>2</v>
      </c>
      <c r="O168" s="137">
        <v>400</v>
      </c>
      <c r="P168" s="139"/>
    </row>
    <row r="169" spans="1:16" ht="30">
      <c r="A169" s="130"/>
      <c r="B169" s="130" t="s">
        <v>912</v>
      </c>
      <c r="C169" s="131" t="s">
        <v>1863</v>
      </c>
      <c r="D169" s="130" t="s">
        <v>1548</v>
      </c>
      <c r="E169" s="130" t="s">
        <v>912</v>
      </c>
      <c r="F169" s="133" t="s">
        <v>52</v>
      </c>
      <c r="G169" s="134" t="s">
        <v>1864</v>
      </c>
      <c r="H169" s="134" t="s">
        <v>1550</v>
      </c>
      <c r="I169" s="135" t="s">
        <v>1866</v>
      </c>
      <c r="J169" s="135"/>
      <c r="K169" s="142"/>
      <c r="L169" s="142"/>
      <c r="M169" s="151"/>
      <c r="N169" s="137">
        <v>2</v>
      </c>
      <c r="O169" s="137">
        <v>400</v>
      </c>
      <c r="P169" s="139"/>
    </row>
    <row r="170" spans="1:16" ht="30">
      <c r="A170" s="130"/>
      <c r="B170" s="130" t="s">
        <v>1867</v>
      </c>
      <c r="C170" s="131" t="s">
        <v>1868</v>
      </c>
      <c r="D170" s="130" t="s">
        <v>1548</v>
      </c>
      <c r="E170" s="130" t="s">
        <v>1867</v>
      </c>
      <c r="F170" s="133" t="s">
        <v>52</v>
      </c>
      <c r="G170" s="134" t="s">
        <v>1864</v>
      </c>
      <c r="H170" s="134" t="s">
        <v>1550</v>
      </c>
      <c r="I170" s="135" t="s">
        <v>1869</v>
      </c>
      <c r="J170" s="135"/>
      <c r="K170" s="142"/>
      <c r="L170" s="142"/>
      <c r="M170" s="151"/>
      <c r="N170" s="137">
        <v>2</v>
      </c>
      <c r="O170" s="137">
        <v>400</v>
      </c>
      <c r="P170" s="139"/>
    </row>
    <row r="171" spans="1:16" ht="30">
      <c r="A171" s="130"/>
      <c r="B171" s="130" t="s">
        <v>916</v>
      </c>
      <c r="C171" s="131" t="s">
        <v>1868</v>
      </c>
      <c r="D171" s="130" t="s">
        <v>1548</v>
      </c>
      <c r="E171" s="185" t="s">
        <v>916</v>
      </c>
      <c r="F171" s="133" t="s">
        <v>52</v>
      </c>
      <c r="G171" s="134" t="s">
        <v>1864</v>
      </c>
      <c r="H171" s="134" t="s">
        <v>1550</v>
      </c>
      <c r="I171" s="135" t="s">
        <v>1870</v>
      </c>
      <c r="J171" s="135"/>
      <c r="K171" s="142"/>
      <c r="L171" s="142"/>
      <c r="M171" s="151"/>
      <c r="N171" s="137">
        <v>2</v>
      </c>
      <c r="O171" s="137"/>
      <c r="P171" s="139"/>
    </row>
    <row r="172" spans="1:16" ht="45">
      <c r="A172" s="130"/>
      <c r="B172" s="130" t="s">
        <v>920</v>
      </c>
      <c r="C172" s="131"/>
      <c r="D172" s="130" t="s">
        <v>1548</v>
      </c>
      <c r="E172" s="130" t="s">
        <v>920</v>
      </c>
      <c r="F172" s="133" t="s">
        <v>52</v>
      </c>
      <c r="G172" s="134" t="s">
        <v>1864</v>
      </c>
      <c r="H172" s="134" t="s">
        <v>1550</v>
      </c>
      <c r="I172" s="135" t="s">
        <v>1871</v>
      </c>
      <c r="J172" s="135"/>
      <c r="K172" s="142"/>
      <c r="L172" s="142"/>
      <c r="M172" s="151"/>
      <c r="N172" s="137">
        <v>2</v>
      </c>
      <c r="O172" s="137">
        <v>250</v>
      </c>
      <c r="P172" s="139"/>
    </row>
    <row r="173" spans="1:16" ht="45">
      <c r="A173" s="130"/>
      <c r="B173" s="130" t="s">
        <v>1872</v>
      </c>
      <c r="C173" s="131"/>
      <c r="D173" s="130" t="s">
        <v>1548</v>
      </c>
      <c r="E173" s="130" t="s">
        <v>1872</v>
      </c>
      <c r="F173" s="133" t="s">
        <v>52</v>
      </c>
      <c r="G173" s="134" t="s">
        <v>1864</v>
      </c>
      <c r="H173" s="134" t="s">
        <v>1550</v>
      </c>
      <c r="I173" s="135" t="s">
        <v>1873</v>
      </c>
      <c r="J173" s="135"/>
      <c r="K173" s="142"/>
      <c r="L173" s="142"/>
      <c r="M173" s="151"/>
      <c r="N173" s="137">
        <v>2</v>
      </c>
      <c r="O173" s="137">
        <v>250</v>
      </c>
      <c r="P173" s="139"/>
    </row>
    <row r="174" spans="1:16" ht="30">
      <c r="A174" s="130"/>
      <c r="B174" s="130" t="s">
        <v>1874</v>
      </c>
      <c r="C174" s="131" t="s">
        <v>1875</v>
      </c>
      <c r="D174" s="130" t="s">
        <v>1548</v>
      </c>
      <c r="E174" s="130" t="s">
        <v>1874</v>
      </c>
      <c r="F174" s="133" t="s">
        <v>52</v>
      </c>
      <c r="G174" s="134" t="s">
        <v>1864</v>
      </c>
      <c r="H174" s="134" t="s">
        <v>1550</v>
      </c>
      <c r="I174" s="135" t="s">
        <v>1876</v>
      </c>
      <c r="J174" s="135"/>
      <c r="K174" s="142"/>
      <c r="L174" s="142"/>
      <c r="M174" s="151"/>
      <c r="N174" s="137">
        <v>2</v>
      </c>
      <c r="O174" s="151"/>
      <c r="P174" s="139"/>
    </row>
    <row r="175" spans="1:16" ht="30">
      <c r="A175" s="130"/>
      <c r="B175" s="130" t="s">
        <v>925</v>
      </c>
      <c r="C175" s="131" t="s">
        <v>1875</v>
      </c>
      <c r="D175" s="130" t="s">
        <v>1548</v>
      </c>
      <c r="E175" s="130" t="s">
        <v>925</v>
      </c>
      <c r="F175" s="133" t="s">
        <v>52</v>
      </c>
      <c r="G175" s="134" t="s">
        <v>1864</v>
      </c>
      <c r="H175" s="134" t="s">
        <v>1550</v>
      </c>
      <c r="I175" s="135" t="s">
        <v>1877</v>
      </c>
      <c r="J175" s="135"/>
      <c r="K175" s="142"/>
      <c r="L175" s="142"/>
      <c r="M175" s="151"/>
      <c r="N175" s="137">
        <v>2</v>
      </c>
      <c r="O175" s="151"/>
      <c r="P175" s="139"/>
    </row>
    <row r="176" spans="1:16" ht="30">
      <c r="A176" s="130"/>
      <c r="B176" s="130">
        <v>183128</v>
      </c>
      <c r="C176" s="131"/>
      <c r="D176" s="130" t="s">
        <v>1548</v>
      </c>
      <c r="E176" s="130" t="s">
        <v>929</v>
      </c>
      <c r="F176" s="133" t="s">
        <v>52</v>
      </c>
      <c r="G176" s="134" t="s">
        <v>1864</v>
      </c>
      <c r="H176" s="134" t="s">
        <v>1550</v>
      </c>
      <c r="I176" s="135" t="s">
        <v>1878</v>
      </c>
      <c r="J176" s="135"/>
      <c r="K176" s="142"/>
      <c r="L176" s="142"/>
      <c r="M176" s="151"/>
      <c r="N176" s="137">
        <v>2</v>
      </c>
      <c r="O176" s="151"/>
      <c r="P176" s="139"/>
    </row>
    <row r="177" spans="1:16" ht="30">
      <c r="A177" s="162"/>
      <c r="B177" s="130" t="s">
        <v>1879</v>
      </c>
      <c r="C177" s="163" t="s">
        <v>1880</v>
      </c>
      <c r="D177" s="186"/>
      <c r="E177" s="162"/>
      <c r="F177" s="165" t="s">
        <v>52</v>
      </c>
      <c r="G177" s="166" t="s">
        <v>1864</v>
      </c>
      <c r="H177" s="166" t="s">
        <v>1550</v>
      </c>
      <c r="I177" s="179" t="s">
        <v>1881</v>
      </c>
      <c r="J177" s="179"/>
      <c r="K177" s="162"/>
      <c r="L177" s="162"/>
      <c r="M177" s="170"/>
      <c r="N177" s="170"/>
      <c r="O177" s="170"/>
      <c r="P177" s="180"/>
    </row>
    <row r="178" spans="1:16" ht="45">
      <c r="A178" s="130"/>
      <c r="B178" s="130" t="s">
        <v>1882</v>
      </c>
      <c r="C178" s="131"/>
      <c r="D178" s="130" t="s">
        <v>1548</v>
      </c>
      <c r="E178" s="183" t="s">
        <v>1882</v>
      </c>
      <c r="F178" s="133" t="s">
        <v>52</v>
      </c>
      <c r="G178" s="134" t="s">
        <v>1864</v>
      </c>
      <c r="H178" s="134" t="s">
        <v>1550</v>
      </c>
      <c r="I178" s="135" t="s">
        <v>1883</v>
      </c>
      <c r="J178" s="135"/>
      <c r="K178" s="142"/>
      <c r="L178" s="142"/>
      <c r="M178" s="151"/>
      <c r="N178" s="137">
        <v>2</v>
      </c>
      <c r="O178" s="137">
        <v>200</v>
      </c>
      <c r="P178" s="139"/>
    </row>
    <row r="179" spans="1:16" ht="30">
      <c r="A179" s="130"/>
      <c r="B179" s="130"/>
      <c r="C179" s="131"/>
      <c r="D179" s="130" t="s">
        <v>1728</v>
      </c>
      <c r="E179" s="185" t="s">
        <v>1862</v>
      </c>
      <c r="F179" s="133" t="s">
        <v>52</v>
      </c>
      <c r="G179" s="134" t="s">
        <v>1884</v>
      </c>
      <c r="H179" s="143" t="s">
        <v>1577</v>
      </c>
      <c r="I179" s="135" t="s">
        <v>1885</v>
      </c>
      <c r="J179" s="135"/>
      <c r="K179" s="174"/>
      <c r="L179" s="174"/>
      <c r="M179" s="187"/>
      <c r="N179" s="137">
        <v>2</v>
      </c>
      <c r="O179" s="187"/>
      <c r="P179" s="188"/>
    </row>
    <row r="180" spans="1:16" ht="30">
      <c r="A180" s="130"/>
      <c r="B180" s="130"/>
      <c r="C180" s="131"/>
      <c r="D180" s="130" t="s">
        <v>1728</v>
      </c>
      <c r="E180" s="183" t="s">
        <v>1867</v>
      </c>
      <c r="F180" s="133" t="s">
        <v>52</v>
      </c>
      <c r="G180" s="134" t="s">
        <v>1884</v>
      </c>
      <c r="H180" s="143" t="s">
        <v>1577</v>
      </c>
      <c r="I180" s="135" t="s">
        <v>1869</v>
      </c>
      <c r="J180" s="135"/>
      <c r="K180" s="174"/>
      <c r="L180" s="174"/>
      <c r="M180" s="187"/>
      <c r="N180" s="137">
        <v>2</v>
      </c>
      <c r="O180" s="187"/>
      <c r="P180" s="188"/>
    </row>
    <row r="181" spans="1:16" ht="30">
      <c r="A181" s="130"/>
      <c r="B181" s="130"/>
      <c r="C181" s="131" t="s">
        <v>1868</v>
      </c>
      <c r="D181" s="130" t="s">
        <v>1548</v>
      </c>
      <c r="E181" s="185" t="s">
        <v>916</v>
      </c>
      <c r="F181" s="133" t="s">
        <v>52</v>
      </c>
      <c r="G181" s="134" t="s">
        <v>1864</v>
      </c>
      <c r="H181" s="143" t="s">
        <v>1577</v>
      </c>
      <c r="I181" s="135" t="s">
        <v>1870</v>
      </c>
      <c r="J181" s="135"/>
      <c r="K181" s="174"/>
      <c r="L181" s="174"/>
      <c r="M181" s="187"/>
      <c r="N181" s="137">
        <v>2</v>
      </c>
      <c r="O181" s="174"/>
      <c r="P181" s="188"/>
    </row>
    <row r="182" spans="1:16" ht="45">
      <c r="A182" s="130"/>
      <c r="B182" s="130"/>
      <c r="C182" s="131"/>
      <c r="D182" s="130" t="s">
        <v>1728</v>
      </c>
      <c r="E182" s="183" t="s">
        <v>920</v>
      </c>
      <c r="F182" s="133" t="s">
        <v>52</v>
      </c>
      <c r="G182" s="134" t="s">
        <v>1884</v>
      </c>
      <c r="H182" s="143" t="s">
        <v>1577</v>
      </c>
      <c r="I182" s="135" t="s">
        <v>1871</v>
      </c>
      <c r="J182" s="135"/>
      <c r="K182" s="174"/>
      <c r="L182" s="174"/>
      <c r="M182" s="187"/>
      <c r="N182" s="137">
        <v>2</v>
      </c>
      <c r="O182" s="187"/>
      <c r="P182" s="188"/>
    </row>
    <row r="183" spans="1:16" ht="45">
      <c r="A183" s="130"/>
      <c r="B183" s="130"/>
      <c r="C183" s="131"/>
      <c r="D183" s="130" t="s">
        <v>1548</v>
      </c>
      <c r="E183" s="183" t="s">
        <v>1872</v>
      </c>
      <c r="F183" s="133" t="s">
        <v>52</v>
      </c>
      <c r="G183" s="134" t="s">
        <v>1864</v>
      </c>
      <c r="H183" s="143" t="s">
        <v>1577</v>
      </c>
      <c r="I183" s="135" t="s">
        <v>1873</v>
      </c>
      <c r="J183" s="135"/>
      <c r="K183" s="174"/>
      <c r="L183" s="174"/>
      <c r="M183" s="187"/>
      <c r="N183" s="137">
        <v>2</v>
      </c>
      <c r="O183" s="174"/>
      <c r="P183" s="188"/>
    </row>
    <row r="184" spans="1:16" ht="30">
      <c r="A184" s="130"/>
      <c r="B184" s="130"/>
      <c r="C184" s="131"/>
      <c r="D184" s="130" t="s">
        <v>1728</v>
      </c>
      <c r="E184" s="225"/>
      <c r="F184" s="133" t="s">
        <v>52</v>
      </c>
      <c r="G184" s="134" t="s">
        <v>1884</v>
      </c>
      <c r="H184" s="143" t="s">
        <v>1577</v>
      </c>
      <c r="I184" s="135" t="s">
        <v>1886</v>
      </c>
      <c r="J184" s="135"/>
      <c r="K184" s="174"/>
      <c r="L184" s="174"/>
      <c r="M184" s="187"/>
      <c r="N184" s="137">
        <v>2</v>
      </c>
      <c r="O184" s="187"/>
      <c r="P184" s="188"/>
    </row>
    <row r="185" spans="1:16" ht="45">
      <c r="A185" s="130"/>
      <c r="B185" s="130"/>
      <c r="C185" s="131"/>
      <c r="D185" s="130" t="s">
        <v>1728</v>
      </c>
      <c r="E185" s="225"/>
      <c r="F185" s="133" t="s">
        <v>52</v>
      </c>
      <c r="G185" s="134" t="s">
        <v>1884</v>
      </c>
      <c r="H185" s="143" t="s">
        <v>1577</v>
      </c>
      <c r="I185" s="135" t="s">
        <v>1887</v>
      </c>
      <c r="J185" s="135"/>
      <c r="K185" s="174"/>
      <c r="L185" s="174"/>
      <c r="M185" s="187"/>
      <c r="N185" s="137">
        <v>2</v>
      </c>
      <c r="O185" s="187"/>
      <c r="P185" s="188"/>
    </row>
    <row r="186" spans="1:16" ht="30">
      <c r="A186" s="130"/>
      <c r="B186" s="130"/>
      <c r="C186" s="131"/>
      <c r="D186" s="130" t="s">
        <v>1728</v>
      </c>
      <c r="E186" s="225"/>
      <c r="F186" s="133" t="s">
        <v>52</v>
      </c>
      <c r="G186" s="134" t="s">
        <v>1884</v>
      </c>
      <c r="H186" s="143" t="s">
        <v>1577</v>
      </c>
      <c r="I186" s="135" t="s">
        <v>1876</v>
      </c>
      <c r="J186" s="135"/>
      <c r="K186" s="174"/>
      <c r="L186" s="174"/>
      <c r="M186" s="187"/>
      <c r="N186" s="137">
        <v>2</v>
      </c>
      <c r="O186" s="187"/>
      <c r="P186" s="188"/>
    </row>
    <row r="187" spans="1:16" ht="30">
      <c r="A187" s="130" t="s">
        <v>1888</v>
      </c>
      <c r="B187" s="130" t="s">
        <v>1889</v>
      </c>
      <c r="C187" s="141" t="s">
        <v>1890</v>
      </c>
      <c r="D187" s="189" t="s">
        <v>1891</v>
      </c>
      <c r="E187" s="190" t="s">
        <v>1892</v>
      </c>
      <c r="F187" s="133" t="s">
        <v>374</v>
      </c>
      <c r="G187" s="134" t="s">
        <v>13</v>
      </c>
      <c r="H187" s="134" t="s">
        <v>1550</v>
      </c>
      <c r="I187" s="135" t="s">
        <v>1893</v>
      </c>
      <c r="J187" s="135" t="e" vm="29">
        <v>#VALUE!</v>
      </c>
      <c r="K187" s="130">
        <v>11.4</v>
      </c>
      <c r="L187" s="130">
        <v>5.18</v>
      </c>
      <c r="M187" s="137">
        <v>330</v>
      </c>
      <c r="N187" s="137">
        <v>1</v>
      </c>
      <c r="O187" s="137">
        <v>330</v>
      </c>
      <c r="P187" s="139"/>
    </row>
    <row r="188" spans="1:16" ht="33" customHeight="1">
      <c r="A188" s="130" t="s">
        <v>1894</v>
      </c>
      <c r="B188" s="191" t="s">
        <v>1895</v>
      </c>
      <c r="C188" s="141" t="s">
        <v>1896</v>
      </c>
      <c r="D188" s="189" t="s">
        <v>1891</v>
      </c>
      <c r="E188" s="130" t="s">
        <v>1897</v>
      </c>
      <c r="F188" s="133" t="s">
        <v>374</v>
      </c>
      <c r="G188" s="134" t="s">
        <v>13</v>
      </c>
      <c r="H188" s="134" t="s">
        <v>1550</v>
      </c>
      <c r="I188" s="135" t="s">
        <v>1898</v>
      </c>
      <c r="J188" s="135"/>
      <c r="K188" s="130">
        <v>14.1</v>
      </c>
      <c r="L188" s="130">
        <v>6.4</v>
      </c>
      <c r="M188" s="137">
        <v>265</v>
      </c>
      <c r="N188" s="137">
        <v>1</v>
      </c>
      <c r="O188" s="137">
        <v>265</v>
      </c>
      <c r="P188" s="139"/>
    </row>
    <row r="189" spans="1:16" ht="30">
      <c r="A189" s="130" t="s">
        <v>1899</v>
      </c>
      <c r="B189" s="130" t="s">
        <v>1900</v>
      </c>
      <c r="C189" s="141" t="s">
        <v>1901</v>
      </c>
      <c r="D189" s="189" t="s">
        <v>1891</v>
      </c>
      <c r="E189" s="130" t="s">
        <v>1902</v>
      </c>
      <c r="F189" s="133" t="s">
        <v>374</v>
      </c>
      <c r="G189" s="134" t="s">
        <v>13</v>
      </c>
      <c r="H189" s="134" t="s">
        <v>1550</v>
      </c>
      <c r="I189" s="135" t="s">
        <v>1903</v>
      </c>
      <c r="J189" s="135"/>
      <c r="K189" s="130">
        <v>16.2</v>
      </c>
      <c r="L189" s="130">
        <v>7.35</v>
      </c>
      <c r="M189" s="137">
        <v>225</v>
      </c>
      <c r="N189" s="137">
        <v>1</v>
      </c>
      <c r="O189" s="137">
        <v>225</v>
      </c>
      <c r="P189" s="139"/>
    </row>
    <row r="190" spans="1:16" ht="30">
      <c r="A190" s="130" t="s">
        <v>1904</v>
      </c>
      <c r="B190" s="130" t="s">
        <v>1905</v>
      </c>
      <c r="C190" s="141" t="s">
        <v>1906</v>
      </c>
      <c r="D190" s="189" t="s">
        <v>1891</v>
      </c>
      <c r="E190" s="130" t="s">
        <v>1907</v>
      </c>
      <c r="F190" s="133" t="s">
        <v>374</v>
      </c>
      <c r="G190" s="134" t="s">
        <v>13</v>
      </c>
      <c r="H190" s="134" t="s">
        <v>1550</v>
      </c>
      <c r="I190" s="135" t="s">
        <v>1908</v>
      </c>
      <c r="J190" s="135"/>
      <c r="K190" s="130">
        <v>17.34</v>
      </c>
      <c r="L190" s="130">
        <v>7.87</v>
      </c>
      <c r="M190" s="137">
        <v>216</v>
      </c>
      <c r="N190" s="137">
        <v>1</v>
      </c>
      <c r="O190" s="137">
        <v>216</v>
      </c>
      <c r="P190" s="139"/>
    </row>
    <row r="191" spans="1:16" ht="30">
      <c r="A191" s="130" t="s">
        <v>1909</v>
      </c>
      <c r="B191" s="130" t="s">
        <v>1910</v>
      </c>
      <c r="C191" s="141" t="s">
        <v>1911</v>
      </c>
      <c r="D191" s="189" t="s">
        <v>1891</v>
      </c>
      <c r="E191" s="130" t="s">
        <v>1912</v>
      </c>
      <c r="F191" s="133" t="s">
        <v>374</v>
      </c>
      <c r="G191" s="134" t="s">
        <v>13</v>
      </c>
      <c r="H191" s="134" t="s">
        <v>1550</v>
      </c>
      <c r="I191" s="135" t="s">
        <v>1913</v>
      </c>
      <c r="J191" s="135"/>
      <c r="K191" s="130">
        <v>20.37</v>
      </c>
      <c r="L191" s="130">
        <v>9.25</v>
      </c>
      <c r="M191" s="137">
        <v>185</v>
      </c>
      <c r="N191" s="137">
        <v>1</v>
      </c>
      <c r="O191" s="137">
        <v>185</v>
      </c>
      <c r="P191" s="139"/>
    </row>
    <row r="192" spans="1:16" ht="33" customHeight="1">
      <c r="A192" s="130" t="s">
        <v>1914</v>
      </c>
      <c r="B192" s="191" t="s">
        <v>1915</v>
      </c>
      <c r="C192" s="141" t="s">
        <v>1915</v>
      </c>
      <c r="D192" s="189" t="s">
        <v>1891</v>
      </c>
      <c r="E192" s="130" t="s">
        <v>1916</v>
      </c>
      <c r="F192" s="133" t="s">
        <v>374</v>
      </c>
      <c r="G192" s="134" t="s">
        <v>13</v>
      </c>
      <c r="H192" s="134" t="s">
        <v>1550</v>
      </c>
      <c r="I192" s="135" t="s">
        <v>1917</v>
      </c>
      <c r="J192" s="135"/>
      <c r="K192" s="130">
        <v>21.26</v>
      </c>
      <c r="L192" s="130">
        <v>9.65</v>
      </c>
      <c r="M192" s="137">
        <v>185</v>
      </c>
      <c r="N192" s="137">
        <v>1</v>
      </c>
      <c r="O192" s="137">
        <v>185</v>
      </c>
      <c r="P192" s="139"/>
    </row>
    <row r="193" spans="1:16" ht="45">
      <c r="A193" s="130" t="s">
        <v>1918</v>
      </c>
      <c r="B193" s="191" t="s">
        <v>1919</v>
      </c>
      <c r="C193" s="141" t="s">
        <v>1920</v>
      </c>
      <c r="D193" s="189" t="s">
        <v>1891</v>
      </c>
      <c r="E193" s="130" t="s">
        <v>1921</v>
      </c>
      <c r="F193" s="133" t="s">
        <v>374</v>
      </c>
      <c r="G193" s="134" t="s">
        <v>13</v>
      </c>
      <c r="H193" s="134" t="s">
        <v>1550</v>
      </c>
      <c r="I193" s="135" t="s">
        <v>1922</v>
      </c>
      <c r="J193" s="135"/>
      <c r="K193" s="130">
        <v>19.5</v>
      </c>
      <c r="L193" s="130">
        <v>8.85</v>
      </c>
      <c r="M193" s="137">
        <v>195</v>
      </c>
      <c r="N193" s="137">
        <v>1</v>
      </c>
      <c r="O193" s="137">
        <v>195</v>
      </c>
      <c r="P193" s="139"/>
    </row>
    <row r="194" spans="1:16" ht="33" customHeight="1">
      <c r="A194" s="130" t="s">
        <v>1923</v>
      </c>
      <c r="B194" s="130" t="s">
        <v>1924</v>
      </c>
      <c r="C194" s="131" t="s">
        <v>1925</v>
      </c>
      <c r="D194" s="189" t="s">
        <v>1891</v>
      </c>
      <c r="E194" s="130" t="s">
        <v>1926</v>
      </c>
      <c r="F194" s="133" t="s">
        <v>374</v>
      </c>
      <c r="G194" s="134" t="s">
        <v>13</v>
      </c>
      <c r="H194" s="134" t="s">
        <v>1550</v>
      </c>
      <c r="I194" s="135" t="s">
        <v>1927</v>
      </c>
      <c r="J194" s="135"/>
      <c r="K194" s="130">
        <v>27.9</v>
      </c>
      <c r="L194" s="130">
        <v>12.67</v>
      </c>
      <c r="M194" s="137">
        <v>135</v>
      </c>
      <c r="N194" s="137">
        <v>1</v>
      </c>
      <c r="O194" s="137">
        <v>135</v>
      </c>
      <c r="P194" s="139"/>
    </row>
    <row r="195" spans="1:16" ht="33" customHeight="1">
      <c r="A195" s="130" t="s">
        <v>1928</v>
      </c>
      <c r="B195" s="130" t="s">
        <v>1929</v>
      </c>
      <c r="C195" s="131" t="s">
        <v>1930</v>
      </c>
      <c r="D195" s="189" t="s">
        <v>1891</v>
      </c>
      <c r="E195" s="130" t="s">
        <v>1931</v>
      </c>
      <c r="F195" s="133" t="s">
        <v>374</v>
      </c>
      <c r="G195" s="134" t="s">
        <v>13</v>
      </c>
      <c r="H195" s="134" t="s">
        <v>1550</v>
      </c>
      <c r="I195" s="135" t="s">
        <v>1932</v>
      </c>
      <c r="J195" s="135"/>
      <c r="K195" s="130">
        <v>26.6</v>
      </c>
      <c r="L195" s="130">
        <v>12.08</v>
      </c>
      <c r="M195" s="137">
        <v>140</v>
      </c>
      <c r="N195" s="137">
        <v>1</v>
      </c>
      <c r="O195" s="137">
        <v>140</v>
      </c>
      <c r="P195" s="139"/>
    </row>
    <row r="196" spans="1:16" ht="14.45" customHeight="1">
      <c r="A196" s="130" t="s">
        <v>1933</v>
      </c>
      <c r="B196" s="130">
        <v>7280</v>
      </c>
      <c r="C196" s="131" t="s">
        <v>1934</v>
      </c>
      <c r="D196" s="189" t="s">
        <v>1891</v>
      </c>
      <c r="E196" s="130" t="s">
        <v>1935</v>
      </c>
      <c r="F196" s="133" t="s">
        <v>374</v>
      </c>
      <c r="G196" s="134" t="s">
        <v>13</v>
      </c>
      <c r="H196" s="134" t="s">
        <v>1550</v>
      </c>
      <c r="I196" s="135" t="s">
        <v>1936</v>
      </c>
      <c r="J196" s="135" t="e" vm="30">
        <v>#VALUE!</v>
      </c>
      <c r="K196" s="130">
        <v>33.5</v>
      </c>
      <c r="L196" s="130">
        <v>15.21</v>
      </c>
      <c r="M196" s="137">
        <v>115</v>
      </c>
      <c r="N196" s="137">
        <v>1</v>
      </c>
      <c r="O196" s="137">
        <v>115</v>
      </c>
      <c r="P196" s="139"/>
    </row>
    <row r="197" spans="1:16" ht="33" customHeight="1">
      <c r="A197" s="130" t="s">
        <v>1937</v>
      </c>
      <c r="B197" s="130">
        <v>7244</v>
      </c>
      <c r="C197" s="131" t="s">
        <v>1938</v>
      </c>
      <c r="D197" s="189" t="s">
        <v>1891</v>
      </c>
      <c r="E197" s="130" t="s">
        <v>1939</v>
      </c>
      <c r="F197" s="133" t="s">
        <v>374</v>
      </c>
      <c r="G197" s="134" t="s">
        <v>13</v>
      </c>
      <c r="H197" s="134" t="s">
        <v>1550</v>
      </c>
      <c r="I197" s="135" t="s">
        <v>1940</v>
      </c>
      <c r="J197" s="135"/>
      <c r="K197" s="130">
        <v>48</v>
      </c>
      <c r="L197" s="130">
        <v>21.79</v>
      </c>
      <c r="M197" s="137">
        <v>80</v>
      </c>
      <c r="N197" s="137">
        <v>1</v>
      </c>
      <c r="O197" s="137">
        <v>80</v>
      </c>
      <c r="P197" s="139"/>
    </row>
    <row r="198" spans="1:16" ht="33" customHeight="1">
      <c r="A198" s="130" t="s">
        <v>934</v>
      </c>
      <c r="B198" s="130" t="s">
        <v>1941</v>
      </c>
      <c r="C198" s="131" t="s">
        <v>1942</v>
      </c>
      <c r="D198" s="189" t="s">
        <v>1891</v>
      </c>
      <c r="E198" s="132" t="s">
        <v>1943</v>
      </c>
      <c r="F198" s="133" t="s">
        <v>374</v>
      </c>
      <c r="G198" s="134" t="s">
        <v>1944</v>
      </c>
      <c r="H198" s="134" t="s">
        <v>1550</v>
      </c>
      <c r="I198" s="135" t="s">
        <v>1945</v>
      </c>
      <c r="J198" s="135"/>
      <c r="K198" s="130">
        <v>0.02</v>
      </c>
      <c r="L198" s="158">
        <f t="shared" ref="L198:L202" si="8">K198/2.2046</f>
        <v>9.0719404880703972E-3</v>
      </c>
      <c r="M198" s="137"/>
      <c r="N198" s="137">
        <v>2</v>
      </c>
      <c r="O198" s="137">
        <v>5000</v>
      </c>
      <c r="P198" s="139"/>
    </row>
    <row r="199" spans="1:16" ht="33" customHeight="1">
      <c r="A199" s="130" t="s">
        <v>938</v>
      </c>
      <c r="B199" s="130" t="s">
        <v>1946</v>
      </c>
      <c r="C199" s="131" t="s">
        <v>1947</v>
      </c>
      <c r="D199" s="190" t="s">
        <v>1891</v>
      </c>
      <c r="E199" s="132" t="s">
        <v>1948</v>
      </c>
      <c r="F199" s="133" t="s">
        <v>374</v>
      </c>
      <c r="G199" s="134" t="s">
        <v>1944</v>
      </c>
      <c r="H199" s="134" t="s">
        <v>1550</v>
      </c>
      <c r="I199" s="135" t="s">
        <v>1949</v>
      </c>
      <c r="J199" s="336" t="e" vm="31">
        <v>#VALUE!</v>
      </c>
      <c r="K199" s="130">
        <v>2.3E-2</v>
      </c>
      <c r="L199" s="158">
        <f t="shared" si="8"/>
        <v>1.0432731561280958E-2</v>
      </c>
      <c r="M199" s="137"/>
      <c r="N199" s="137">
        <v>2</v>
      </c>
      <c r="O199" s="137">
        <v>5000</v>
      </c>
      <c r="P199" s="139"/>
    </row>
    <row r="200" spans="1:16" ht="33" customHeight="1">
      <c r="A200" s="162"/>
      <c r="B200" s="192"/>
      <c r="C200" s="163"/>
      <c r="D200" s="193" t="s">
        <v>1891</v>
      </c>
      <c r="E200" s="194"/>
      <c r="F200" s="165" t="s">
        <v>374</v>
      </c>
      <c r="G200" s="166" t="s">
        <v>1944</v>
      </c>
      <c r="H200" s="166" t="s">
        <v>1550</v>
      </c>
      <c r="I200" s="179" t="s">
        <v>1950</v>
      </c>
      <c r="J200" s="179"/>
      <c r="K200" s="162"/>
      <c r="L200" s="162"/>
      <c r="M200" s="170"/>
      <c r="N200" s="170"/>
      <c r="O200" s="170"/>
      <c r="P200" s="180"/>
    </row>
    <row r="201" spans="1:16" ht="33" customHeight="1">
      <c r="A201" s="130" t="s">
        <v>1951</v>
      </c>
      <c r="B201" s="130">
        <v>14112</v>
      </c>
      <c r="C201" s="131"/>
      <c r="D201" s="190" t="s">
        <v>1891</v>
      </c>
      <c r="E201" s="132" t="s">
        <v>1952</v>
      </c>
      <c r="F201" s="133" t="s">
        <v>374</v>
      </c>
      <c r="G201" s="134" t="s">
        <v>1944</v>
      </c>
      <c r="H201" s="134" t="s">
        <v>1550</v>
      </c>
      <c r="I201" s="135" t="s">
        <v>1953</v>
      </c>
      <c r="J201" s="330" t="e" vm="32">
        <v>#VALUE!</v>
      </c>
      <c r="K201" s="130">
        <v>0.18</v>
      </c>
      <c r="L201" s="158">
        <f t="shared" si="8"/>
        <v>8.1647464392633581E-2</v>
      </c>
      <c r="M201" s="137">
        <v>70</v>
      </c>
      <c r="N201" s="137">
        <v>2</v>
      </c>
      <c r="O201" s="137">
        <v>70</v>
      </c>
      <c r="P201" s="139"/>
    </row>
    <row r="202" spans="1:16" ht="33" customHeight="1">
      <c r="A202" s="130" t="s">
        <v>1954</v>
      </c>
      <c r="B202" s="130">
        <v>14069</v>
      </c>
      <c r="C202" s="131"/>
      <c r="D202" s="190" t="s">
        <v>1891</v>
      </c>
      <c r="E202" s="132" t="s">
        <v>1955</v>
      </c>
      <c r="F202" s="133" t="s">
        <v>374</v>
      </c>
      <c r="G202" s="134" t="s">
        <v>1944</v>
      </c>
      <c r="H202" s="134" t="s">
        <v>1550</v>
      </c>
      <c r="I202" s="135" t="s">
        <v>1956</v>
      </c>
      <c r="J202" s="336"/>
      <c r="K202" s="130">
        <v>0.05</v>
      </c>
      <c r="L202" s="158">
        <f t="shared" si="8"/>
        <v>2.2679851220175996E-2</v>
      </c>
      <c r="M202" s="137">
        <v>60</v>
      </c>
      <c r="N202" s="137">
        <v>2</v>
      </c>
      <c r="O202" s="137">
        <v>60</v>
      </c>
      <c r="P202" s="139"/>
    </row>
    <row r="203" spans="1:16" ht="33" customHeight="1">
      <c r="A203" s="130" t="s">
        <v>524</v>
      </c>
      <c r="B203" s="130"/>
      <c r="C203" s="131"/>
      <c r="D203" s="130" t="s">
        <v>1728</v>
      </c>
      <c r="E203" s="195"/>
      <c r="F203" s="133" t="s">
        <v>374</v>
      </c>
      <c r="G203" s="134" t="s">
        <v>1957</v>
      </c>
      <c r="H203" s="143" t="s">
        <v>1577</v>
      </c>
      <c r="I203" s="318" t="s">
        <v>525</v>
      </c>
      <c r="J203" s="135"/>
      <c r="K203" s="174"/>
      <c r="L203" s="174"/>
      <c r="M203" s="187"/>
      <c r="N203" s="187">
        <v>2</v>
      </c>
      <c r="O203" s="187"/>
      <c r="P203" s="188"/>
    </row>
    <row r="204" spans="1:16" ht="33" customHeight="1">
      <c r="A204" s="130" t="s">
        <v>526</v>
      </c>
      <c r="B204" s="130"/>
      <c r="C204" s="131"/>
      <c r="D204" s="130" t="s">
        <v>1728</v>
      </c>
      <c r="E204" s="195"/>
      <c r="F204" s="133" t="s">
        <v>374</v>
      </c>
      <c r="G204" s="134" t="s">
        <v>1957</v>
      </c>
      <c r="H204" s="143" t="s">
        <v>1577</v>
      </c>
      <c r="I204" s="318" t="s">
        <v>527</v>
      </c>
      <c r="J204" s="135"/>
      <c r="K204" s="174"/>
      <c r="L204" s="174"/>
      <c r="M204" s="187"/>
      <c r="N204" s="187">
        <v>2</v>
      </c>
      <c r="O204" s="187"/>
      <c r="P204" s="188"/>
    </row>
    <row r="205" spans="1:16" ht="33" customHeight="1">
      <c r="A205" s="130" t="s">
        <v>395</v>
      </c>
      <c r="B205" s="175" t="s">
        <v>1228</v>
      </c>
      <c r="C205" s="131" t="s">
        <v>1228</v>
      </c>
      <c r="D205" s="132" t="s">
        <v>1958</v>
      </c>
      <c r="E205" s="130" t="s">
        <v>1228</v>
      </c>
      <c r="F205" s="133" t="s">
        <v>374</v>
      </c>
      <c r="G205" s="134"/>
      <c r="H205" s="143" t="s">
        <v>1577</v>
      </c>
      <c r="I205" s="318" t="s">
        <v>1229</v>
      </c>
      <c r="J205" s="135"/>
      <c r="K205" s="142"/>
      <c r="L205" s="142"/>
      <c r="M205" s="137">
        <v>450</v>
      </c>
      <c r="N205" s="137">
        <v>1</v>
      </c>
      <c r="O205" s="187"/>
      <c r="P205" s="139"/>
    </row>
    <row r="206" spans="1:16" ht="33" customHeight="1">
      <c r="A206" s="130" t="s">
        <v>399</v>
      </c>
      <c r="B206" s="175" t="s">
        <v>1235</v>
      </c>
      <c r="C206" s="131" t="s">
        <v>1235</v>
      </c>
      <c r="D206" s="132" t="s">
        <v>1958</v>
      </c>
      <c r="E206" s="130" t="s">
        <v>1235</v>
      </c>
      <c r="F206" s="133" t="s">
        <v>374</v>
      </c>
      <c r="G206" s="134" t="s">
        <v>1959</v>
      </c>
      <c r="H206" s="143" t="s">
        <v>1577</v>
      </c>
      <c r="I206" s="318" t="s">
        <v>1236</v>
      </c>
      <c r="J206" s="135"/>
      <c r="K206" s="130">
        <v>6.92</v>
      </c>
      <c r="L206" s="158">
        <f t="shared" ref="L206:L207" si="9">K206/2.2046</f>
        <v>3.1388914088723574</v>
      </c>
      <c r="M206" s="137">
        <v>336</v>
      </c>
      <c r="N206" s="137">
        <v>1</v>
      </c>
      <c r="O206" s="187"/>
      <c r="P206" s="139"/>
    </row>
    <row r="207" spans="1:16" ht="41.45" customHeight="1">
      <c r="A207" s="130" t="s">
        <v>413</v>
      </c>
      <c r="B207" s="175" t="s">
        <v>414</v>
      </c>
      <c r="C207" s="131" t="s">
        <v>414</v>
      </c>
      <c r="D207" s="132" t="s">
        <v>1958</v>
      </c>
      <c r="E207" s="130" t="s">
        <v>414</v>
      </c>
      <c r="F207" s="133" t="s">
        <v>374</v>
      </c>
      <c r="G207" s="134" t="s">
        <v>1959</v>
      </c>
      <c r="H207" s="143" t="s">
        <v>1577</v>
      </c>
      <c r="I207" s="318" t="s">
        <v>1246</v>
      </c>
      <c r="J207" s="135"/>
      <c r="K207" s="130">
        <v>22.42</v>
      </c>
      <c r="L207" s="158">
        <f t="shared" si="9"/>
        <v>10.169645287126917</v>
      </c>
      <c r="M207" s="137">
        <v>124</v>
      </c>
      <c r="N207" s="137">
        <v>1</v>
      </c>
      <c r="O207" s="187"/>
      <c r="P207" s="139"/>
    </row>
    <row r="208" spans="1:16" ht="33" customHeight="1">
      <c r="A208" s="162"/>
      <c r="B208" s="175"/>
      <c r="C208" s="163" t="s">
        <v>1960</v>
      </c>
      <c r="D208" s="168" t="s">
        <v>1961</v>
      </c>
      <c r="E208" s="162"/>
      <c r="F208" s="165" t="s">
        <v>374</v>
      </c>
      <c r="G208" s="196" t="s">
        <v>1959</v>
      </c>
      <c r="H208" s="166" t="s">
        <v>1577</v>
      </c>
      <c r="I208" s="179" t="s">
        <v>1962</v>
      </c>
      <c r="J208" s="135"/>
      <c r="K208" s="162"/>
      <c r="L208" s="162"/>
      <c r="M208" s="170"/>
      <c r="N208" s="197"/>
      <c r="O208" s="170"/>
      <c r="P208" s="180"/>
    </row>
    <row r="209" spans="1:16" ht="33" customHeight="1">
      <c r="A209" s="130" t="s">
        <v>404</v>
      </c>
      <c r="B209" s="175" t="s">
        <v>1963</v>
      </c>
      <c r="C209" s="131" t="s">
        <v>1963</v>
      </c>
      <c r="D209" s="132" t="s">
        <v>1958</v>
      </c>
      <c r="E209" s="130" t="s">
        <v>405</v>
      </c>
      <c r="F209" s="133" t="s">
        <v>374</v>
      </c>
      <c r="G209" s="134" t="s">
        <v>1959</v>
      </c>
      <c r="H209" s="143" t="s">
        <v>1577</v>
      </c>
      <c r="I209" s="318" t="s">
        <v>1248</v>
      </c>
      <c r="J209" s="330" t="e" vm="33">
        <v>#VALUE!</v>
      </c>
      <c r="K209" s="142"/>
      <c r="L209" s="142"/>
      <c r="M209" s="137">
        <v>124</v>
      </c>
      <c r="N209" s="137">
        <v>1</v>
      </c>
      <c r="O209" s="187"/>
      <c r="P209" s="139"/>
    </row>
    <row r="210" spans="1:16" ht="33" customHeight="1">
      <c r="A210" s="130" t="s">
        <v>402</v>
      </c>
      <c r="B210" s="175" t="s">
        <v>1239</v>
      </c>
      <c r="C210" s="131" t="s">
        <v>1239</v>
      </c>
      <c r="D210" s="132" t="s">
        <v>1958</v>
      </c>
      <c r="E210" s="130" t="s">
        <v>1239</v>
      </c>
      <c r="F210" s="133" t="s">
        <v>374</v>
      </c>
      <c r="G210" s="134" t="s">
        <v>1959</v>
      </c>
      <c r="H210" s="143" t="s">
        <v>1577</v>
      </c>
      <c r="I210" s="318" t="s">
        <v>1240</v>
      </c>
      <c r="J210" s="135"/>
      <c r="K210" s="142"/>
      <c r="L210" s="142"/>
      <c r="M210" s="137">
        <v>124</v>
      </c>
      <c r="N210" s="137">
        <v>1</v>
      </c>
      <c r="O210" s="187"/>
      <c r="P210" s="139"/>
    </row>
    <row r="211" spans="1:16" ht="33" customHeight="1">
      <c r="A211" s="130" t="s">
        <v>407</v>
      </c>
      <c r="B211" s="175" t="s">
        <v>1964</v>
      </c>
      <c r="C211" s="131" t="s">
        <v>1964</v>
      </c>
      <c r="D211" s="132" t="s">
        <v>1958</v>
      </c>
      <c r="E211" s="130" t="s">
        <v>408</v>
      </c>
      <c r="F211" s="133" t="s">
        <v>374</v>
      </c>
      <c r="G211" s="134" t="s">
        <v>1959</v>
      </c>
      <c r="H211" s="143" t="s">
        <v>1577</v>
      </c>
      <c r="I211" s="318" t="s">
        <v>1251</v>
      </c>
      <c r="J211" s="135"/>
      <c r="K211" s="130">
        <v>45.15</v>
      </c>
      <c r="L211" s="158">
        <f t="shared" ref="L211" si="10">K211/2.2046</f>
        <v>20.479905651818921</v>
      </c>
      <c r="M211" s="137">
        <v>45</v>
      </c>
      <c r="N211" s="137">
        <v>1</v>
      </c>
      <c r="O211" s="187"/>
      <c r="P211" s="139"/>
    </row>
    <row r="212" spans="1:16" ht="33" customHeight="1">
      <c r="A212" s="162"/>
      <c r="B212" s="175"/>
      <c r="C212" s="163" t="s">
        <v>1965</v>
      </c>
      <c r="D212" s="168" t="s">
        <v>1961</v>
      </c>
      <c r="E212" s="162"/>
      <c r="F212" s="165" t="s">
        <v>374</v>
      </c>
      <c r="G212" s="196" t="s">
        <v>1959</v>
      </c>
      <c r="H212" s="166" t="s">
        <v>1577</v>
      </c>
      <c r="I212" s="179" t="s">
        <v>1966</v>
      </c>
      <c r="J212" s="135"/>
      <c r="K212" s="162"/>
      <c r="L212" s="162"/>
      <c r="M212" s="170"/>
      <c r="N212" s="197"/>
      <c r="O212" s="170"/>
      <c r="P212" s="180"/>
    </row>
    <row r="213" spans="1:16" ht="33" customHeight="1">
      <c r="A213" s="130" t="s">
        <v>410</v>
      </c>
      <c r="B213" s="175" t="s">
        <v>1967</v>
      </c>
      <c r="C213" s="131" t="s">
        <v>1967</v>
      </c>
      <c r="D213" s="132" t="s">
        <v>1958</v>
      </c>
      <c r="E213" s="130" t="s">
        <v>411</v>
      </c>
      <c r="F213" s="133" t="s">
        <v>374</v>
      </c>
      <c r="G213" s="134" t="s">
        <v>1959</v>
      </c>
      <c r="H213" s="143" t="s">
        <v>1577</v>
      </c>
      <c r="I213" s="318" t="s">
        <v>1261</v>
      </c>
      <c r="J213" s="135"/>
      <c r="K213" s="142"/>
      <c r="L213" s="142"/>
      <c r="M213" s="137">
        <v>30</v>
      </c>
      <c r="N213" s="137">
        <v>1</v>
      </c>
      <c r="O213" s="187"/>
      <c r="P213" s="139"/>
    </row>
    <row r="214" spans="1:16" ht="33" customHeight="1">
      <c r="A214" s="142" t="s">
        <v>416</v>
      </c>
      <c r="B214" s="175" t="s">
        <v>417</v>
      </c>
      <c r="C214" s="131" t="s">
        <v>417</v>
      </c>
      <c r="D214" s="132" t="s">
        <v>1628</v>
      </c>
      <c r="E214" s="131" t="s">
        <v>417</v>
      </c>
      <c r="F214" s="133" t="s">
        <v>374</v>
      </c>
      <c r="G214" s="134" t="s">
        <v>1959</v>
      </c>
      <c r="H214" s="143" t="s">
        <v>1577</v>
      </c>
      <c r="I214" s="318" t="s">
        <v>1269</v>
      </c>
      <c r="J214" s="135"/>
      <c r="K214" s="130">
        <v>23.2</v>
      </c>
      <c r="L214" s="130">
        <v>14.5</v>
      </c>
      <c r="M214" s="137">
        <v>72</v>
      </c>
      <c r="N214" s="137">
        <v>1</v>
      </c>
      <c r="O214" s="187"/>
      <c r="P214" s="139"/>
    </row>
    <row r="215" spans="1:16" ht="33" customHeight="1">
      <c r="A215" s="142" t="s">
        <v>419</v>
      </c>
      <c r="B215" s="175" t="s">
        <v>1274</v>
      </c>
      <c r="C215" s="131" t="s">
        <v>1274</v>
      </c>
      <c r="D215" s="132" t="s">
        <v>1628</v>
      </c>
      <c r="E215" s="131" t="s">
        <v>1274</v>
      </c>
      <c r="F215" s="133" t="s">
        <v>374</v>
      </c>
      <c r="G215" s="134" t="s">
        <v>1959</v>
      </c>
      <c r="H215" s="143" t="s">
        <v>1577</v>
      </c>
      <c r="I215" s="318" t="s">
        <v>1275</v>
      </c>
      <c r="J215" s="135"/>
      <c r="K215" s="130">
        <v>50.8</v>
      </c>
      <c r="L215" s="130">
        <v>22.1</v>
      </c>
      <c r="M215" s="137">
        <v>42</v>
      </c>
      <c r="N215" s="137">
        <v>1</v>
      </c>
      <c r="O215" s="187"/>
      <c r="P215" s="139"/>
    </row>
    <row r="216" spans="1:16" ht="33" customHeight="1">
      <c r="A216" s="142" t="s">
        <v>422</v>
      </c>
      <c r="B216" s="175" t="s">
        <v>1280</v>
      </c>
      <c r="C216" s="131"/>
      <c r="D216" s="132" t="s">
        <v>1628</v>
      </c>
      <c r="E216" s="131" t="s">
        <v>1280</v>
      </c>
      <c r="F216" s="133" t="s">
        <v>374</v>
      </c>
      <c r="G216" s="134" t="s">
        <v>1959</v>
      </c>
      <c r="H216" s="143" t="s">
        <v>1577</v>
      </c>
      <c r="I216" s="318" t="s">
        <v>1968</v>
      </c>
      <c r="J216" s="135"/>
      <c r="K216" s="199">
        <f>L216*2.20462</f>
        <v>63.272593999999991</v>
      </c>
      <c r="L216" s="130">
        <v>28.7</v>
      </c>
      <c r="M216" s="137">
        <v>36</v>
      </c>
      <c r="N216" s="137">
        <v>1</v>
      </c>
      <c r="O216" s="187"/>
      <c r="P216" s="139"/>
    </row>
    <row r="217" spans="1:16" ht="33" customHeight="1">
      <c r="A217" s="142" t="s">
        <v>425</v>
      </c>
      <c r="B217" s="175" t="s">
        <v>426</v>
      </c>
      <c r="C217" s="131" t="s">
        <v>426</v>
      </c>
      <c r="D217" s="132" t="s">
        <v>1628</v>
      </c>
      <c r="E217" s="131" t="s">
        <v>426</v>
      </c>
      <c r="F217" s="133" t="s">
        <v>374</v>
      </c>
      <c r="G217" s="134" t="s">
        <v>1959</v>
      </c>
      <c r="H217" s="143" t="s">
        <v>1577</v>
      </c>
      <c r="I217" s="318" t="s">
        <v>1283</v>
      </c>
      <c r="J217" s="135"/>
      <c r="K217" s="199">
        <f t="shared" ref="K217:K219" si="11">L217*2.20462</f>
        <v>39.5067904</v>
      </c>
      <c r="L217" s="130">
        <v>17.920000000000002</v>
      </c>
      <c r="M217" s="137">
        <v>60</v>
      </c>
      <c r="N217" s="137">
        <v>1</v>
      </c>
      <c r="O217" s="187"/>
      <c r="P217" s="139"/>
    </row>
    <row r="218" spans="1:16" ht="60">
      <c r="A218" s="142" t="s">
        <v>428</v>
      </c>
      <c r="B218" s="175" t="s">
        <v>1286</v>
      </c>
      <c r="C218" s="131" t="s">
        <v>1286</v>
      </c>
      <c r="D218" s="132" t="s">
        <v>1628</v>
      </c>
      <c r="E218" s="131" t="s">
        <v>1286</v>
      </c>
      <c r="F218" s="133" t="s">
        <v>374</v>
      </c>
      <c r="G218" s="134" t="s">
        <v>1959</v>
      </c>
      <c r="H218" s="143" t="s">
        <v>1577</v>
      </c>
      <c r="I218" s="318" t="s">
        <v>1287</v>
      </c>
      <c r="J218" s="135"/>
      <c r="K218" s="199">
        <f t="shared" si="11"/>
        <v>62.919854799999996</v>
      </c>
      <c r="L218" s="130">
        <v>28.54</v>
      </c>
      <c r="M218" s="137">
        <v>25</v>
      </c>
      <c r="N218" s="137">
        <v>1</v>
      </c>
      <c r="O218" s="187"/>
      <c r="P218" s="139"/>
    </row>
    <row r="219" spans="1:16" ht="32.25" customHeight="1">
      <c r="A219" s="142" t="s">
        <v>431</v>
      </c>
      <c r="B219" s="175" t="s">
        <v>1291</v>
      </c>
      <c r="C219" s="131" t="s">
        <v>1291</v>
      </c>
      <c r="D219" s="132" t="s">
        <v>1628</v>
      </c>
      <c r="E219" s="131" t="s">
        <v>1291</v>
      </c>
      <c r="F219" s="133" t="s">
        <v>374</v>
      </c>
      <c r="G219" s="134" t="s">
        <v>1959</v>
      </c>
      <c r="H219" s="143" t="s">
        <v>1577</v>
      </c>
      <c r="I219" s="318" t="s">
        <v>1292</v>
      </c>
      <c r="J219" s="135"/>
      <c r="K219" s="199">
        <f t="shared" si="11"/>
        <v>79.961567399999993</v>
      </c>
      <c r="L219" s="130">
        <v>36.270000000000003</v>
      </c>
      <c r="M219" s="137">
        <v>25</v>
      </c>
      <c r="N219" s="137">
        <v>1</v>
      </c>
      <c r="O219" s="187"/>
      <c r="P219" s="139"/>
    </row>
    <row r="220" spans="1:16" ht="32.25" customHeight="1">
      <c r="A220" s="130" t="s">
        <v>434</v>
      </c>
      <c r="B220" s="130" t="s">
        <v>435</v>
      </c>
      <c r="C220" s="131"/>
      <c r="D220" s="132" t="s">
        <v>1958</v>
      </c>
      <c r="E220" s="130" t="s">
        <v>435</v>
      </c>
      <c r="F220" s="133" t="s">
        <v>374</v>
      </c>
      <c r="G220" s="134" t="s">
        <v>1959</v>
      </c>
      <c r="H220" s="143" t="s">
        <v>1577</v>
      </c>
      <c r="I220" s="316" t="s">
        <v>1293</v>
      </c>
      <c r="J220" s="144"/>
      <c r="K220" s="142"/>
      <c r="L220" s="142"/>
      <c r="M220" s="137">
        <v>196</v>
      </c>
      <c r="N220" s="137">
        <v>1</v>
      </c>
      <c r="O220" s="187"/>
      <c r="P220" s="139"/>
    </row>
    <row r="221" spans="1:16" ht="54">
      <c r="A221" s="130" t="s">
        <v>437</v>
      </c>
      <c r="B221" s="130" t="s">
        <v>438</v>
      </c>
      <c r="C221" s="131"/>
      <c r="D221" s="132" t="s">
        <v>1958</v>
      </c>
      <c r="E221" s="130" t="s">
        <v>438</v>
      </c>
      <c r="F221" s="133" t="s">
        <v>374</v>
      </c>
      <c r="G221" s="134" t="s">
        <v>1959</v>
      </c>
      <c r="H221" s="143" t="s">
        <v>1577</v>
      </c>
      <c r="I221" s="316" t="s">
        <v>1295</v>
      </c>
      <c r="J221" s="144"/>
      <c r="K221" s="142"/>
      <c r="L221" s="142"/>
      <c r="M221" s="137">
        <v>196</v>
      </c>
      <c r="N221" s="137">
        <v>1</v>
      </c>
      <c r="O221" s="187"/>
      <c r="P221" s="139"/>
    </row>
    <row r="222" spans="1:16" ht="40.5">
      <c r="A222" s="130" t="s">
        <v>440</v>
      </c>
      <c r="B222" s="130" t="s">
        <v>441</v>
      </c>
      <c r="C222" s="131"/>
      <c r="D222" s="132" t="s">
        <v>1958</v>
      </c>
      <c r="E222" s="130" t="s">
        <v>441</v>
      </c>
      <c r="F222" s="133" t="s">
        <v>374</v>
      </c>
      <c r="G222" s="134" t="s">
        <v>1959</v>
      </c>
      <c r="H222" s="143" t="s">
        <v>1577</v>
      </c>
      <c r="I222" s="316" t="s">
        <v>1296</v>
      </c>
      <c r="J222" s="144"/>
      <c r="K222" s="142"/>
      <c r="L222" s="142"/>
      <c r="M222" s="137">
        <v>124</v>
      </c>
      <c r="N222" s="137">
        <v>1</v>
      </c>
      <c r="O222" s="187"/>
      <c r="P222" s="139"/>
    </row>
    <row r="223" spans="1:16">
      <c r="A223" s="130"/>
      <c r="B223" s="130"/>
      <c r="C223" s="131"/>
      <c r="D223" s="132"/>
      <c r="E223" s="130"/>
      <c r="F223" s="133"/>
      <c r="G223" s="134"/>
      <c r="H223" s="143"/>
      <c r="I223" s="144"/>
      <c r="J223" s="144"/>
      <c r="K223" s="142"/>
      <c r="L223" s="142"/>
      <c r="M223" s="137"/>
      <c r="N223" s="137"/>
      <c r="O223" s="187"/>
      <c r="P223" s="139"/>
    </row>
    <row r="224" spans="1:16" ht="30">
      <c r="A224" s="130" t="s">
        <v>1969</v>
      </c>
      <c r="B224" s="130" t="s">
        <v>1970</v>
      </c>
      <c r="C224" s="200" t="s">
        <v>1971</v>
      </c>
      <c r="D224" s="132" t="s">
        <v>1958</v>
      </c>
      <c r="E224" s="200" t="s">
        <v>1971</v>
      </c>
      <c r="F224" s="141" t="s">
        <v>374</v>
      </c>
      <c r="G224" s="176" t="s">
        <v>1972</v>
      </c>
      <c r="H224" s="176" t="s">
        <v>1550</v>
      </c>
      <c r="I224" s="201" t="s">
        <v>1973</v>
      </c>
      <c r="J224" s="201"/>
      <c r="K224" s="202"/>
      <c r="L224" s="203"/>
      <c r="M224" s="137">
        <v>2400</v>
      </c>
      <c r="N224" s="137">
        <v>1</v>
      </c>
      <c r="O224" s="187"/>
      <c r="P224" s="139"/>
    </row>
    <row r="225" spans="1:15" ht="33.75" customHeight="1">
      <c r="A225" s="130" t="s">
        <v>1974</v>
      </c>
      <c r="B225" s="130" t="s">
        <v>1975</v>
      </c>
      <c r="C225" s="200" t="s">
        <v>1976</v>
      </c>
      <c r="D225" s="132" t="s">
        <v>1958</v>
      </c>
      <c r="E225" s="200" t="s">
        <v>1976</v>
      </c>
      <c r="F225" s="141" t="s">
        <v>374</v>
      </c>
      <c r="G225" s="176" t="s">
        <v>1972</v>
      </c>
      <c r="H225" s="176" t="s">
        <v>1550</v>
      </c>
      <c r="I225" s="201" t="s">
        <v>1977</v>
      </c>
      <c r="J225" s="201"/>
      <c r="K225" s="204">
        <v>0.41</v>
      </c>
      <c r="L225" s="158">
        <f t="shared" ref="L225:L237" si="12">K225/2.2046</f>
        <v>0.18597478000544315</v>
      </c>
      <c r="M225" s="137">
        <v>6000</v>
      </c>
      <c r="N225" s="137">
        <v>1</v>
      </c>
      <c r="O225" s="187"/>
    </row>
    <row r="226" spans="1:15" ht="33.75" customHeight="1">
      <c r="A226" s="130" t="s">
        <v>1978</v>
      </c>
      <c r="B226" s="130" t="s">
        <v>1979</v>
      </c>
      <c r="C226" s="200" t="s">
        <v>1980</v>
      </c>
      <c r="D226" s="132" t="s">
        <v>1958</v>
      </c>
      <c r="E226" s="200" t="s">
        <v>1980</v>
      </c>
      <c r="F226" s="141" t="s">
        <v>374</v>
      </c>
      <c r="G226" s="176" t="s">
        <v>1972</v>
      </c>
      <c r="H226" s="176" t="s">
        <v>1550</v>
      </c>
      <c r="I226" s="201" t="s">
        <v>1981</v>
      </c>
      <c r="J226" s="201"/>
      <c r="K226" s="204">
        <v>0.67</v>
      </c>
      <c r="L226" s="158">
        <f t="shared" si="12"/>
        <v>0.30391000635035836</v>
      </c>
      <c r="M226" s="137">
        <v>2304</v>
      </c>
      <c r="N226" s="137">
        <v>1</v>
      </c>
      <c r="O226" s="187"/>
    </row>
    <row r="227" spans="1:15" ht="33.75" customHeight="1">
      <c r="A227" s="130" t="s">
        <v>1982</v>
      </c>
      <c r="B227" s="130" t="s">
        <v>1983</v>
      </c>
      <c r="C227" s="200" t="s">
        <v>1984</v>
      </c>
      <c r="D227" s="132" t="s">
        <v>1958</v>
      </c>
      <c r="E227" s="200" t="s">
        <v>1984</v>
      </c>
      <c r="F227" s="141" t="s">
        <v>374</v>
      </c>
      <c r="G227" s="176" t="s">
        <v>1972</v>
      </c>
      <c r="H227" s="176" t="s">
        <v>1550</v>
      </c>
      <c r="I227" s="201" t="s">
        <v>1985</v>
      </c>
      <c r="J227" s="201"/>
      <c r="K227" s="204">
        <v>1.37</v>
      </c>
      <c r="L227" s="158">
        <f t="shared" si="12"/>
        <v>0.62142792343282227</v>
      </c>
      <c r="M227" s="137">
        <v>1224</v>
      </c>
      <c r="N227" s="137"/>
      <c r="O227" s="187"/>
    </row>
    <row r="228" spans="1:15" ht="33.75" customHeight="1">
      <c r="A228" s="130" t="s">
        <v>1986</v>
      </c>
      <c r="B228" s="130" t="s">
        <v>1987</v>
      </c>
      <c r="C228" s="200" t="s">
        <v>1988</v>
      </c>
      <c r="D228" s="132" t="s">
        <v>1958</v>
      </c>
      <c r="E228" s="200" t="s">
        <v>1988</v>
      </c>
      <c r="F228" s="141" t="s">
        <v>374</v>
      </c>
      <c r="G228" s="176" t="s">
        <v>1972</v>
      </c>
      <c r="H228" s="176" t="s">
        <v>1550</v>
      </c>
      <c r="I228" s="201" t="s">
        <v>1989</v>
      </c>
      <c r="J228" s="334" t="e" vm="34">
        <v>#VALUE!</v>
      </c>
      <c r="K228" s="204">
        <v>1.66</v>
      </c>
      <c r="L228" s="158">
        <f t="shared" si="12"/>
        <v>0.75297106050984297</v>
      </c>
      <c r="M228" s="137">
        <v>1640</v>
      </c>
      <c r="N228" s="137"/>
      <c r="O228" s="187"/>
    </row>
    <row r="229" spans="1:15" ht="45">
      <c r="A229" s="130" t="s">
        <v>1990</v>
      </c>
      <c r="B229" s="130" t="s">
        <v>1991</v>
      </c>
      <c r="C229" s="131" t="s">
        <v>1991</v>
      </c>
      <c r="D229" s="132" t="s">
        <v>1958</v>
      </c>
      <c r="E229" s="130" t="s">
        <v>1992</v>
      </c>
      <c r="F229" s="133" t="s">
        <v>374</v>
      </c>
      <c r="G229" s="134" t="s">
        <v>1993</v>
      </c>
      <c r="H229" s="134" t="s">
        <v>1550</v>
      </c>
      <c r="I229" s="135" t="s">
        <v>1994</v>
      </c>
      <c r="J229" s="330" t="e" vm="35">
        <v>#VALUE!</v>
      </c>
      <c r="K229" s="130">
        <v>2.75</v>
      </c>
      <c r="L229" s="158">
        <f t="shared" si="12"/>
        <v>1.2473918171096796</v>
      </c>
      <c r="M229" s="137">
        <v>700</v>
      </c>
      <c r="N229" s="137"/>
      <c r="O229" s="187"/>
    </row>
    <row r="230" spans="1:15" ht="33.75" customHeight="1">
      <c r="A230" s="130" t="s">
        <v>1995</v>
      </c>
      <c r="B230" s="130" t="s">
        <v>1996</v>
      </c>
      <c r="C230" s="131" t="s">
        <v>1996</v>
      </c>
      <c r="D230" s="132" t="s">
        <v>1958</v>
      </c>
      <c r="E230" s="130" t="s">
        <v>1996</v>
      </c>
      <c r="F230" s="133" t="s">
        <v>374</v>
      </c>
      <c r="G230" s="134" t="s">
        <v>1993</v>
      </c>
      <c r="H230" s="134" t="s">
        <v>1550</v>
      </c>
      <c r="I230" s="135" t="s">
        <v>1997</v>
      </c>
      <c r="J230" s="135"/>
      <c r="K230" s="130">
        <v>1.95</v>
      </c>
      <c r="L230" s="158">
        <f t="shared" si="12"/>
        <v>0.88451419758686378</v>
      </c>
      <c r="M230" s="137">
        <v>1500</v>
      </c>
      <c r="N230" s="137"/>
      <c r="O230" s="187"/>
    </row>
    <row r="231" spans="1:15" ht="33.75" customHeight="1">
      <c r="A231" s="130" t="s">
        <v>1998</v>
      </c>
      <c r="B231" s="130">
        <v>15844</v>
      </c>
      <c r="C231" s="200" t="s">
        <v>1999</v>
      </c>
      <c r="D231" s="132" t="s">
        <v>1958</v>
      </c>
      <c r="E231" s="130" t="s">
        <v>2000</v>
      </c>
      <c r="F231" s="141" t="s">
        <v>374</v>
      </c>
      <c r="G231" s="176" t="s">
        <v>2001</v>
      </c>
      <c r="H231" s="176" t="s">
        <v>1550</v>
      </c>
      <c r="I231" s="205" t="s">
        <v>2002</v>
      </c>
      <c r="J231" s="205"/>
      <c r="K231" s="204">
        <v>3.32</v>
      </c>
      <c r="L231" s="158">
        <f t="shared" si="12"/>
        <v>1.5059421210196859</v>
      </c>
      <c r="M231" s="137">
        <v>700</v>
      </c>
      <c r="N231" s="137"/>
      <c r="O231" s="187"/>
    </row>
    <row r="232" spans="1:15" ht="33.75" customHeight="1">
      <c r="A232" s="130" t="s">
        <v>2003</v>
      </c>
      <c r="B232" s="130">
        <v>15864</v>
      </c>
      <c r="C232" s="200" t="s">
        <v>2004</v>
      </c>
      <c r="D232" s="132" t="s">
        <v>1958</v>
      </c>
      <c r="E232" s="130" t="s">
        <v>2005</v>
      </c>
      <c r="F232" s="141" t="s">
        <v>374</v>
      </c>
      <c r="G232" s="176" t="s">
        <v>2001</v>
      </c>
      <c r="H232" s="176" t="s">
        <v>1550</v>
      </c>
      <c r="I232" s="205" t="s">
        <v>2006</v>
      </c>
      <c r="J232" s="205"/>
      <c r="K232" s="204">
        <v>3.69</v>
      </c>
      <c r="L232" s="158">
        <f t="shared" si="12"/>
        <v>1.6737730200489884</v>
      </c>
      <c r="M232" s="137">
        <v>500</v>
      </c>
      <c r="N232" s="137"/>
      <c r="O232" s="187"/>
    </row>
    <row r="233" spans="1:15" ht="30">
      <c r="A233" s="130" t="s">
        <v>2007</v>
      </c>
      <c r="B233" s="130">
        <v>15854</v>
      </c>
      <c r="C233" s="200" t="s">
        <v>2008</v>
      </c>
      <c r="D233" s="132" t="s">
        <v>1958</v>
      </c>
      <c r="E233" s="130" t="s">
        <v>2009</v>
      </c>
      <c r="F233" s="141" t="s">
        <v>374</v>
      </c>
      <c r="G233" s="176" t="s">
        <v>2001</v>
      </c>
      <c r="H233" s="176" t="s">
        <v>1550</v>
      </c>
      <c r="I233" s="205" t="s">
        <v>2010</v>
      </c>
      <c r="J233" s="200" t="e" vm="36">
        <v>#VALUE!</v>
      </c>
      <c r="K233" s="204">
        <v>4.78</v>
      </c>
      <c r="L233" s="158">
        <f t="shared" si="12"/>
        <v>2.1681937766488253</v>
      </c>
      <c r="M233" s="137">
        <v>350</v>
      </c>
      <c r="N233" s="137"/>
      <c r="O233" s="187"/>
    </row>
    <row r="234" spans="1:15" ht="33.75" customHeight="1">
      <c r="A234" s="130" t="s">
        <v>2011</v>
      </c>
      <c r="B234" s="130" t="s">
        <v>2012</v>
      </c>
      <c r="C234" s="131" t="s">
        <v>2013</v>
      </c>
      <c r="D234" s="132" t="s">
        <v>1958</v>
      </c>
      <c r="E234" s="206" t="s">
        <v>2014</v>
      </c>
      <c r="F234" s="133" t="s">
        <v>374</v>
      </c>
      <c r="G234" s="134" t="s">
        <v>1993</v>
      </c>
      <c r="H234" s="134" t="s">
        <v>1550</v>
      </c>
      <c r="I234" s="135" t="s">
        <v>2015</v>
      </c>
      <c r="J234" s="336" t="e" vm="37">
        <v>#VALUE!</v>
      </c>
      <c r="K234" s="130">
        <v>8.1999999999999993</v>
      </c>
      <c r="L234" s="158">
        <f t="shared" si="12"/>
        <v>3.7194956001088628</v>
      </c>
      <c r="M234" s="137">
        <v>315</v>
      </c>
      <c r="N234" s="137"/>
      <c r="O234" s="187"/>
    </row>
    <row r="235" spans="1:15" ht="33.75" customHeight="1">
      <c r="A235" s="130" t="s">
        <v>950</v>
      </c>
      <c r="B235" s="130" t="s">
        <v>2016</v>
      </c>
      <c r="C235" s="131"/>
      <c r="D235" s="132" t="s">
        <v>1958</v>
      </c>
      <c r="E235" s="206" t="s">
        <v>2017</v>
      </c>
      <c r="F235" s="133" t="s">
        <v>374</v>
      </c>
      <c r="G235" s="134" t="s">
        <v>2018</v>
      </c>
      <c r="H235" s="134" t="s">
        <v>1550</v>
      </c>
      <c r="I235" s="135" t="s">
        <v>2019</v>
      </c>
      <c r="J235" s="135"/>
      <c r="K235" s="130">
        <v>0.28499999999999998</v>
      </c>
      <c r="L235" s="158">
        <f t="shared" si="12"/>
        <v>0.12927515195500316</v>
      </c>
      <c r="M235" s="137">
        <v>8640</v>
      </c>
      <c r="N235" s="137">
        <v>2</v>
      </c>
      <c r="O235" s="137">
        <v>180</v>
      </c>
    </row>
    <row r="236" spans="1:15" ht="33.75" customHeight="1">
      <c r="A236" s="130" t="s">
        <v>946</v>
      </c>
      <c r="B236" s="130" t="s">
        <v>2020</v>
      </c>
      <c r="C236" s="131"/>
      <c r="D236" s="132" t="s">
        <v>1958</v>
      </c>
      <c r="E236" s="206" t="s">
        <v>2021</v>
      </c>
      <c r="F236" s="133" t="s">
        <v>374</v>
      </c>
      <c r="G236" s="134" t="s">
        <v>2018</v>
      </c>
      <c r="H236" s="134" t="s">
        <v>1550</v>
      </c>
      <c r="I236" s="135" t="s">
        <v>2022</v>
      </c>
      <c r="J236" s="336" t="e" vm="38">
        <v>#VALUE!</v>
      </c>
      <c r="K236" s="130">
        <v>0.26100000000000001</v>
      </c>
      <c r="L236" s="158">
        <f t="shared" si="12"/>
        <v>0.11838882336931869</v>
      </c>
      <c r="M236" s="137">
        <v>9600</v>
      </c>
      <c r="N236" s="137">
        <v>2</v>
      </c>
      <c r="O236" s="137">
        <v>200</v>
      </c>
    </row>
    <row r="237" spans="1:15" ht="33.75" customHeight="1">
      <c r="A237" s="130" t="s">
        <v>942</v>
      </c>
      <c r="B237" s="130" t="s">
        <v>2023</v>
      </c>
      <c r="C237" s="131"/>
      <c r="D237" s="132" t="s">
        <v>1958</v>
      </c>
      <c r="E237" s="206" t="s">
        <v>2024</v>
      </c>
      <c r="F237" s="133" t="s">
        <v>374</v>
      </c>
      <c r="G237" s="134" t="s">
        <v>2018</v>
      </c>
      <c r="H237" s="134" t="s">
        <v>1550</v>
      </c>
      <c r="I237" s="135" t="s">
        <v>2025</v>
      </c>
      <c r="J237" s="135"/>
      <c r="K237" s="130">
        <v>0.23499999999999999</v>
      </c>
      <c r="L237" s="158">
        <f t="shared" si="12"/>
        <v>0.10659530073482716</v>
      </c>
      <c r="M237" s="137">
        <v>12000</v>
      </c>
      <c r="N237" s="137">
        <v>2</v>
      </c>
      <c r="O237" s="137">
        <v>250</v>
      </c>
    </row>
    <row r="238" spans="1:15" ht="27">
      <c r="A238" s="130" t="s">
        <v>534</v>
      </c>
      <c r="B238" s="130"/>
      <c r="C238" s="131"/>
      <c r="D238" s="130" t="s">
        <v>1728</v>
      </c>
      <c r="E238" s="206"/>
      <c r="F238" s="133" t="s">
        <v>374</v>
      </c>
      <c r="G238" s="134" t="s">
        <v>2026</v>
      </c>
      <c r="H238" s="143" t="s">
        <v>1577</v>
      </c>
      <c r="I238" s="316" t="s">
        <v>535</v>
      </c>
      <c r="J238" s="316"/>
      <c r="K238" s="142"/>
      <c r="L238" s="142"/>
      <c r="M238" s="187"/>
      <c r="N238" s="187">
        <v>2</v>
      </c>
      <c r="O238" s="187"/>
    </row>
    <row r="239" spans="1:15" ht="27">
      <c r="A239" s="130" t="s">
        <v>536</v>
      </c>
      <c r="B239" s="130"/>
      <c r="C239" s="131"/>
      <c r="D239" s="130" t="s">
        <v>1728</v>
      </c>
      <c r="E239" s="206"/>
      <c r="F239" s="133" t="s">
        <v>374</v>
      </c>
      <c r="G239" s="134" t="s">
        <v>2026</v>
      </c>
      <c r="H239" s="143" t="s">
        <v>1577</v>
      </c>
      <c r="I239" s="316" t="s">
        <v>537</v>
      </c>
      <c r="J239" s="316"/>
      <c r="K239" s="142"/>
      <c r="L239" s="142"/>
      <c r="M239" s="187"/>
      <c r="N239" s="187">
        <v>2</v>
      </c>
      <c r="O239" s="187"/>
    </row>
    <row r="240" spans="1:15" ht="27">
      <c r="A240" s="130" t="s">
        <v>538</v>
      </c>
      <c r="B240" s="130"/>
      <c r="C240" s="131"/>
      <c r="D240" s="130" t="s">
        <v>1728</v>
      </c>
      <c r="E240" s="206"/>
      <c r="F240" s="133" t="s">
        <v>374</v>
      </c>
      <c r="G240" s="134" t="s">
        <v>2026</v>
      </c>
      <c r="H240" s="143" t="s">
        <v>1577</v>
      </c>
      <c r="I240" s="316" t="s">
        <v>539</v>
      </c>
      <c r="J240" s="316"/>
      <c r="K240" s="142"/>
      <c r="L240" s="142"/>
      <c r="M240" s="187"/>
      <c r="N240" s="187">
        <v>2</v>
      </c>
      <c r="O240" s="187"/>
    </row>
    <row r="241" spans="1:15" ht="30">
      <c r="A241" s="130" t="s">
        <v>954</v>
      </c>
      <c r="B241" s="130" t="s">
        <v>2027</v>
      </c>
      <c r="C241" s="131"/>
      <c r="D241" s="132" t="s">
        <v>1958</v>
      </c>
      <c r="E241" s="130" t="s">
        <v>2028</v>
      </c>
      <c r="F241" s="133" t="s">
        <v>374</v>
      </c>
      <c r="G241" s="134" t="s">
        <v>465</v>
      </c>
      <c r="H241" s="134" t="s">
        <v>1550</v>
      </c>
      <c r="I241" s="135" t="s">
        <v>2029</v>
      </c>
      <c r="J241" s="330" t="e" vm="39">
        <v>#VALUE!</v>
      </c>
      <c r="K241" s="130">
        <v>0.22600000000000001</v>
      </c>
      <c r="L241" s="158">
        <f t="shared" ref="L241:L243" si="13">K241/2.2046</f>
        <v>0.1025129275151955</v>
      </c>
      <c r="M241" s="137">
        <v>9600</v>
      </c>
      <c r="N241" s="137">
        <v>1</v>
      </c>
      <c r="O241" s="137"/>
    </row>
    <row r="242" spans="1:15" ht="30">
      <c r="A242" s="130" t="s">
        <v>960</v>
      </c>
      <c r="B242" s="130" t="s">
        <v>2030</v>
      </c>
      <c r="C242" s="131"/>
      <c r="D242" s="132" t="s">
        <v>1958</v>
      </c>
      <c r="E242" s="130" t="s">
        <v>2031</v>
      </c>
      <c r="F242" s="133" t="s">
        <v>374</v>
      </c>
      <c r="G242" s="134" t="s">
        <v>465</v>
      </c>
      <c r="H242" s="134" t="s">
        <v>1550</v>
      </c>
      <c r="I242" s="135" t="s">
        <v>2032</v>
      </c>
      <c r="J242" s="135"/>
      <c r="K242" s="130">
        <v>0.29099999999999998</v>
      </c>
      <c r="L242" s="158">
        <f t="shared" si="13"/>
        <v>0.13199673410142429</v>
      </c>
      <c r="M242" s="137">
        <v>8640</v>
      </c>
      <c r="N242" s="137">
        <v>1</v>
      </c>
      <c r="O242" s="137"/>
    </row>
    <row r="243" spans="1:15" ht="30">
      <c r="A243" s="130" t="s">
        <v>956</v>
      </c>
      <c r="B243" s="130" t="s">
        <v>2033</v>
      </c>
      <c r="C243" s="131"/>
      <c r="D243" s="132" t="s">
        <v>1958</v>
      </c>
      <c r="E243" s="130" t="s">
        <v>2034</v>
      </c>
      <c r="F243" s="133" t="s">
        <v>374</v>
      </c>
      <c r="G243" s="134" t="s">
        <v>465</v>
      </c>
      <c r="H243" s="134" t="s">
        <v>1550</v>
      </c>
      <c r="I243" s="135" t="s">
        <v>2035</v>
      </c>
      <c r="J243" s="330" t="e" vm="40">
        <v>#VALUE!</v>
      </c>
      <c r="K243" s="130">
        <v>5.6000000000000001E-2</v>
      </c>
      <c r="L243" s="158">
        <f t="shared" si="13"/>
        <v>2.5401433366597115E-2</v>
      </c>
      <c r="M243" s="137">
        <v>40000</v>
      </c>
      <c r="N243" s="137">
        <v>1</v>
      </c>
      <c r="O243" s="137"/>
    </row>
    <row r="244" spans="1:15" ht="30">
      <c r="A244" s="130" t="s">
        <v>528</v>
      </c>
      <c r="B244" s="130"/>
      <c r="C244" s="131"/>
      <c r="D244" s="130" t="s">
        <v>1728</v>
      </c>
      <c r="E244" s="130"/>
      <c r="F244" s="133" t="s">
        <v>374</v>
      </c>
      <c r="G244" s="134" t="s">
        <v>1805</v>
      </c>
      <c r="H244" s="143" t="s">
        <v>1577</v>
      </c>
      <c r="I244" s="663" t="s">
        <v>529</v>
      </c>
      <c r="J244" s="663"/>
      <c r="K244" s="142"/>
      <c r="L244" s="142"/>
      <c r="M244" s="187"/>
      <c r="N244" s="187">
        <v>2</v>
      </c>
      <c r="O244" s="187"/>
    </row>
    <row r="245" spans="1:15" ht="30">
      <c r="A245" s="130" t="s">
        <v>530</v>
      </c>
      <c r="B245" s="130"/>
      <c r="C245" s="131"/>
      <c r="D245" s="130" t="s">
        <v>1728</v>
      </c>
      <c r="E245" s="130"/>
      <c r="F245" s="133" t="s">
        <v>374</v>
      </c>
      <c r="G245" s="134" t="s">
        <v>1805</v>
      </c>
      <c r="H245" s="143" t="s">
        <v>1577</v>
      </c>
      <c r="I245" s="663" t="s">
        <v>531</v>
      </c>
      <c r="J245" s="663"/>
      <c r="K245" s="142"/>
      <c r="L245" s="142"/>
      <c r="M245" s="187"/>
      <c r="N245" s="187">
        <v>2</v>
      </c>
      <c r="O245" s="187"/>
    </row>
    <row r="246" spans="1:15" ht="30">
      <c r="A246" s="130" t="s">
        <v>2036</v>
      </c>
      <c r="B246" s="130"/>
      <c r="C246" s="131"/>
      <c r="D246" s="207" t="s">
        <v>1961</v>
      </c>
      <c r="E246" s="130" t="s">
        <v>2037</v>
      </c>
      <c r="F246" s="133" t="s">
        <v>374</v>
      </c>
      <c r="G246" s="134" t="s">
        <v>465</v>
      </c>
      <c r="H246" s="134" t="s">
        <v>1550</v>
      </c>
      <c r="I246" s="135" t="s">
        <v>2038</v>
      </c>
      <c r="J246" s="330" t="e" vm="41">
        <v>#VALUE!</v>
      </c>
      <c r="K246" s="183"/>
      <c r="L246" s="183"/>
      <c r="M246" s="198"/>
      <c r="N246" s="198"/>
      <c r="O246" s="198"/>
    </row>
    <row r="247" spans="1:15" ht="30">
      <c r="A247" s="130" t="s">
        <v>2039</v>
      </c>
      <c r="B247" s="130"/>
      <c r="C247" s="131"/>
      <c r="D247" s="207" t="s">
        <v>1961</v>
      </c>
      <c r="E247" s="130" t="s">
        <v>2037</v>
      </c>
      <c r="F247" s="133" t="s">
        <v>374</v>
      </c>
      <c r="G247" s="134" t="s">
        <v>465</v>
      </c>
      <c r="H247" s="134" t="s">
        <v>1550</v>
      </c>
      <c r="I247" s="135" t="s">
        <v>2040</v>
      </c>
      <c r="J247" s="135"/>
      <c r="K247" s="183"/>
      <c r="L247" s="183"/>
      <c r="M247" s="198"/>
      <c r="N247" s="198"/>
      <c r="O247" s="198"/>
    </row>
    <row r="248" spans="1:15">
      <c r="A248" s="130" t="s">
        <v>2041</v>
      </c>
      <c r="B248" s="130"/>
      <c r="C248" s="131"/>
      <c r="D248" s="207" t="s">
        <v>1961</v>
      </c>
      <c r="E248" s="130" t="s">
        <v>2037</v>
      </c>
      <c r="F248" s="141" t="s">
        <v>374</v>
      </c>
      <c r="G248" s="134" t="s">
        <v>465</v>
      </c>
      <c r="H248" s="134" t="s">
        <v>1550</v>
      </c>
      <c r="I248" s="135" t="s">
        <v>2042</v>
      </c>
      <c r="J248" s="330" t="e" vm="42">
        <v>#VALUE!</v>
      </c>
      <c r="K248" s="183"/>
      <c r="L248" s="183"/>
      <c r="M248" s="198"/>
      <c r="N248" s="198"/>
      <c r="O248" s="198"/>
    </row>
    <row r="249" spans="1:15" ht="30">
      <c r="A249" s="130" t="s">
        <v>964</v>
      </c>
      <c r="B249" s="130" t="s">
        <v>2043</v>
      </c>
      <c r="C249" s="131"/>
      <c r="D249" s="132" t="s">
        <v>1958</v>
      </c>
      <c r="E249" s="206" t="s">
        <v>2044</v>
      </c>
      <c r="F249" s="141" t="s">
        <v>374</v>
      </c>
      <c r="G249" s="134" t="s">
        <v>465</v>
      </c>
      <c r="H249" s="134" t="s">
        <v>1550</v>
      </c>
      <c r="I249" s="135" t="s">
        <v>2045</v>
      </c>
      <c r="J249" s="330" t="e" vm="43">
        <v>#VALUE!</v>
      </c>
      <c r="K249" s="130">
        <v>0.92</v>
      </c>
      <c r="L249" s="158">
        <f t="shared" ref="L249" si="14">K249/2.2046</f>
        <v>0.41730926245123834</v>
      </c>
      <c r="M249" s="137">
        <v>2880</v>
      </c>
      <c r="N249" s="137">
        <v>2</v>
      </c>
      <c r="O249" s="151"/>
    </row>
    <row r="250" spans="1:15">
      <c r="A250" s="130" t="s">
        <v>2046</v>
      </c>
      <c r="B250" s="130"/>
      <c r="C250" s="131"/>
      <c r="D250" s="132"/>
      <c r="E250" s="206"/>
      <c r="F250" s="141" t="s">
        <v>374</v>
      </c>
      <c r="G250" s="134" t="s">
        <v>465</v>
      </c>
      <c r="H250" s="134" t="s">
        <v>1550</v>
      </c>
      <c r="I250" s="135" t="s">
        <v>2047</v>
      </c>
      <c r="J250" s="330"/>
      <c r="K250" s="142"/>
      <c r="L250" s="208"/>
      <c r="M250" s="151"/>
      <c r="N250" s="151"/>
      <c r="O250" s="151"/>
    </row>
    <row r="251" spans="1:15" ht="30">
      <c r="A251" s="130" t="s">
        <v>966</v>
      </c>
      <c r="B251" s="130" t="s">
        <v>2048</v>
      </c>
      <c r="C251" s="131"/>
      <c r="D251" s="132" t="s">
        <v>1958</v>
      </c>
      <c r="E251" s="206" t="s">
        <v>2049</v>
      </c>
      <c r="F251" s="141" t="s">
        <v>374</v>
      </c>
      <c r="G251" s="134" t="s">
        <v>465</v>
      </c>
      <c r="H251" s="134" t="s">
        <v>1550</v>
      </c>
      <c r="I251" s="135" t="s">
        <v>2050</v>
      </c>
      <c r="J251" s="330" t="e" vm="44">
        <v>#VALUE!</v>
      </c>
      <c r="K251" s="130">
        <v>0.16300000000000001</v>
      </c>
      <c r="L251" s="158">
        <f t="shared" ref="L251" si="15">K251/2.2046</f>
        <v>7.393631497777374E-2</v>
      </c>
      <c r="M251" s="137">
        <v>15680</v>
      </c>
      <c r="N251" s="137">
        <v>2</v>
      </c>
      <c r="O251" s="151"/>
    </row>
    <row r="252" spans="1:15" ht="58.15" customHeight="1">
      <c r="A252" s="130" t="s">
        <v>2051</v>
      </c>
      <c r="B252" s="130"/>
      <c r="C252" s="131"/>
      <c r="D252" s="132"/>
      <c r="E252" s="206"/>
      <c r="F252" s="141"/>
      <c r="G252" s="134"/>
      <c r="H252" s="134"/>
      <c r="I252" s="209" t="s">
        <v>2052</v>
      </c>
      <c r="J252" s="330"/>
      <c r="K252" s="142"/>
      <c r="L252" s="142"/>
      <c r="M252" s="151"/>
      <c r="N252" s="151"/>
      <c r="O252" s="151"/>
    </row>
    <row r="253" spans="1:15" ht="30">
      <c r="A253" s="130" t="s">
        <v>789</v>
      </c>
      <c r="B253" s="210" t="s">
        <v>2053</v>
      </c>
      <c r="C253" s="131"/>
      <c r="D253" s="132" t="s">
        <v>1958</v>
      </c>
      <c r="E253" s="206" t="s">
        <v>2054</v>
      </c>
      <c r="F253" s="141" t="s">
        <v>374</v>
      </c>
      <c r="G253" s="134" t="s">
        <v>465</v>
      </c>
      <c r="H253" s="134" t="s">
        <v>1550</v>
      </c>
      <c r="I253" s="135" t="s">
        <v>2055</v>
      </c>
      <c r="J253" s="330" t="e" vm="45">
        <v>#VALUE!</v>
      </c>
      <c r="K253" s="130">
        <v>4.2000000000000003E-2</v>
      </c>
      <c r="L253" s="158">
        <f t="shared" ref="L253" si="16">K253/2.2046</f>
        <v>1.9051075024947836E-2</v>
      </c>
      <c r="M253" s="187"/>
      <c r="N253" s="187"/>
      <c r="O253" s="151"/>
    </row>
    <row r="254" spans="1:15" ht="27">
      <c r="A254" s="130" t="s">
        <v>532</v>
      </c>
      <c r="B254" s="210"/>
      <c r="C254" s="131"/>
      <c r="D254" s="130" t="s">
        <v>1728</v>
      </c>
      <c r="E254" s="206"/>
      <c r="F254" s="133" t="s">
        <v>374</v>
      </c>
      <c r="G254" s="134" t="s">
        <v>1805</v>
      </c>
      <c r="H254" s="143" t="s">
        <v>1577</v>
      </c>
      <c r="I254" s="316" t="s">
        <v>2056</v>
      </c>
      <c r="J254" s="271"/>
      <c r="K254" s="142"/>
      <c r="L254" s="142"/>
      <c r="M254" s="187"/>
      <c r="N254" s="187"/>
      <c r="O254" s="187"/>
    </row>
    <row r="255" spans="1:15" ht="30">
      <c r="A255" s="130" t="s">
        <v>2057</v>
      </c>
      <c r="B255" s="130" t="s">
        <v>2058</v>
      </c>
      <c r="C255" s="131"/>
      <c r="D255" s="130" t="s">
        <v>1628</v>
      </c>
      <c r="E255" s="134" t="s">
        <v>2059</v>
      </c>
      <c r="F255" s="133" t="s">
        <v>374</v>
      </c>
      <c r="G255" s="134" t="s">
        <v>465</v>
      </c>
      <c r="H255" s="134" t="s">
        <v>1550</v>
      </c>
      <c r="I255" s="135" t="s">
        <v>2060</v>
      </c>
      <c r="J255" s="271" t="e" vm="46">
        <v>#VALUE!</v>
      </c>
      <c r="K255" s="142"/>
      <c r="L255" s="130">
        <v>0.3</v>
      </c>
      <c r="M255" s="137">
        <v>2600</v>
      </c>
      <c r="N255" s="137"/>
      <c r="O255" s="151"/>
    </row>
    <row r="256" spans="1:15">
      <c r="A256" s="130" t="s">
        <v>2061</v>
      </c>
      <c r="B256" s="130" t="s">
        <v>2062</v>
      </c>
      <c r="C256" s="131"/>
      <c r="D256" s="130" t="s">
        <v>1628</v>
      </c>
      <c r="E256" s="134" t="s">
        <v>2063</v>
      </c>
      <c r="F256" s="133" t="s">
        <v>374</v>
      </c>
      <c r="G256" s="134" t="s">
        <v>465</v>
      </c>
      <c r="H256" s="134" t="s">
        <v>1550</v>
      </c>
      <c r="I256" s="135" t="s">
        <v>2064</v>
      </c>
      <c r="J256" s="330" t="e" vm="47">
        <v>#VALUE!</v>
      </c>
      <c r="K256" s="142"/>
      <c r="L256" s="130">
        <v>0.06</v>
      </c>
      <c r="M256" s="137">
        <v>13000</v>
      </c>
      <c r="N256" s="137"/>
      <c r="O256" s="151"/>
    </row>
    <row r="257" spans="1:15" ht="29.45" customHeight="1">
      <c r="A257" s="130" t="s">
        <v>2065</v>
      </c>
      <c r="B257" s="130" t="s">
        <v>2066</v>
      </c>
      <c r="C257" s="131"/>
      <c r="D257" s="130" t="s">
        <v>1628</v>
      </c>
      <c r="E257" s="134" t="s">
        <v>2067</v>
      </c>
      <c r="F257" s="133" t="s">
        <v>374</v>
      </c>
      <c r="G257" s="134" t="s">
        <v>465</v>
      </c>
      <c r="H257" s="134" t="s">
        <v>1550</v>
      </c>
      <c r="I257" s="135" t="s">
        <v>2068</v>
      </c>
      <c r="J257" s="271" t="e" vm="48">
        <v>#VALUE!</v>
      </c>
      <c r="K257" s="142"/>
      <c r="L257" s="130">
        <v>0.13</v>
      </c>
      <c r="M257" s="137">
        <v>6000</v>
      </c>
      <c r="N257" s="137"/>
      <c r="O257" s="151"/>
    </row>
    <row r="258" spans="1:15">
      <c r="A258" s="130" t="s">
        <v>2069</v>
      </c>
      <c r="B258" s="130" t="s">
        <v>2070</v>
      </c>
      <c r="C258" s="131"/>
      <c r="D258" s="130" t="s">
        <v>1628</v>
      </c>
      <c r="E258" s="134" t="s">
        <v>2071</v>
      </c>
      <c r="F258" s="133" t="s">
        <v>374</v>
      </c>
      <c r="G258" s="134" t="s">
        <v>465</v>
      </c>
      <c r="H258" s="134" t="s">
        <v>1550</v>
      </c>
      <c r="I258" s="135" t="s">
        <v>2072</v>
      </c>
      <c r="J258" s="330" t="e" vm="49">
        <v>#VALUE!</v>
      </c>
      <c r="K258" s="142"/>
      <c r="L258" s="130">
        <v>2.1999999999999999E-2</v>
      </c>
      <c r="M258" s="137">
        <v>35400</v>
      </c>
      <c r="N258" s="137"/>
      <c r="O258" s="151"/>
    </row>
    <row r="259" spans="1:15" ht="45">
      <c r="A259" s="130" t="s">
        <v>2073</v>
      </c>
      <c r="B259" s="130" t="s">
        <v>2074</v>
      </c>
      <c r="C259" s="131"/>
      <c r="D259" s="130" t="s">
        <v>1628</v>
      </c>
      <c r="E259" s="134" t="s">
        <v>2075</v>
      </c>
      <c r="F259" s="133" t="s">
        <v>374</v>
      </c>
      <c r="G259" s="134" t="s">
        <v>465</v>
      </c>
      <c r="H259" s="134" t="s">
        <v>1550</v>
      </c>
      <c r="I259" s="135" t="s">
        <v>2076</v>
      </c>
      <c r="J259" s="271" t="e" vm="46">
        <v>#VALUE!</v>
      </c>
      <c r="K259" s="142"/>
      <c r="L259" s="130">
        <v>0.68</v>
      </c>
      <c r="M259" s="137">
        <v>1148</v>
      </c>
      <c r="N259" s="137"/>
      <c r="O259" s="151"/>
    </row>
    <row r="260" spans="1:15">
      <c r="A260" s="130" t="s">
        <v>2077</v>
      </c>
      <c r="B260" s="130" t="s">
        <v>2078</v>
      </c>
      <c r="C260" s="131"/>
      <c r="D260" s="130" t="s">
        <v>1628</v>
      </c>
      <c r="E260" s="134" t="s">
        <v>2079</v>
      </c>
      <c r="F260" s="133" t="s">
        <v>374</v>
      </c>
      <c r="G260" s="134" t="s">
        <v>465</v>
      </c>
      <c r="H260" s="134" t="s">
        <v>1550</v>
      </c>
      <c r="I260" s="135" t="s">
        <v>2080</v>
      </c>
      <c r="J260" s="330" t="e" vm="50">
        <v>#VALUE!</v>
      </c>
      <c r="K260" s="142"/>
      <c r="L260" s="130">
        <v>0.13900000000000001</v>
      </c>
      <c r="M260" s="137">
        <v>5612</v>
      </c>
      <c r="N260" s="137"/>
      <c r="O260" s="151"/>
    </row>
    <row r="261" spans="1:15" ht="30">
      <c r="A261" s="130" t="s">
        <v>2081</v>
      </c>
      <c r="B261" s="130" t="s">
        <v>2082</v>
      </c>
      <c r="C261" s="131"/>
      <c r="D261" s="130" t="s">
        <v>1628</v>
      </c>
      <c r="E261" s="134" t="s">
        <v>2083</v>
      </c>
      <c r="F261" s="133" t="s">
        <v>374</v>
      </c>
      <c r="G261" s="134" t="s">
        <v>465</v>
      </c>
      <c r="H261" s="134" t="s">
        <v>1550</v>
      </c>
      <c r="I261" s="135" t="s">
        <v>2084</v>
      </c>
      <c r="J261" s="271" t="e" vm="46">
        <v>#VALUE!</v>
      </c>
      <c r="K261" s="142"/>
      <c r="L261" s="130">
        <v>0.96</v>
      </c>
      <c r="M261" s="137">
        <v>813</v>
      </c>
      <c r="N261" s="137"/>
      <c r="O261" s="151"/>
    </row>
    <row r="262" spans="1:15">
      <c r="A262" s="130" t="s">
        <v>2085</v>
      </c>
      <c r="B262" s="130" t="s">
        <v>2086</v>
      </c>
      <c r="C262" s="131"/>
      <c r="D262" s="130" t="s">
        <v>1628</v>
      </c>
      <c r="E262" s="134" t="s">
        <v>2087</v>
      </c>
      <c r="F262" s="133" t="s">
        <v>374</v>
      </c>
      <c r="G262" s="134" t="s">
        <v>465</v>
      </c>
      <c r="H262" s="134" t="s">
        <v>1550</v>
      </c>
      <c r="I262" s="135" t="s">
        <v>2088</v>
      </c>
      <c r="J262" s="330" t="e" vm="51">
        <v>#VALUE!</v>
      </c>
      <c r="K262" s="142"/>
      <c r="L262" s="130">
        <v>0.17</v>
      </c>
      <c r="M262" s="137">
        <v>4588</v>
      </c>
      <c r="N262" s="137"/>
      <c r="O262" s="151"/>
    </row>
    <row r="263" spans="1:15" ht="30">
      <c r="A263" s="142" t="s">
        <v>383</v>
      </c>
      <c r="B263" s="175" t="s">
        <v>969</v>
      </c>
      <c r="C263" s="131" t="s">
        <v>969</v>
      </c>
      <c r="D263" s="132" t="s">
        <v>1958</v>
      </c>
      <c r="E263" s="130" t="s">
        <v>2089</v>
      </c>
      <c r="F263" s="133" t="s">
        <v>374</v>
      </c>
      <c r="G263" s="134" t="s">
        <v>2090</v>
      </c>
      <c r="H263" s="143" t="s">
        <v>1577</v>
      </c>
      <c r="I263" s="318" t="s">
        <v>2091</v>
      </c>
      <c r="J263" s="318"/>
      <c r="K263" s="142"/>
      <c r="L263" s="142"/>
      <c r="M263" s="137">
        <v>768</v>
      </c>
      <c r="N263" s="137">
        <v>1</v>
      </c>
      <c r="O263" s="187"/>
    </row>
    <row r="264" spans="1:15" ht="45">
      <c r="A264" s="142" t="s">
        <v>372</v>
      </c>
      <c r="B264" s="175" t="s">
        <v>975</v>
      </c>
      <c r="C264" s="131" t="s">
        <v>975</v>
      </c>
      <c r="D264" s="132" t="s">
        <v>1958</v>
      </c>
      <c r="E264" s="130" t="s">
        <v>2092</v>
      </c>
      <c r="F264" s="133" t="s">
        <v>374</v>
      </c>
      <c r="G264" s="134" t="s">
        <v>2090</v>
      </c>
      <c r="H264" s="143" t="s">
        <v>1577</v>
      </c>
      <c r="I264" s="318" t="s">
        <v>2093</v>
      </c>
      <c r="J264" s="318"/>
      <c r="K264" s="130">
        <v>4.8499999999999996</v>
      </c>
      <c r="L264" s="158">
        <f t="shared" ref="L264" si="17">K264/2.2046</f>
        <v>2.1999455683570712</v>
      </c>
      <c r="M264" s="137">
        <v>450</v>
      </c>
      <c r="N264" s="137">
        <v>1</v>
      </c>
      <c r="O264" s="187"/>
    </row>
    <row r="265" spans="1:15" ht="30">
      <c r="A265" s="142" t="s">
        <v>377</v>
      </c>
      <c r="B265" s="176" t="s">
        <v>981</v>
      </c>
      <c r="C265" s="141" t="s">
        <v>981</v>
      </c>
      <c r="D265" s="132" t="s">
        <v>1958</v>
      </c>
      <c r="E265" s="130" t="s">
        <v>2094</v>
      </c>
      <c r="F265" s="133" t="s">
        <v>374</v>
      </c>
      <c r="G265" s="134" t="s">
        <v>2090</v>
      </c>
      <c r="H265" s="143" t="s">
        <v>1577</v>
      </c>
      <c r="I265" s="318" t="s">
        <v>982</v>
      </c>
      <c r="J265" s="318"/>
      <c r="K265" s="142"/>
      <c r="L265" s="142"/>
      <c r="M265" s="137">
        <v>360</v>
      </c>
      <c r="N265" s="137">
        <v>1</v>
      </c>
      <c r="O265" s="187"/>
    </row>
    <row r="266" spans="1:15" ht="30">
      <c r="A266" s="142" t="s">
        <v>380</v>
      </c>
      <c r="B266" s="175" t="s">
        <v>985</v>
      </c>
      <c r="C266" s="131" t="s">
        <v>985</v>
      </c>
      <c r="D266" s="132" t="s">
        <v>1958</v>
      </c>
      <c r="E266" s="130" t="s">
        <v>2095</v>
      </c>
      <c r="F266" s="133" t="s">
        <v>374</v>
      </c>
      <c r="G266" s="134" t="s">
        <v>2090</v>
      </c>
      <c r="H266" s="143" t="s">
        <v>1577</v>
      </c>
      <c r="I266" s="318" t="s">
        <v>986</v>
      </c>
      <c r="J266" s="318"/>
      <c r="K266" s="130">
        <v>6.7</v>
      </c>
      <c r="L266" s="158">
        <f t="shared" ref="L266" si="18">K266/2.2046</f>
        <v>3.0391000635035832</v>
      </c>
      <c r="M266" s="137">
        <v>360</v>
      </c>
      <c r="N266" s="137">
        <v>1</v>
      </c>
      <c r="O266" s="187"/>
    </row>
    <row r="267" spans="1:15" ht="30">
      <c r="A267" s="142" t="s">
        <v>386</v>
      </c>
      <c r="B267" s="175" t="s">
        <v>990</v>
      </c>
      <c r="C267" s="131" t="s">
        <v>990</v>
      </c>
      <c r="D267" s="132" t="s">
        <v>1958</v>
      </c>
      <c r="E267" s="130" t="s">
        <v>2096</v>
      </c>
      <c r="F267" s="133" t="s">
        <v>374</v>
      </c>
      <c r="G267" s="134" t="s">
        <v>2090</v>
      </c>
      <c r="H267" s="143" t="s">
        <v>1577</v>
      </c>
      <c r="I267" s="318" t="s">
        <v>2097</v>
      </c>
      <c r="J267" s="318"/>
      <c r="K267" s="142"/>
      <c r="L267" s="142"/>
      <c r="M267" s="137">
        <v>240</v>
      </c>
      <c r="N267" s="137">
        <v>1</v>
      </c>
      <c r="O267" s="187"/>
    </row>
    <row r="268" spans="1:15" ht="33" customHeight="1">
      <c r="A268" s="130" t="s">
        <v>389</v>
      </c>
      <c r="B268" s="175" t="s">
        <v>390</v>
      </c>
      <c r="C268" s="131" t="s">
        <v>390</v>
      </c>
      <c r="D268" s="132" t="s">
        <v>1958</v>
      </c>
      <c r="E268" s="211" t="s">
        <v>2098</v>
      </c>
      <c r="F268" s="133" t="s">
        <v>374</v>
      </c>
      <c r="G268" s="134" t="s">
        <v>2090</v>
      </c>
      <c r="H268" s="143" t="s">
        <v>1577</v>
      </c>
      <c r="I268" s="318" t="s">
        <v>2099</v>
      </c>
      <c r="J268" s="318"/>
      <c r="K268" s="142"/>
      <c r="L268" s="142"/>
      <c r="M268" s="137">
        <v>150</v>
      </c>
      <c r="N268" s="137">
        <v>1</v>
      </c>
      <c r="O268" s="187"/>
    </row>
    <row r="269" spans="1:15" ht="33" customHeight="1">
      <c r="A269" s="130" t="s">
        <v>392</v>
      </c>
      <c r="B269" s="175" t="s">
        <v>393</v>
      </c>
      <c r="C269" s="131" t="s">
        <v>393</v>
      </c>
      <c r="D269" s="132" t="s">
        <v>1958</v>
      </c>
      <c r="E269" s="130" t="s">
        <v>2100</v>
      </c>
      <c r="F269" s="133" t="s">
        <v>374</v>
      </c>
      <c r="G269" s="134" t="s">
        <v>2090</v>
      </c>
      <c r="H269" s="143" t="s">
        <v>1577</v>
      </c>
      <c r="I269" s="318" t="s">
        <v>2101</v>
      </c>
      <c r="J269" s="318"/>
      <c r="K269" s="142"/>
      <c r="L269" s="142"/>
      <c r="M269" s="137">
        <v>130</v>
      </c>
      <c r="N269" s="137">
        <v>1</v>
      </c>
      <c r="O269" s="187"/>
    </row>
    <row r="270" spans="1:15" ht="30">
      <c r="A270" s="130" t="s">
        <v>1453</v>
      </c>
      <c r="B270" s="130" t="s">
        <v>2102</v>
      </c>
      <c r="C270" s="131" t="s">
        <v>1454</v>
      </c>
      <c r="D270" s="130" t="s">
        <v>2103</v>
      </c>
      <c r="E270" s="131">
        <v>150109</v>
      </c>
      <c r="F270" s="133" t="s">
        <v>1365</v>
      </c>
      <c r="G270" s="212" t="s">
        <v>1455</v>
      </c>
      <c r="H270" s="212" t="s">
        <v>1550</v>
      </c>
      <c r="I270" s="135" t="s">
        <v>2104</v>
      </c>
      <c r="J270" s="330" t="e" vm="52">
        <v>#VALUE!</v>
      </c>
      <c r="K270" s="130">
        <v>0.58300000000000007</v>
      </c>
      <c r="L270" s="158">
        <f>K270/2.2046</f>
        <v>0.26444706522725214</v>
      </c>
      <c r="M270" s="213">
        <v>800</v>
      </c>
      <c r="N270" s="213">
        <v>1</v>
      </c>
      <c r="O270" s="214"/>
    </row>
    <row r="271" spans="1:15" ht="30">
      <c r="A271" s="130" t="s">
        <v>1457</v>
      </c>
      <c r="B271" s="130" t="s">
        <v>2105</v>
      </c>
      <c r="C271" s="131" t="s">
        <v>1458</v>
      </c>
      <c r="D271" s="130" t="s">
        <v>2103</v>
      </c>
      <c r="E271" s="131">
        <v>150110</v>
      </c>
      <c r="F271" s="133" t="s">
        <v>1365</v>
      </c>
      <c r="G271" s="212" t="s">
        <v>1455</v>
      </c>
      <c r="H271" s="212" t="s">
        <v>1550</v>
      </c>
      <c r="I271" s="135" t="s">
        <v>2106</v>
      </c>
      <c r="J271" s="135"/>
      <c r="K271" s="130">
        <v>1.4300000000000002</v>
      </c>
      <c r="L271" s="158">
        <f t="shared" ref="L271:L329" si="19">K271/2.2046</f>
        <v>0.64864374489703347</v>
      </c>
      <c r="M271" s="213">
        <v>800</v>
      </c>
      <c r="N271" s="213">
        <v>1</v>
      </c>
      <c r="O271" s="214"/>
    </row>
    <row r="272" spans="1:15" ht="25.5">
      <c r="A272" s="130" t="s">
        <v>1460</v>
      </c>
      <c r="B272" s="130" t="s">
        <v>2107</v>
      </c>
      <c r="C272" s="131" t="s">
        <v>1461</v>
      </c>
      <c r="D272" s="130" t="s">
        <v>2103</v>
      </c>
      <c r="E272" s="131">
        <v>150112</v>
      </c>
      <c r="F272" s="133" t="s">
        <v>1365</v>
      </c>
      <c r="G272" s="212" t="s">
        <v>1455</v>
      </c>
      <c r="H272" s="212" t="s">
        <v>1550</v>
      </c>
      <c r="I272" s="135" t="s">
        <v>2108</v>
      </c>
      <c r="J272" s="135"/>
      <c r="K272" s="130">
        <v>2.3980000000000006</v>
      </c>
      <c r="L272" s="158">
        <f t="shared" si="19"/>
        <v>1.0877256645196409</v>
      </c>
      <c r="M272" s="213">
        <v>400</v>
      </c>
      <c r="N272" s="213">
        <v>1</v>
      </c>
      <c r="O272" s="214"/>
    </row>
    <row r="273" spans="1:15" ht="30">
      <c r="A273" s="130" t="s">
        <v>1463</v>
      </c>
      <c r="B273" s="130" t="s">
        <v>2109</v>
      </c>
      <c r="C273" s="131" t="s">
        <v>1464</v>
      </c>
      <c r="D273" s="130" t="s">
        <v>2103</v>
      </c>
      <c r="E273" s="215"/>
      <c r="F273" s="133" t="s">
        <v>1365</v>
      </c>
      <c r="G273" s="212" t="s">
        <v>1455</v>
      </c>
      <c r="H273" s="212" t="s">
        <v>1550</v>
      </c>
      <c r="I273" s="135" t="s">
        <v>2110</v>
      </c>
      <c r="J273" s="135"/>
      <c r="K273" s="130">
        <v>0.33440000000000003</v>
      </c>
      <c r="L273" s="158">
        <f t="shared" si="19"/>
        <v>0.15168284496053708</v>
      </c>
      <c r="M273" s="213">
        <v>4500</v>
      </c>
      <c r="N273" s="213">
        <v>2</v>
      </c>
      <c r="O273" s="151"/>
    </row>
    <row r="274" spans="1:15" ht="30.75" customHeight="1">
      <c r="A274" s="130" t="s">
        <v>1299</v>
      </c>
      <c r="B274" s="130"/>
      <c r="C274" s="131"/>
      <c r="D274" s="130" t="s">
        <v>1728</v>
      </c>
      <c r="E274" s="131"/>
      <c r="F274" s="133" t="s">
        <v>1365</v>
      </c>
      <c r="G274" s="212" t="s">
        <v>2111</v>
      </c>
      <c r="H274" s="143" t="s">
        <v>1577</v>
      </c>
      <c r="I274" s="135" t="s">
        <v>1301</v>
      </c>
      <c r="J274" s="135"/>
      <c r="K274" s="130"/>
      <c r="L274" s="158"/>
      <c r="M274" s="213"/>
      <c r="N274" s="213">
        <v>2</v>
      </c>
      <c r="O274" s="187"/>
    </row>
    <row r="275" spans="1:15" ht="30.75" customHeight="1">
      <c r="A275" s="130" t="s">
        <v>1465</v>
      </c>
      <c r="B275" s="130" t="s">
        <v>2112</v>
      </c>
      <c r="C275" s="131" t="s">
        <v>1466</v>
      </c>
      <c r="D275" s="130" t="s">
        <v>2103</v>
      </c>
      <c r="E275" s="215"/>
      <c r="F275" s="133" t="s">
        <v>1365</v>
      </c>
      <c r="G275" s="212" t="s">
        <v>1455</v>
      </c>
      <c r="H275" s="212" t="s">
        <v>1550</v>
      </c>
      <c r="I275" s="135" t="s">
        <v>2113</v>
      </c>
      <c r="J275" s="135"/>
      <c r="K275" s="130">
        <v>0.37840000000000001</v>
      </c>
      <c r="L275" s="158">
        <f t="shared" si="19"/>
        <v>0.17164111403429194</v>
      </c>
      <c r="M275" s="213">
        <v>4500</v>
      </c>
      <c r="N275" s="213">
        <v>2</v>
      </c>
      <c r="O275" s="151"/>
    </row>
    <row r="276" spans="1:15" ht="30.75" customHeight="1">
      <c r="A276" s="130" t="s">
        <v>1302</v>
      </c>
      <c r="B276" s="130"/>
      <c r="C276" s="131"/>
      <c r="D276" s="130" t="s">
        <v>1728</v>
      </c>
      <c r="E276" s="131"/>
      <c r="F276" s="133" t="s">
        <v>1365</v>
      </c>
      <c r="G276" s="212" t="s">
        <v>2111</v>
      </c>
      <c r="H276" s="143" t="s">
        <v>1577</v>
      </c>
      <c r="I276" s="135" t="s">
        <v>1303</v>
      </c>
      <c r="J276" s="135"/>
      <c r="K276" s="130"/>
      <c r="L276" s="158"/>
      <c r="M276" s="213"/>
      <c r="N276" s="213">
        <v>2</v>
      </c>
      <c r="O276" s="187"/>
    </row>
    <row r="277" spans="1:15" ht="25.5">
      <c r="A277" s="130" t="s">
        <v>1467</v>
      </c>
      <c r="B277" s="130" t="s">
        <v>2114</v>
      </c>
      <c r="C277" s="131" t="s">
        <v>1376</v>
      </c>
      <c r="D277" s="130" t="s">
        <v>2103</v>
      </c>
      <c r="E277" s="215"/>
      <c r="F277" s="133" t="s">
        <v>1365</v>
      </c>
      <c r="G277" s="212" t="s">
        <v>1455</v>
      </c>
      <c r="H277" s="212" t="s">
        <v>1550</v>
      </c>
      <c r="I277" s="135" t="s">
        <v>2115</v>
      </c>
      <c r="J277" s="135"/>
      <c r="K277" s="130">
        <v>0.37840000000000001</v>
      </c>
      <c r="L277" s="158">
        <f t="shared" si="19"/>
        <v>0.17164111403429194</v>
      </c>
      <c r="M277" s="213">
        <v>4500</v>
      </c>
      <c r="N277" s="213">
        <v>2</v>
      </c>
      <c r="O277" s="151"/>
    </row>
    <row r="278" spans="1:15" ht="31.5" customHeight="1">
      <c r="A278" s="130" t="s">
        <v>1304</v>
      </c>
      <c r="B278" s="130"/>
      <c r="C278" s="131"/>
      <c r="D278" s="130" t="s">
        <v>1728</v>
      </c>
      <c r="E278" s="131"/>
      <c r="F278" s="133" t="s">
        <v>1365</v>
      </c>
      <c r="G278" s="212" t="s">
        <v>2111</v>
      </c>
      <c r="H278" s="143" t="s">
        <v>1577</v>
      </c>
      <c r="I278" s="135" t="s">
        <v>1305</v>
      </c>
      <c r="J278" s="135"/>
      <c r="K278" s="130"/>
      <c r="L278" s="158"/>
      <c r="M278" s="213"/>
      <c r="N278" s="213">
        <v>2</v>
      </c>
      <c r="O278" s="187"/>
    </row>
    <row r="279" spans="1:15" ht="31.5" customHeight="1">
      <c r="A279" s="130" t="s">
        <v>1468</v>
      </c>
      <c r="B279" s="130" t="s">
        <v>2116</v>
      </c>
      <c r="C279" s="131" t="s">
        <v>1469</v>
      </c>
      <c r="D279" s="130" t="s">
        <v>2103</v>
      </c>
      <c r="E279" s="215"/>
      <c r="F279" s="133" t="s">
        <v>1365</v>
      </c>
      <c r="G279" s="212" t="s">
        <v>1455</v>
      </c>
      <c r="H279" s="212" t="s">
        <v>1550</v>
      </c>
      <c r="I279" s="318" t="s">
        <v>1470</v>
      </c>
      <c r="J279" s="318"/>
      <c r="K279" s="130">
        <v>0.80080000000000007</v>
      </c>
      <c r="L279" s="158">
        <f t="shared" si="19"/>
        <v>0.36324049714233875</v>
      </c>
      <c r="M279" s="213">
        <v>2400</v>
      </c>
      <c r="N279" s="213">
        <v>2</v>
      </c>
      <c r="O279" s="151"/>
    </row>
    <row r="280" spans="1:15">
      <c r="A280" s="130" t="s">
        <v>1363</v>
      </c>
      <c r="B280" s="130" t="s">
        <v>2117</v>
      </c>
      <c r="C280" s="131" t="s">
        <v>1364</v>
      </c>
      <c r="D280" s="130" t="s">
        <v>2103</v>
      </c>
      <c r="E280" s="131">
        <v>150103</v>
      </c>
      <c r="F280" s="133" t="s">
        <v>1365</v>
      </c>
      <c r="G280" s="212" t="s">
        <v>1366</v>
      </c>
      <c r="H280" s="212" t="s">
        <v>1550</v>
      </c>
      <c r="I280" s="135" t="s">
        <v>2118</v>
      </c>
      <c r="J280" s="330" t="e" vm="53">
        <v>#VALUE!</v>
      </c>
      <c r="K280" s="130">
        <v>7.8760000000000012</v>
      </c>
      <c r="L280" s="158">
        <f t="shared" si="19"/>
        <v>3.572530164202123</v>
      </c>
      <c r="M280" s="213">
        <v>220</v>
      </c>
      <c r="N280" s="213" t="s">
        <v>2119</v>
      </c>
      <c r="O280" s="214"/>
    </row>
    <row r="281" spans="1:15" ht="57" customHeight="1">
      <c r="A281" s="130" t="s">
        <v>1368</v>
      </c>
      <c r="B281" s="130" t="s">
        <v>2120</v>
      </c>
      <c r="C281" s="131" t="s">
        <v>1369</v>
      </c>
      <c r="D281" s="130" t="s">
        <v>2103</v>
      </c>
      <c r="E281" s="131">
        <v>150104</v>
      </c>
      <c r="F281" s="133" t="s">
        <v>1365</v>
      </c>
      <c r="G281" s="212" t="s">
        <v>1366</v>
      </c>
      <c r="H281" s="212" t="s">
        <v>1550</v>
      </c>
      <c r="I281" s="135" t="s">
        <v>2121</v>
      </c>
      <c r="J281" s="135"/>
      <c r="K281" s="130">
        <v>10.01</v>
      </c>
      <c r="L281" s="158">
        <f t="shared" si="19"/>
        <v>4.5405062142792341</v>
      </c>
      <c r="M281" s="213">
        <v>220</v>
      </c>
      <c r="N281" s="213" t="s">
        <v>2119</v>
      </c>
      <c r="O281" s="214"/>
    </row>
    <row r="282" spans="1:15" ht="54.6" customHeight="1">
      <c r="A282" s="130" t="s">
        <v>1371</v>
      </c>
      <c r="B282" s="130" t="s">
        <v>2122</v>
      </c>
      <c r="C282" s="131" t="s">
        <v>1372</v>
      </c>
      <c r="D282" s="130" t="s">
        <v>2103</v>
      </c>
      <c r="E282" s="215"/>
      <c r="F282" s="133" t="s">
        <v>1365</v>
      </c>
      <c r="G282" s="212" t="s">
        <v>1366</v>
      </c>
      <c r="H282" s="212" t="s">
        <v>1550</v>
      </c>
      <c r="I282" s="135" t="s">
        <v>2123</v>
      </c>
      <c r="J282" s="135"/>
      <c r="K282" s="130">
        <v>0.69300000000000006</v>
      </c>
      <c r="L282" s="158">
        <f t="shared" si="19"/>
        <v>0.3143427379116393</v>
      </c>
      <c r="M282" s="213">
        <v>3000</v>
      </c>
      <c r="N282" s="213">
        <v>1</v>
      </c>
      <c r="O282" s="151"/>
    </row>
    <row r="283" spans="1:15" ht="55.9" customHeight="1">
      <c r="A283" s="130" t="s">
        <v>1497</v>
      </c>
      <c r="B283" s="130" t="s">
        <v>2124</v>
      </c>
      <c r="C283" s="131" t="s">
        <v>1498</v>
      </c>
      <c r="D283" s="130" t="s">
        <v>2103</v>
      </c>
      <c r="E283" s="215"/>
      <c r="F283" s="133" t="s">
        <v>1365</v>
      </c>
      <c r="G283" s="212" t="s">
        <v>1499</v>
      </c>
      <c r="H283" s="212" t="s">
        <v>1550</v>
      </c>
      <c r="I283" s="135" t="s">
        <v>2125</v>
      </c>
      <c r="J283" s="330" t="e" vm="54">
        <v>#VALUE!</v>
      </c>
      <c r="K283" s="130">
        <v>11.66</v>
      </c>
      <c r="L283" s="158">
        <f t="shared" si="19"/>
        <v>5.288941304545042</v>
      </c>
      <c r="M283" s="213">
        <v>150</v>
      </c>
      <c r="N283" s="213">
        <v>1</v>
      </c>
      <c r="O283" s="214"/>
    </row>
    <row r="284" spans="1:15" ht="30">
      <c r="A284" s="130" t="s">
        <v>1502</v>
      </c>
      <c r="B284" s="130" t="s">
        <v>2126</v>
      </c>
      <c r="C284" s="131" t="s">
        <v>1503</v>
      </c>
      <c r="D284" s="130" t="s">
        <v>2103</v>
      </c>
      <c r="E284" s="215"/>
      <c r="F284" s="133" t="s">
        <v>1365</v>
      </c>
      <c r="G284" s="212" t="s">
        <v>1499</v>
      </c>
      <c r="H284" s="212" t="s">
        <v>1550</v>
      </c>
      <c r="I284" s="135" t="s">
        <v>2127</v>
      </c>
      <c r="J284" s="330" t="e" vm="55">
        <v>#VALUE!</v>
      </c>
      <c r="K284" s="130">
        <v>10.318000000000001</v>
      </c>
      <c r="L284" s="158">
        <f t="shared" si="19"/>
        <v>4.6802140977955187</v>
      </c>
      <c r="M284" s="213">
        <v>150</v>
      </c>
      <c r="N284" s="213">
        <v>1</v>
      </c>
      <c r="O284" s="214"/>
    </row>
    <row r="285" spans="1:15" ht="29.25" customHeight="1">
      <c r="A285" s="130" t="s">
        <v>1505</v>
      </c>
      <c r="B285" s="130" t="s">
        <v>2128</v>
      </c>
      <c r="C285" s="131" t="s">
        <v>1506</v>
      </c>
      <c r="D285" s="130" t="s">
        <v>2103</v>
      </c>
      <c r="E285" s="215"/>
      <c r="F285" s="133" t="s">
        <v>1365</v>
      </c>
      <c r="G285" s="212" t="s">
        <v>1499</v>
      </c>
      <c r="H285" s="212" t="s">
        <v>1550</v>
      </c>
      <c r="I285" s="135" t="s">
        <v>2129</v>
      </c>
      <c r="J285" s="135"/>
      <c r="K285" s="130">
        <v>14.366000000000001</v>
      </c>
      <c r="L285" s="158">
        <f t="shared" si="19"/>
        <v>6.5163748525809675</v>
      </c>
      <c r="M285" s="213">
        <v>150</v>
      </c>
      <c r="N285" s="213"/>
      <c r="O285" s="214"/>
    </row>
    <row r="286" spans="1:15" ht="30">
      <c r="A286" s="130" t="s">
        <v>1508</v>
      </c>
      <c r="B286" s="130" t="s">
        <v>2130</v>
      </c>
      <c r="C286" s="131" t="s">
        <v>1509</v>
      </c>
      <c r="D286" s="130" t="s">
        <v>2103</v>
      </c>
      <c r="E286" s="215"/>
      <c r="F286" s="133" t="s">
        <v>1365</v>
      </c>
      <c r="G286" s="212" t="s">
        <v>1499</v>
      </c>
      <c r="H286" s="212" t="s">
        <v>1550</v>
      </c>
      <c r="I286" s="135" t="s">
        <v>2131</v>
      </c>
      <c r="J286" s="135"/>
      <c r="K286" s="130">
        <v>11.462000000000002</v>
      </c>
      <c r="L286" s="158">
        <f t="shared" si="19"/>
        <v>5.1991290937131458</v>
      </c>
      <c r="M286" s="213">
        <v>150</v>
      </c>
      <c r="N286" s="213"/>
      <c r="O286" s="214"/>
    </row>
    <row r="287" spans="1:15" ht="30">
      <c r="A287" s="130" t="s">
        <v>1511</v>
      </c>
      <c r="B287" s="130" t="s">
        <v>2132</v>
      </c>
      <c r="C287" s="131" t="s">
        <v>1512</v>
      </c>
      <c r="D287" s="130" t="s">
        <v>2103</v>
      </c>
      <c r="E287" s="215"/>
      <c r="F287" s="133" t="s">
        <v>1365</v>
      </c>
      <c r="G287" s="212" t="s">
        <v>1499</v>
      </c>
      <c r="H287" s="212" t="s">
        <v>1550</v>
      </c>
      <c r="I287" s="135" t="s">
        <v>2133</v>
      </c>
      <c r="J287" s="135"/>
      <c r="K287" s="130">
        <v>12.804000000000002</v>
      </c>
      <c r="L287" s="158">
        <f t="shared" si="19"/>
        <v>5.80785630046267</v>
      </c>
      <c r="M287" s="213">
        <v>150</v>
      </c>
      <c r="N287" s="213"/>
      <c r="O287" s="214"/>
    </row>
    <row r="288" spans="1:15" ht="30">
      <c r="A288" s="216" t="s">
        <v>1515</v>
      </c>
      <c r="B288" s="130" t="s">
        <v>2134</v>
      </c>
      <c r="C288" s="141" t="s">
        <v>1516</v>
      </c>
      <c r="D288" s="130" t="s">
        <v>2103</v>
      </c>
      <c r="E288" s="215"/>
      <c r="F288" s="133" t="s">
        <v>1365</v>
      </c>
      <c r="G288" s="212" t="s">
        <v>1499</v>
      </c>
      <c r="H288" s="212" t="s">
        <v>1550</v>
      </c>
      <c r="I288" s="135" t="s">
        <v>2135</v>
      </c>
      <c r="J288" s="135"/>
      <c r="K288" s="130">
        <v>13.618000000000002</v>
      </c>
      <c r="L288" s="158">
        <f t="shared" si="19"/>
        <v>6.1770842783271345</v>
      </c>
      <c r="M288" s="213">
        <v>150</v>
      </c>
      <c r="N288" s="213"/>
      <c r="O288" s="214"/>
    </row>
    <row r="289" spans="1:15" ht="30">
      <c r="A289" s="216" t="s">
        <v>1518</v>
      </c>
      <c r="B289" s="130" t="s">
        <v>2136</v>
      </c>
      <c r="C289" s="141" t="s">
        <v>1519</v>
      </c>
      <c r="D289" s="130" t="s">
        <v>2103</v>
      </c>
      <c r="E289" s="215"/>
      <c r="F289" s="133" t="s">
        <v>1365</v>
      </c>
      <c r="G289" s="212" t="s">
        <v>1499</v>
      </c>
      <c r="H289" s="212" t="s">
        <v>1550</v>
      </c>
      <c r="I289" s="135" t="s">
        <v>2137</v>
      </c>
      <c r="J289" s="135"/>
      <c r="K289" s="130">
        <v>15.07</v>
      </c>
      <c r="L289" s="158">
        <f t="shared" si="19"/>
        <v>6.8357071577610444</v>
      </c>
      <c r="M289" s="213">
        <v>125</v>
      </c>
      <c r="N289" s="213"/>
      <c r="O289" s="214"/>
    </row>
    <row r="290" spans="1:15" ht="30">
      <c r="A290" s="216" t="s">
        <v>1521</v>
      </c>
      <c r="B290" s="130" t="s">
        <v>2138</v>
      </c>
      <c r="C290" s="141" t="s">
        <v>1522</v>
      </c>
      <c r="D290" s="130" t="s">
        <v>2103</v>
      </c>
      <c r="E290" s="215"/>
      <c r="F290" s="133" t="s">
        <v>1365</v>
      </c>
      <c r="G290" s="212" t="s">
        <v>1499</v>
      </c>
      <c r="H290" s="212" t="s">
        <v>1550</v>
      </c>
      <c r="I290" s="135" t="s">
        <v>2139</v>
      </c>
      <c r="J290" s="135"/>
      <c r="K290" s="130">
        <v>12.562000000000001</v>
      </c>
      <c r="L290" s="158">
        <f t="shared" si="19"/>
        <v>5.6980858205570177</v>
      </c>
      <c r="M290" s="213">
        <v>150</v>
      </c>
      <c r="N290" s="213"/>
      <c r="O290" s="214"/>
    </row>
    <row r="291" spans="1:15" ht="30">
      <c r="A291" s="216" t="s">
        <v>1524</v>
      </c>
      <c r="B291" s="141" t="s">
        <v>2140</v>
      </c>
      <c r="C291" s="141" t="s">
        <v>1525</v>
      </c>
      <c r="D291" s="130" t="s">
        <v>2103</v>
      </c>
      <c r="E291" s="215"/>
      <c r="F291" s="133" t="s">
        <v>1365</v>
      </c>
      <c r="G291" s="212" t="s">
        <v>1499</v>
      </c>
      <c r="H291" s="212" t="s">
        <v>1550</v>
      </c>
      <c r="I291" s="135" t="s">
        <v>2141</v>
      </c>
      <c r="J291" s="135"/>
      <c r="K291" s="130">
        <v>13.750000000000002</v>
      </c>
      <c r="L291" s="158">
        <f t="shared" si="19"/>
        <v>6.2369590855483992</v>
      </c>
      <c r="M291" s="213">
        <v>125</v>
      </c>
      <c r="N291" s="213"/>
      <c r="O291" s="214"/>
    </row>
    <row r="292" spans="1:15" ht="30">
      <c r="A292" s="216" t="s">
        <v>1527</v>
      </c>
      <c r="B292" s="130" t="s">
        <v>2142</v>
      </c>
      <c r="C292" s="141" t="s">
        <v>1528</v>
      </c>
      <c r="D292" s="130" t="s">
        <v>2103</v>
      </c>
      <c r="E292" s="215"/>
      <c r="F292" s="133" t="s">
        <v>1365</v>
      </c>
      <c r="G292" s="212" t="s">
        <v>1499</v>
      </c>
      <c r="H292" s="212" t="s">
        <v>1550</v>
      </c>
      <c r="I292" s="135" t="s">
        <v>2143</v>
      </c>
      <c r="J292" s="135"/>
      <c r="K292" s="130">
        <v>14.894</v>
      </c>
      <c r="L292" s="158">
        <f t="shared" si="19"/>
        <v>6.7558740814660254</v>
      </c>
      <c r="M292" s="213">
        <v>150</v>
      </c>
      <c r="N292" s="213"/>
      <c r="O292" s="214"/>
    </row>
    <row r="293" spans="1:15" ht="30">
      <c r="A293" s="216" t="s">
        <v>1530</v>
      </c>
      <c r="B293" s="130" t="s">
        <v>2144</v>
      </c>
      <c r="C293" s="141" t="s">
        <v>1531</v>
      </c>
      <c r="D293" s="130" t="s">
        <v>2103</v>
      </c>
      <c r="E293" s="215"/>
      <c r="F293" s="133" t="s">
        <v>1365</v>
      </c>
      <c r="G293" s="212" t="s">
        <v>1499</v>
      </c>
      <c r="H293" s="212" t="s">
        <v>1550</v>
      </c>
      <c r="I293" s="135" t="s">
        <v>2145</v>
      </c>
      <c r="J293" s="135"/>
      <c r="K293" s="130">
        <v>16.192000000000004</v>
      </c>
      <c r="L293" s="158">
        <f t="shared" si="19"/>
        <v>7.3446430191417953</v>
      </c>
      <c r="M293" s="213">
        <v>125</v>
      </c>
      <c r="N293" s="213"/>
      <c r="O293" s="214"/>
    </row>
    <row r="294" spans="1:15" ht="29.25" customHeight="1">
      <c r="A294" s="130" t="s">
        <v>1417</v>
      </c>
      <c r="B294" s="130" t="s">
        <v>2146</v>
      </c>
      <c r="C294" s="131" t="s">
        <v>1418</v>
      </c>
      <c r="D294" s="130" t="s">
        <v>2103</v>
      </c>
      <c r="E294" s="131">
        <v>150145</v>
      </c>
      <c r="F294" s="133" t="s">
        <v>1365</v>
      </c>
      <c r="G294" s="212" t="s">
        <v>1419</v>
      </c>
      <c r="H294" s="212" t="s">
        <v>1550</v>
      </c>
      <c r="I294" s="135" t="s">
        <v>2147</v>
      </c>
      <c r="J294" s="329" t="e" vm="56">
        <v>#VALUE!</v>
      </c>
      <c r="K294" s="130">
        <v>21.295999999999999</v>
      </c>
      <c r="L294" s="158">
        <f t="shared" si="19"/>
        <v>9.6598022316973591</v>
      </c>
      <c r="M294" s="213">
        <v>100</v>
      </c>
      <c r="N294" s="213" t="s">
        <v>2119</v>
      </c>
      <c r="O294" s="214"/>
    </row>
    <row r="295" spans="1:15" ht="45">
      <c r="A295" s="130" t="s">
        <v>1421</v>
      </c>
      <c r="B295" s="130" t="s">
        <v>2148</v>
      </c>
      <c r="C295" s="131" t="s">
        <v>1422</v>
      </c>
      <c r="D295" s="130" t="s">
        <v>2103</v>
      </c>
      <c r="E295" s="131">
        <v>150146</v>
      </c>
      <c r="F295" s="133" t="s">
        <v>1365</v>
      </c>
      <c r="G295" s="212" t="s">
        <v>1419</v>
      </c>
      <c r="H295" s="212" t="s">
        <v>1550</v>
      </c>
      <c r="I295" s="135" t="s">
        <v>2149</v>
      </c>
      <c r="J295" s="329" t="e" vm="57">
        <v>#VALUE!</v>
      </c>
      <c r="K295" s="130">
        <v>23.32</v>
      </c>
      <c r="L295" s="158">
        <f t="shared" si="19"/>
        <v>10.577882609090084</v>
      </c>
      <c r="M295" s="213">
        <v>100</v>
      </c>
      <c r="N295" s="213" t="s">
        <v>2119</v>
      </c>
      <c r="O295" s="214"/>
    </row>
    <row r="296" spans="1:15" ht="60">
      <c r="A296" s="130" t="s">
        <v>1424</v>
      </c>
      <c r="B296" s="175" t="s">
        <v>2150</v>
      </c>
      <c r="C296" s="131" t="s">
        <v>1425</v>
      </c>
      <c r="D296" s="130" t="s">
        <v>2103</v>
      </c>
      <c r="E296" s="215"/>
      <c r="F296" s="133" t="s">
        <v>1365</v>
      </c>
      <c r="G296" s="212" t="s">
        <v>1419</v>
      </c>
      <c r="H296" s="212" t="s">
        <v>1550</v>
      </c>
      <c r="I296" s="135" t="s">
        <v>2151</v>
      </c>
      <c r="J296" s="330" t="e" vm="58">
        <v>#VALUE!</v>
      </c>
      <c r="K296" s="130">
        <v>58.300000000000004</v>
      </c>
      <c r="L296" s="158">
        <f t="shared" si="19"/>
        <v>26.444706522725212</v>
      </c>
      <c r="M296" s="213">
        <v>30</v>
      </c>
      <c r="N296" s="213" t="s">
        <v>2119</v>
      </c>
      <c r="O296" s="214"/>
    </row>
    <row r="297" spans="1:15" ht="60">
      <c r="A297" s="130" t="s">
        <v>1428</v>
      </c>
      <c r="B297" s="175" t="s">
        <v>2152</v>
      </c>
      <c r="C297" s="131" t="s">
        <v>1429</v>
      </c>
      <c r="D297" s="130" t="s">
        <v>2103</v>
      </c>
      <c r="E297" s="131">
        <v>150135</v>
      </c>
      <c r="F297" s="133" t="s">
        <v>1365</v>
      </c>
      <c r="G297" s="212" t="s">
        <v>1419</v>
      </c>
      <c r="H297" s="212" t="s">
        <v>1550</v>
      </c>
      <c r="I297" s="135" t="s">
        <v>2153</v>
      </c>
      <c r="J297" s="135"/>
      <c r="K297" s="130">
        <v>58.300000000000004</v>
      </c>
      <c r="L297" s="158">
        <f t="shared" si="19"/>
        <v>26.444706522725212</v>
      </c>
      <c r="M297" s="213">
        <v>30</v>
      </c>
      <c r="N297" s="213" t="s">
        <v>2119</v>
      </c>
      <c r="O297" s="214"/>
    </row>
    <row r="298" spans="1:15" ht="45">
      <c r="A298" s="130" t="s">
        <v>1431</v>
      </c>
      <c r="B298" s="175" t="s">
        <v>2154</v>
      </c>
      <c r="C298" s="131" t="s">
        <v>1432</v>
      </c>
      <c r="D298" s="130" t="s">
        <v>2103</v>
      </c>
      <c r="E298" s="215"/>
      <c r="F298" s="133" t="s">
        <v>1365</v>
      </c>
      <c r="G298" s="212" t="s">
        <v>1419</v>
      </c>
      <c r="H298" s="212" t="s">
        <v>1550</v>
      </c>
      <c r="I298" s="135" t="s">
        <v>2155</v>
      </c>
      <c r="J298" s="135"/>
      <c r="K298" s="130">
        <v>55.440000000000005</v>
      </c>
      <c r="L298" s="158">
        <f t="shared" si="19"/>
        <v>25.147419032931143</v>
      </c>
      <c r="M298" s="213">
        <v>30</v>
      </c>
      <c r="N298" s="213" t="s">
        <v>2119</v>
      </c>
      <c r="O298" s="214"/>
    </row>
    <row r="299" spans="1:15" ht="45">
      <c r="A299" s="130" t="s">
        <v>1434</v>
      </c>
      <c r="B299" s="175" t="s">
        <v>2156</v>
      </c>
      <c r="C299" s="131" t="s">
        <v>1435</v>
      </c>
      <c r="D299" s="130" t="s">
        <v>2103</v>
      </c>
      <c r="E299" s="215"/>
      <c r="F299" s="133" t="s">
        <v>1365</v>
      </c>
      <c r="G299" s="212" t="s">
        <v>1419</v>
      </c>
      <c r="H299" s="212" t="s">
        <v>1550</v>
      </c>
      <c r="I299" s="135" t="s">
        <v>2157</v>
      </c>
      <c r="J299" s="135"/>
      <c r="K299" s="130">
        <v>55.440000000000005</v>
      </c>
      <c r="L299" s="158">
        <f t="shared" si="19"/>
        <v>25.147419032931143</v>
      </c>
      <c r="M299" s="213">
        <v>30</v>
      </c>
      <c r="N299" s="213" t="s">
        <v>2119</v>
      </c>
      <c r="O299" s="214"/>
    </row>
    <row r="300" spans="1:15" ht="30">
      <c r="A300" s="130" t="s">
        <v>1471</v>
      </c>
      <c r="B300" s="130" t="s">
        <v>2158</v>
      </c>
      <c r="C300" s="131" t="s">
        <v>1472</v>
      </c>
      <c r="D300" s="130" t="s">
        <v>2103</v>
      </c>
      <c r="E300" s="215"/>
      <c r="F300" s="133" t="s">
        <v>1365</v>
      </c>
      <c r="G300" s="212" t="s">
        <v>1455</v>
      </c>
      <c r="H300" s="212" t="s">
        <v>1550</v>
      </c>
      <c r="I300" s="135" t="s">
        <v>2159</v>
      </c>
      <c r="J300" s="135"/>
      <c r="K300" s="130">
        <v>3.036</v>
      </c>
      <c r="L300" s="158">
        <f t="shared" si="19"/>
        <v>1.3771205660890864</v>
      </c>
      <c r="M300" s="213">
        <v>500</v>
      </c>
      <c r="N300" s="213">
        <v>2</v>
      </c>
      <c r="O300" s="214"/>
    </row>
    <row r="301" spans="1:15" ht="25.5">
      <c r="A301" s="130" t="s">
        <v>1474</v>
      </c>
      <c r="B301" s="130" t="s">
        <v>2160</v>
      </c>
      <c r="C301" s="131" t="s">
        <v>1475</v>
      </c>
      <c r="D301" s="130" t="s">
        <v>2103</v>
      </c>
      <c r="E301" s="215"/>
      <c r="F301" s="133" t="s">
        <v>1365</v>
      </c>
      <c r="G301" s="212" t="s">
        <v>1455</v>
      </c>
      <c r="H301" s="212" t="s">
        <v>1550</v>
      </c>
      <c r="I301" s="135" t="s">
        <v>2161</v>
      </c>
      <c r="J301" s="135"/>
      <c r="K301" s="130">
        <v>0.19800000000000001</v>
      </c>
      <c r="L301" s="158">
        <f t="shared" si="19"/>
        <v>8.9812210831896944E-2</v>
      </c>
      <c r="M301" s="213">
        <v>8000</v>
      </c>
      <c r="N301" s="213">
        <v>2</v>
      </c>
      <c r="O301" s="151"/>
    </row>
    <row r="302" spans="1:15" ht="25.5">
      <c r="A302" s="130" t="s">
        <v>1477</v>
      </c>
      <c r="B302" s="130" t="s">
        <v>2162</v>
      </c>
      <c r="C302" s="131" t="s">
        <v>1426</v>
      </c>
      <c r="D302" s="130" t="s">
        <v>2103</v>
      </c>
      <c r="E302" s="215"/>
      <c r="F302" s="133" t="s">
        <v>1365</v>
      </c>
      <c r="G302" s="212" t="s">
        <v>1455</v>
      </c>
      <c r="H302" s="212" t="s">
        <v>1550</v>
      </c>
      <c r="I302" s="135" t="s">
        <v>2163</v>
      </c>
      <c r="J302" s="135"/>
      <c r="K302" s="130">
        <v>1.2320000000000002</v>
      </c>
      <c r="L302" s="158">
        <f t="shared" si="19"/>
        <v>0.55883153406513664</v>
      </c>
      <c r="M302" s="213">
        <v>1500</v>
      </c>
      <c r="N302" s="213">
        <v>2</v>
      </c>
      <c r="O302" s="151"/>
    </row>
    <row r="303" spans="1:15" ht="45">
      <c r="A303" s="665" t="s">
        <v>1374</v>
      </c>
      <c r="B303" s="130" t="s">
        <v>2164</v>
      </c>
      <c r="C303" s="131" t="s">
        <v>1375</v>
      </c>
      <c r="D303" s="130" t="s">
        <v>2103</v>
      </c>
      <c r="E303" s="215"/>
      <c r="F303" s="133" t="s">
        <v>1365</v>
      </c>
      <c r="G303" s="212" t="s">
        <v>1366</v>
      </c>
      <c r="H303" s="212" t="s">
        <v>1550</v>
      </c>
      <c r="I303" s="135" t="s">
        <v>2165</v>
      </c>
      <c r="J303" s="135"/>
      <c r="K303" s="130">
        <v>24.200000000000003</v>
      </c>
      <c r="L303" s="158">
        <f t="shared" si="19"/>
        <v>10.977047990565183</v>
      </c>
      <c r="M303" s="213">
        <v>150</v>
      </c>
      <c r="N303" s="213">
        <v>1</v>
      </c>
      <c r="O303" s="214"/>
    </row>
    <row r="304" spans="1:15" ht="45">
      <c r="A304" s="130" t="s">
        <v>1479</v>
      </c>
      <c r="B304" s="175" t="s">
        <v>2166</v>
      </c>
      <c r="C304" s="131" t="s">
        <v>2167</v>
      </c>
      <c r="D304" s="130" t="s">
        <v>2103</v>
      </c>
      <c r="E304" s="215"/>
      <c r="F304" s="133" t="s">
        <v>1365</v>
      </c>
      <c r="G304" s="212" t="s">
        <v>1455</v>
      </c>
      <c r="H304" s="212" t="s">
        <v>1550</v>
      </c>
      <c r="I304" s="135" t="s">
        <v>2168</v>
      </c>
      <c r="J304" s="135"/>
      <c r="K304" s="130">
        <v>0.92400000000000004</v>
      </c>
      <c r="L304" s="158">
        <f t="shared" si="19"/>
        <v>0.41912365054885242</v>
      </c>
      <c r="M304" s="213">
        <v>2000</v>
      </c>
      <c r="N304" s="213">
        <v>2</v>
      </c>
      <c r="O304" s="214"/>
    </row>
    <row r="305" spans="1:15" ht="45">
      <c r="A305" s="130" t="s">
        <v>1482</v>
      </c>
      <c r="B305" s="175" t="s">
        <v>2169</v>
      </c>
      <c r="C305" s="131" t="s">
        <v>1483</v>
      </c>
      <c r="D305" s="130" t="s">
        <v>2103</v>
      </c>
      <c r="E305" s="215"/>
      <c r="F305" s="133" t="s">
        <v>1365</v>
      </c>
      <c r="G305" s="212" t="s">
        <v>1455</v>
      </c>
      <c r="H305" s="212" t="s">
        <v>1550</v>
      </c>
      <c r="I305" s="135" t="s">
        <v>2170</v>
      </c>
      <c r="J305" s="135"/>
      <c r="K305" s="130">
        <v>0.92400000000000004</v>
      </c>
      <c r="L305" s="158">
        <f t="shared" si="19"/>
        <v>0.41912365054885242</v>
      </c>
      <c r="M305" s="213">
        <v>2000</v>
      </c>
      <c r="N305" s="213">
        <v>2</v>
      </c>
      <c r="O305" s="214"/>
    </row>
    <row r="306" spans="1:15" ht="45">
      <c r="A306" s="130" t="s">
        <v>1485</v>
      </c>
      <c r="B306" s="130" t="s">
        <v>2171</v>
      </c>
      <c r="C306" s="131" t="s">
        <v>1486</v>
      </c>
      <c r="D306" s="130" t="s">
        <v>2103</v>
      </c>
      <c r="E306" s="215"/>
      <c r="F306" s="133" t="s">
        <v>1365</v>
      </c>
      <c r="G306" s="212" t="s">
        <v>1455</v>
      </c>
      <c r="H306" s="212" t="s">
        <v>1550</v>
      </c>
      <c r="I306" s="135" t="s">
        <v>2172</v>
      </c>
      <c r="J306" s="135"/>
      <c r="K306" s="130">
        <v>1.2100000000000002</v>
      </c>
      <c r="L306" s="158">
        <f t="shared" si="19"/>
        <v>0.54885239952825915</v>
      </c>
      <c r="M306" s="213">
        <v>2000</v>
      </c>
      <c r="N306" s="213">
        <v>2</v>
      </c>
      <c r="O306" s="214"/>
    </row>
    <row r="307" spans="1:15" ht="60">
      <c r="A307" s="130" t="s">
        <v>1488</v>
      </c>
      <c r="B307" s="130" t="s">
        <v>2173</v>
      </c>
      <c r="C307" s="131" t="s">
        <v>1489</v>
      </c>
      <c r="D307" s="130" t="s">
        <v>2103</v>
      </c>
      <c r="E307" s="215"/>
      <c r="F307" s="133" t="s">
        <v>1365</v>
      </c>
      <c r="G307" s="212" t="s">
        <v>1455</v>
      </c>
      <c r="H307" s="212" t="s">
        <v>1550</v>
      </c>
      <c r="I307" s="135" t="s">
        <v>2174</v>
      </c>
      <c r="J307" s="135"/>
      <c r="K307" s="130">
        <v>1.7600000000000002</v>
      </c>
      <c r="L307" s="158">
        <f t="shared" si="19"/>
        <v>0.79833076295019512</v>
      </c>
      <c r="M307" s="213">
        <v>2000</v>
      </c>
      <c r="N307" s="213">
        <v>2</v>
      </c>
      <c r="O307" s="214"/>
    </row>
    <row r="308" spans="1:15" ht="60">
      <c r="A308" s="665" t="s">
        <v>1437</v>
      </c>
      <c r="B308" s="175" t="s">
        <v>2175</v>
      </c>
      <c r="C308" s="131" t="s">
        <v>1438</v>
      </c>
      <c r="D308" s="130" t="s">
        <v>2103</v>
      </c>
      <c r="E308" s="131">
        <v>150134</v>
      </c>
      <c r="F308" s="133" t="s">
        <v>1365</v>
      </c>
      <c r="G308" s="212" t="s">
        <v>1419</v>
      </c>
      <c r="H308" s="212" t="s">
        <v>1550</v>
      </c>
      <c r="I308" s="135" t="s">
        <v>2176</v>
      </c>
      <c r="J308" s="135"/>
      <c r="K308" s="130">
        <v>53.900000000000006</v>
      </c>
      <c r="L308" s="158">
        <f t="shared" si="19"/>
        <v>24.448879615349725</v>
      </c>
      <c r="M308" s="213">
        <v>30</v>
      </c>
      <c r="N308" s="213">
        <v>2</v>
      </c>
      <c r="O308" s="214"/>
    </row>
    <row r="309" spans="1:15" ht="30">
      <c r="A309" s="130" t="s">
        <v>1378</v>
      </c>
      <c r="B309" s="130" t="s">
        <v>2177</v>
      </c>
      <c r="C309" s="131" t="s">
        <v>1379</v>
      </c>
      <c r="D309" s="130" t="s">
        <v>2103</v>
      </c>
      <c r="E309" s="131">
        <v>100201</v>
      </c>
      <c r="F309" s="133" t="s">
        <v>1339</v>
      </c>
      <c r="G309" s="212" t="s">
        <v>1366</v>
      </c>
      <c r="H309" s="212" t="s">
        <v>1550</v>
      </c>
      <c r="I309" s="135" t="s">
        <v>2178</v>
      </c>
      <c r="J309" s="330" t="e" vm="59">
        <v>#VALUE!</v>
      </c>
      <c r="K309" s="130">
        <v>6.6000000000000005</v>
      </c>
      <c r="L309" s="158">
        <f t="shared" si="19"/>
        <v>2.9937403610632316</v>
      </c>
      <c r="M309" s="213">
        <v>250</v>
      </c>
      <c r="N309" s="213">
        <v>1</v>
      </c>
      <c r="O309" s="214"/>
    </row>
    <row r="310" spans="1:15" ht="30">
      <c r="A310" s="130" t="s">
        <v>1381</v>
      </c>
      <c r="B310" s="130" t="s">
        <v>2179</v>
      </c>
      <c r="C310" s="131" t="s">
        <v>1382</v>
      </c>
      <c r="D310" s="130" t="s">
        <v>2103</v>
      </c>
      <c r="E310" s="131">
        <v>100205</v>
      </c>
      <c r="F310" s="133" t="s">
        <v>1339</v>
      </c>
      <c r="G310" s="212" t="s">
        <v>1366</v>
      </c>
      <c r="H310" s="212" t="s">
        <v>1550</v>
      </c>
      <c r="I310" s="135" t="s">
        <v>2180</v>
      </c>
      <c r="J310" s="135"/>
      <c r="K310" s="130">
        <v>8.4700000000000006</v>
      </c>
      <c r="L310" s="158">
        <f t="shared" si="19"/>
        <v>3.8419667966978137</v>
      </c>
      <c r="M310" s="213">
        <v>250</v>
      </c>
      <c r="N310" s="213">
        <v>1</v>
      </c>
      <c r="O310" s="214"/>
    </row>
    <row r="311" spans="1:15" ht="30">
      <c r="A311" s="130" t="s">
        <v>1384</v>
      </c>
      <c r="B311" s="130" t="s">
        <v>2181</v>
      </c>
      <c r="C311" s="131" t="s">
        <v>1385</v>
      </c>
      <c r="D311" s="130" t="s">
        <v>2103</v>
      </c>
      <c r="E311" s="215"/>
      <c r="F311" s="133" t="s">
        <v>1339</v>
      </c>
      <c r="G311" s="212" t="s">
        <v>1366</v>
      </c>
      <c r="H311" s="212" t="s">
        <v>1550</v>
      </c>
      <c r="I311" s="135" t="s">
        <v>2182</v>
      </c>
      <c r="J311" s="135"/>
      <c r="K311" s="130">
        <v>8.4700000000000006</v>
      </c>
      <c r="L311" s="158">
        <f t="shared" si="19"/>
        <v>3.8419667966978137</v>
      </c>
      <c r="M311" s="213">
        <v>250</v>
      </c>
      <c r="N311" s="213"/>
      <c r="O311" s="214"/>
    </row>
    <row r="312" spans="1:15" ht="32.25" customHeight="1">
      <c r="A312" s="130" t="s">
        <v>1387</v>
      </c>
      <c r="B312" s="130" t="s">
        <v>2183</v>
      </c>
      <c r="C312" s="131" t="s">
        <v>1388</v>
      </c>
      <c r="D312" s="130" t="s">
        <v>2103</v>
      </c>
      <c r="E312" s="131">
        <v>100207</v>
      </c>
      <c r="F312" s="133" t="s">
        <v>1339</v>
      </c>
      <c r="G312" s="212" t="s">
        <v>1366</v>
      </c>
      <c r="H312" s="212" t="s">
        <v>1550</v>
      </c>
      <c r="I312" s="135" t="s">
        <v>2184</v>
      </c>
      <c r="J312" s="135"/>
      <c r="K312" s="130">
        <v>7.5680000000000005</v>
      </c>
      <c r="L312" s="158">
        <f t="shared" si="19"/>
        <v>3.4328222806858388</v>
      </c>
      <c r="M312" s="213">
        <v>220</v>
      </c>
      <c r="N312" s="213">
        <v>1</v>
      </c>
      <c r="O312" s="214"/>
    </row>
    <row r="313" spans="1:15" ht="30">
      <c r="A313" s="130" t="s">
        <v>1390</v>
      </c>
      <c r="B313" s="130" t="s">
        <v>2185</v>
      </c>
      <c r="C313" s="131" t="s">
        <v>1391</v>
      </c>
      <c r="D313" s="130" t="s">
        <v>2103</v>
      </c>
      <c r="E313" s="131">
        <v>100701</v>
      </c>
      <c r="F313" s="133" t="s">
        <v>1339</v>
      </c>
      <c r="G313" s="212" t="s">
        <v>1366</v>
      </c>
      <c r="H313" s="212" t="s">
        <v>1550</v>
      </c>
      <c r="I313" s="135" t="s">
        <v>2186</v>
      </c>
      <c r="J313" s="135"/>
      <c r="K313" s="130">
        <v>14.52</v>
      </c>
      <c r="L313" s="158">
        <f t="shared" si="19"/>
        <v>6.5862287943391085</v>
      </c>
      <c r="M313" s="213">
        <v>150</v>
      </c>
      <c r="N313" s="213">
        <v>1</v>
      </c>
      <c r="O313" s="214"/>
    </row>
    <row r="314" spans="1:15" ht="32.25" customHeight="1">
      <c r="A314" s="130" t="s">
        <v>1393</v>
      </c>
      <c r="B314" s="130" t="s">
        <v>2187</v>
      </c>
      <c r="C314" s="131" t="s">
        <v>1394</v>
      </c>
      <c r="D314" s="130" t="s">
        <v>2103</v>
      </c>
      <c r="E314" s="131">
        <v>100702</v>
      </c>
      <c r="F314" s="133" t="s">
        <v>1339</v>
      </c>
      <c r="G314" s="212" t="s">
        <v>1366</v>
      </c>
      <c r="H314" s="212" t="s">
        <v>1550</v>
      </c>
      <c r="I314" s="135" t="s">
        <v>2188</v>
      </c>
      <c r="J314" s="330" t="e" vm="60">
        <v>#VALUE!</v>
      </c>
      <c r="K314" s="130">
        <v>18.260000000000002</v>
      </c>
      <c r="L314" s="158">
        <f t="shared" si="19"/>
        <v>8.2826816656082745</v>
      </c>
      <c r="M314" s="213">
        <v>125</v>
      </c>
      <c r="N314" s="213">
        <v>1</v>
      </c>
      <c r="O314" s="214"/>
    </row>
    <row r="315" spans="1:15" ht="32.25" customHeight="1">
      <c r="A315" s="130" t="s">
        <v>1337</v>
      </c>
      <c r="B315" s="130" t="s">
        <v>2189</v>
      </c>
      <c r="C315" s="131" t="s">
        <v>1338</v>
      </c>
      <c r="D315" s="130" t="s">
        <v>2103</v>
      </c>
      <c r="E315" s="131">
        <v>100313</v>
      </c>
      <c r="F315" s="133" t="s">
        <v>1339</v>
      </c>
      <c r="G315" s="212" t="s">
        <v>1340</v>
      </c>
      <c r="H315" s="212" t="s">
        <v>1550</v>
      </c>
      <c r="I315" s="135" t="s">
        <v>2190</v>
      </c>
      <c r="J315" s="135"/>
      <c r="K315" s="130">
        <v>8.8000000000000007</v>
      </c>
      <c r="L315" s="158">
        <f t="shared" si="19"/>
        <v>3.9916538147509755</v>
      </c>
      <c r="M315" s="213">
        <v>250</v>
      </c>
      <c r="N315" s="213">
        <v>2</v>
      </c>
      <c r="O315" s="214"/>
    </row>
    <row r="316" spans="1:15" ht="32.25" customHeight="1">
      <c r="A316" s="130" t="s">
        <v>1342</v>
      </c>
      <c r="B316" s="130" t="s">
        <v>2191</v>
      </c>
      <c r="C316" s="131" t="s">
        <v>1343</v>
      </c>
      <c r="D316" s="130" t="s">
        <v>2103</v>
      </c>
      <c r="E316" s="131">
        <v>100703</v>
      </c>
      <c r="F316" s="133" t="s">
        <v>1339</v>
      </c>
      <c r="G316" s="212" t="s">
        <v>1340</v>
      </c>
      <c r="H316" s="212" t="s">
        <v>1550</v>
      </c>
      <c r="I316" s="135" t="s">
        <v>2192</v>
      </c>
      <c r="J316" s="135"/>
      <c r="K316" s="130">
        <v>11.440000000000001</v>
      </c>
      <c r="L316" s="158">
        <f t="shared" si="19"/>
        <v>5.1891499591762678</v>
      </c>
      <c r="M316" s="213">
        <v>150</v>
      </c>
      <c r="N316" s="213">
        <v>2</v>
      </c>
      <c r="O316" s="214"/>
    </row>
    <row r="317" spans="1:15" ht="32.25" customHeight="1">
      <c r="A317" s="130" t="s">
        <v>1345</v>
      </c>
      <c r="B317" s="130" t="s">
        <v>2193</v>
      </c>
      <c r="C317" s="131" t="s">
        <v>1346</v>
      </c>
      <c r="D317" s="130" t="s">
        <v>2103</v>
      </c>
      <c r="E317" s="131">
        <v>100704</v>
      </c>
      <c r="F317" s="133" t="s">
        <v>1339</v>
      </c>
      <c r="G317" s="212" t="s">
        <v>1340</v>
      </c>
      <c r="H317" s="212" t="s">
        <v>1550</v>
      </c>
      <c r="I317" s="135" t="s">
        <v>2194</v>
      </c>
      <c r="J317" s="330" t="e" vm="61">
        <v>#VALUE!</v>
      </c>
      <c r="K317" s="130">
        <v>13.42</v>
      </c>
      <c r="L317" s="158">
        <f t="shared" si="19"/>
        <v>6.0872720674952365</v>
      </c>
      <c r="M317" s="213">
        <v>150</v>
      </c>
      <c r="N317" s="213">
        <v>2</v>
      </c>
      <c r="O317" s="214"/>
    </row>
    <row r="318" spans="1:15" ht="32.25" customHeight="1">
      <c r="A318" s="130" t="s">
        <v>1348</v>
      </c>
      <c r="B318" s="130" t="s">
        <v>2195</v>
      </c>
      <c r="C318" s="131" t="s">
        <v>1349</v>
      </c>
      <c r="D318" s="130" t="s">
        <v>2103</v>
      </c>
      <c r="E318" s="215"/>
      <c r="F318" s="133" t="s">
        <v>1339</v>
      </c>
      <c r="G318" s="212" t="s">
        <v>1340</v>
      </c>
      <c r="H318" s="212" t="s">
        <v>1550</v>
      </c>
      <c r="I318" s="135" t="s">
        <v>2196</v>
      </c>
      <c r="J318" s="330" t="e" vm="62">
        <v>#VALUE!</v>
      </c>
      <c r="K318" s="130">
        <v>13.200000000000001</v>
      </c>
      <c r="L318" s="158">
        <f t="shared" si="19"/>
        <v>5.9874807221264632</v>
      </c>
      <c r="M318" s="213">
        <v>200</v>
      </c>
      <c r="N318" s="213">
        <v>2</v>
      </c>
      <c r="O318" s="214"/>
    </row>
    <row r="319" spans="1:15" ht="32.25" customHeight="1">
      <c r="A319" s="130" t="s">
        <v>1351</v>
      </c>
      <c r="B319" s="130" t="s">
        <v>2197</v>
      </c>
      <c r="C319" s="131" t="s">
        <v>1352</v>
      </c>
      <c r="D319" s="130" t="s">
        <v>2103</v>
      </c>
      <c r="E319" s="131">
        <v>100303</v>
      </c>
      <c r="F319" s="133" t="s">
        <v>1339</v>
      </c>
      <c r="G319" s="212" t="s">
        <v>1340</v>
      </c>
      <c r="H319" s="212" t="s">
        <v>1550</v>
      </c>
      <c r="I319" s="135" t="s">
        <v>2198</v>
      </c>
      <c r="J319" s="135"/>
      <c r="K319" s="130">
        <v>5.28</v>
      </c>
      <c r="L319" s="158">
        <f t="shared" si="19"/>
        <v>2.394992288850585</v>
      </c>
      <c r="M319" s="213">
        <v>400</v>
      </c>
      <c r="N319" s="213">
        <v>2</v>
      </c>
      <c r="O319" s="214"/>
    </row>
    <row r="320" spans="1:15" ht="32.25" customHeight="1">
      <c r="A320" s="130" t="s">
        <v>1354</v>
      </c>
      <c r="B320" s="130" t="s">
        <v>2199</v>
      </c>
      <c r="C320" s="131" t="s">
        <v>1355</v>
      </c>
      <c r="D320" s="130" t="s">
        <v>2103</v>
      </c>
      <c r="E320" s="131">
        <v>100304</v>
      </c>
      <c r="F320" s="133" t="s">
        <v>1339</v>
      </c>
      <c r="G320" s="212" t="s">
        <v>1340</v>
      </c>
      <c r="H320" s="212" t="s">
        <v>1550</v>
      </c>
      <c r="I320" s="135" t="s">
        <v>2200</v>
      </c>
      <c r="J320" s="135"/>
      <c r="K320" s="130">
        <v>7.5900000000000007</v>
      </c>
      <c r="L320" s="158">
        <f t="shared" si="19"/>
        <v>3.4428014152227164</v>
      </c>
      <c r="M320" s="213">
        <v>250</v>
      </c>
      <c r="N320" s="213">
        <v>2</v>
      </c>
      <c r="O320" s="214"/>
    </row>
    <row r="321" spans="1:15" ht="30">
      <c r="A321" s="130" t="s">
        <v>1357</v>
      </c>
      <c r="B321" s="130" t="s">
        <v>2201</v>
      </c>
      <c r="C321" s="131" t="s">
        <v>1358</v>
      </c>
      <c r="D321" s="130" t="s">
        <v>2103</v>
      </c>
      <c r="E321" s="215"/>
      <c r="F321" s="133" t="s">
        <v>1339</v>
      </c>
      <c r="G321" s="212" t="s">
        <v>1340</v>
      </c>
      <c r="H321" s="212" t="s">
        <v>1550</v>
      </c>
      <c r="I321" s="135" t="s">
        <v>2202</v>
      </c>
      <c r="J321" s="135"/>
      <c r="K321" s="130">
        <v>9.57</v>
      </c>
      <c r="L321" s="158">
        <f t="shared" si="19"/>
        <v>4.3409235235416856</v>
      </c>
      <c r="M321" s="213">
        <v>250</v>
      </c>
      <c r="N321" s="213">
        <v>2</v>
      </c>
      <c r="O321" s="214"/>
    </row>
    <row r="322" spans="1:15" ht="45">
      <c r="A322" s="130" t="s">
        <v>1360</v>
      </c>
      <c r="B322" s="130" t="s">
        <v>2203</v>
      </c>
      <c r="C322" s="141" t="s">
        <v>1361</v>
      </c>
      <c r="D322" s="130" t="s">
        <v>2103</v>
      </c>
      <c r="E322" s="215"/>
      <c r="F322" s="133" t="s">
        <v>1339</v>
      </c>
      <c r="G322" s="212" t="s">
        <v>1340</v>
      </c>
      <c r="H322" s="212" t="s">
        <v>1550</v>
      </c>
      <c r="I322" s="135" t="s">
        <v>2204</v>
      </c>
      <c r="J322" s="135"/>
      <c r="K322" s="130">
        <v>1.1440000000000001</v>
      </c>
      <c r="L322" s="158">
        <f t="shared" si="19"/>
        <v>0.5189149959176268</v>
      </c>
      <c r="M322" s="213">
        <v>2000</v>
      </c>
      <c r="N322" s="213">
        <v>2</v>
      </c>
      <c r="O322" s="151"/>
    </row>
    <row r="323" spans="1:15" ht="28.15" customHeight="1">
      <c r="A323" s="130" t="s">
        <v>1491</v>
      </c>
      <c r="B323" s="130" t="s">
        <v>2205</v>
      </c>
      <c r="C323" s="141" t="s">
        <v>1492</v>
      </c>
      <c r="D323" s="130" t="s">
        <v>2103</v>
      </c>
      <c r="E323" s="215"/>
      <c r="F323" s="133" t="s">
        <v>1339</v>
      </c>
      <c r="G323" s="212" t="s">
        <v>1455</v>
      </c>
      <c r="H323" s="212" t="s">
        <v>1550</v>
      </c>
      <c r="I323" s="135" t="s">
        <v>2206</v>
      </c>
      <c r="J323" s="135"/>
      <c r="K323" s="130">
        <v>0.13200000000000001</v>
      </c>
      <c r="L323" s="158">
        <f t="shared" si="19"/>
        <v>5.9874807221264627E-2</v>
      </c>
      <c r="M323" s="213">
        <v>15000</v>
      </c>
      <c r="N323" s="213">
        <v>2</v>
      </c>
      <c r="O323" s="151"/>
    </row>
    <row r="324" spans="1:15" ht="30">
      <c r="A324" s="130" t="s">
        <v>1306</v>
      </c>
      <c r="B324" s="130"/>
      <c r="C324" s="141"/>
      <c r="D324" s="130" t="s">
        <v>1728</v>
      </c>
      <c r="E324" s="215"/>
      <c r="F324" s="133" t="s">
        <v>1339</v>
      </c>
      <c r="G324" s="212" t="s">
        <v>2111</v>
      </c>
      <c r="H324" s="143" t="s">
        <v>1577</v>
      </c>
      <c r="I324" s="135" t="s">
        <v>2206</v>
      </c>
      <c r="J324" s="135"/>
      <c r="K324" s="130"/>
      <c r="L324" s="158"/>
      <c r="M324" s="213"/>
      <c r="N324" s="213">
        <v>2</v>
      </c>
      <c r="O324" s="151"/>
    </row>
    <row r="325" spans="1:15" ht="45">
      <c r="A325" s="130" t="s">
        <v>1440</v>
      </c>
      <c r="B325" s="130" t="s">
        <v>2207</v>
      </c>
      <c r="C325" s="215" t="s">
        <v>1441</v>
      </c>
      <c r="D325" s="130" t="s">
        <v>2103</v>
      </c>
      <c r="E325" s="131">
        <v>150130</v>
      </c>
      <c r="F325" s="133" t="s">
        <v>1339</v>
      </c>
      <c r="G325" s="212" t="s">
        <v>1442</v>
      </c>
      <c r="H325" s="212" t="s">
        <v>1550</v>
      </c>
      <c r="I325" s="135" t="s">
        <v>2208</v>
      </c>
      <c r="J325" s="330" t="e" vm="63">
        <v>#VALUE!</v>
      </c>
      <c r="K325" s="130">
        <v>55.000000000000007</v>
      </c>
      <c r="L325" s="158">
        <f t="shared" si="19"/>
        <v>24.947836342193597</v>
      </c>
      <c r="M325" s="213">
        <v>30</v>
      </c>
      <c r="N325" s="213" t="s">
        <v>2119</v>
      </c>
      <c r="O325" s="214"/>
    </row>
    <row r="326" spans="1:15" ht="60">
      <c r="A326" s="130" t="s">
        <v>1444</v>
      </c>
      <c r="B326" s="130" t="s">
        <v>2209</v>
      </c>
      <c r="C326" s="131" t="s">
        <v>1445</v>
      </c>
      <c r="D326" s="130" t="s">
        <v>2103</v>
      </c>
      <c r="E326" s="131">
        <v>150132</v>
      </c>
      <c r="F326" s="133" t="s">
        <v>1339</v>
      </c>
      <c r="G326" s="212" t="s">
        <v>1442</v>
      </c>
      <c r="H326" s="212" t="s">
        <v>1550</v>
      </c>
      <c r="I326" s="135" t="s">
        <v>2210</v>
      </c>
      <c r="J326" s="135"/>
      <c r="K326" s="130">
        <v>62.260000000000005</v>
      </c>
      <c r="L326" s="158">
        <f t="shared" si="19"/>
        <v>28.24095073936315</v>
      </c>
      <c r="M326" s="213">
        <v>30</v>
      </c>
      <c r="N326" s="213" t="s">
        <v>2119</v>
      </c>
      <c r="O326" s="214"/>
    </row>
    <row r="327" spans="1:15" ht="60">
      <c r="A327" s="130" t="s">
        <v>1447</v>
      </c>
      <c r="B327" s="130" t="s">
        <v>2211</v>
      </c>
      <c r="C327" s="215" t="s">
        <v>1448</v>
      </c>
      <c r="D327" s="130" t="s">
        <v>2103</v>
      </c>
      <c r="E327" s="131">
        <v>150133</v>
      </c>
      <c r="F327" s="133" t="s">
        <v>1339</v>
      </c>
      <c r="G327" s="212" t="s">
        <v>1442</v>
      </c>
      <c r="H327" s="212" t="s">
        <v>1550</v>
      </c>
      <c r="I327" s="135" t="s">
        <v>2212</v>
      </c>
      <c r="J327" s="135"/>
      <c r="K327" s="130">
        <v>69.52</v>
      </c>
      <c r="L327" s="158">
        <f t="shared" si="19"/>
        <v>31.5340651365327</v>
      </c>
      <c r="M327" s="213">
        <v>30</v>
      </c>
      <c r="N327" s="213" t="s">
        <v>2119</v>
      </c>
      <c r="O327" s="214"/>
    </row>
    <row r="328" spans="1:15" ht="28.15" customHeight="1">
      <c r="A328" s="130" t="s">
        <v>1450</v>
      </c>
      <c r="B328" s="130" t="s">
        <v>2213</v>
      </c>
      <c r="C328" s="215" t="s">
        <v>1451</v>
      </c>
      <c r="D328" s="130" t="s">
        <v>2103</v>
      </c>
      <c r="E328" s="215"/>
      <c r="F328" s="133" t="s">
        <v>1339</v>
      </c>
      <c r="G328" s="212" t="s">
        <v>1442</v>
      </c>
      <c r="H328" s="212" t="s">
        <v>1550</v>
      </c>
      <c r="I328" s="135" t="s">
        <v>2214</v>
      </c>
      <c r="J328" s="135"/>
      <c r="K328" s="130">
        <v>72.820000000000007</v>
      </c>
      <c r="L328" s="158">
        <f t="shared" si="19"/>
        <v>33.030935317064319</v>
      </c>
      <c r="M328" s="213">
        <v>30</v>
      </c>
      <c r="N328" s="213" t="s">
        <v>2119</v>
      </c>
      <c r="O328" s="214"/>
    </row>
    <row r="329" spans="1:15" ht="28.9" customHeight="1">
      <c r="A329" s="130" t="s">
        <v>1494</v>
      </c>
      <c r="B329" s="130" t="s">
        <v>2215</v>
      </c>
      <c r="C329" s="131" t="s">
        <v>1495</v>
      </c>
      <c r="D329" s="130" t="s">
        <v>2103</v>
      </c>
      <c r="E329" s="142"/>
      <c r="F329" s="133" t="s">
        <v>1339</v>
      </c>
      <c r="G329" s="212" t="s">
        <v>1455</v>
      </c>
      <c r="H329" s="212" t="s">
        <v>1550</v>
      </c>
      <c r="I329" s="135" t="s">
        <v>2216</v>
      </c>
      <c r="J329" s="135"/>
      <c r="K329" s="130">
        <v>1.1000000000000001</v>
      </c>
      <c r="L329" s="158">
        <f t="shared" si="19"/>
        <v>0.49895672684387193</v>
      </c>
      <c r="M329" s="213">
        <v>2000</v>
      </c>
      <c r="N329" s="213">
        <v>2</v>
      </c>
      <c r="O329" s="151"/>
    </row>
    <row r="330" spans="1:15" ht="60">
      <c r="A330" s="130" t="s">
        <v>2217</v>
      </c>
      <c r="B330" s="130" t="s">
        <v>2218</v>
      </c>
      <c r="C330" s="131"/>
      <c r="D330" s="132" t="s">
        <v>2219</v>
      </c>
      <c r="E330" s="142"/>
      <c r="F330" s="133" t="s">
        <v>2220</v>
      </c>
      <c r="G330" s="212" t="s">
        <v>2221</v>
      </c>
      <c r="H330" s="212" t="s">
        <v>1550</v>
      </c>
      <c r="I330" s="135" t="s">
        <v>2222</v>
      </c>
      <c r="J330" s="338" t="e" vm="64">
        <v>#VALUE!</v>
      </c>
      <c r="K330" s="130">
        <v>1.02</v>
      </c>
      <c r="L330" s="130">
        <v>0.44</v>
      </c>
      <c r="M330" s="137">
        <v>1000</v>
      </c>
      <c r="N330" s="137" t="s">
        <v>2119</v>
      </c>
      <c r="O330" s="137">
        <v>50</v>
      </c>
    </row>
    <row r="331" spans="1:15" ht="60">
      <c r="A331" s="130" t="s">
        <v>2223</v>
      </c>
      <c r="B331" s="130" t="s">
        <v>2224</v>
      </c>
      <c r="C331" s="131" t="s">
        <v>2224</v>
      </c>
      <c r="D331" s="132" t="s">
        <v>2219</v>
      </c>
      <c r="E331" s="131" t="s">
        <v>2224</v>
      </c>
      <c r="F331" s="133" t="s">
        <v>2220</v>
      </c>
      <c r="G331" s="212" t="s">
        <v>2221</v>
      </c>
      <c r="H331" s="212" t="s">
        <v>1550</v>
      </c>
      <c r="I331" s="135" t="s">
        <v>2225</v>
      </c>
      <c r="J331" s="329" t="e" vm="65">
        <v>#VALUE!</v>
      </c>
      <c r="K331" s="130">
        <v>1.7</v>
      </c>
      <c r="L331" s="130">
        <v>0.77</v>
      </c>
      <c r="M331" s="137">
        <v>1000</v>
      </c>
      <c r="N331" s="137" t="s">
        <v>2119</v>
      </c>
      <c r="O331" s="137">
        <v>250</v>
      </c>
    </row>
    <row r="332" spans="1:15" ht="60">
      <c r="A332" s="130" t="s">
        <v>2226</v>
      </c>
      <c r="B332" s="130" t="s">
        <v>2227</v>
      </c>
      <c r="C332" s="131" t="s">
        <v>2227</v>
      </c>
      <c r="D332" s="132" t="s">
        <v>2219</v>
      </c>
      <c r="E332" s="131" t="s">
        <v>2227</v>
      </c>
      <c r="F332" s="133" t="s">
        <v>2220</v>
      </c>
      <c r="G332" s="212" t="s">
        <v>2221</v>
      </c>
      <c r="H332" s="212" t="s">
        <v>1550</v>
      </c>
      <c r="I332" s="135" t="s">
        <v>2228</v>
      </c>
      <c r="J332" s="135"/>
      <c r="K332" s="130">
        <v>3</v>
      </c>
      <c r="L332" s="130">
        <v>1.44</v>
      </c>
      <c r="M332" s="137">
        <v>600</v>
      </c>
      <c r="N332" s="137" t="s">
        <v>2119</v>
      </c>
      <c r="O332" s="137">
        <v>150</v>
      </c>
    </row>
    <row r="333" spans="1:15" ht="30" customHeight="1">
      <c r="A333" s="130" t="s">
        <v>2229</v>
      </c>
      <c r="B333" s="131" t="s">
        <v>2230</v>
      </c>
      <c r="C333" s="131" t="s">
        <v>2230</v>
      </c>
      <c r="D333" s="132" t="s">
        <v>2219</v>
      </c>
      <c r="E333" s="131" t="s">
        <v>2230</v>
      </c>
      <c r="F333" s="133" t="s">
        <v>2220</v>
      </c>
      <c r="G333" s="212" t="s">
        <v>2221</v>
      </c>
      <c r="H333" s="212" t="s">
        <v>1550</v>
      </c>
      <c r="I333" s="135" t="s">
        <v>2231</v>
      </c>
      <c r="J333" s="135"/>
      <c r="K333" s="130">
        <v>2.06</v>
      </c>
      <c r="L333" s="130">
        <v>0.92</v>
      </c>
      <c r="M333" s="137">
        <v>1000</v>
      </c>
      <c r="N333" s="137" t="s">
        <v>2119</v>
      </c>
      <c r="O333" s="137">
        <v>250</v>
      </c>
    </row>
    <row r="334" spans="1:15" ht="30" customHeight="1">
      <c r="A334" s="130" t="s">
        <v>2232</v>
      </c>
      <c r="B334" s="131" t="s">
        <v>2233</v>
      </c>
      <c r="C334" s="131" t="s">
        <v>2233</v>
      </c>
      <c r="D334" s="132" t="s">
        <v>2219</v>
      </c>
      <c r="E334" s="131" t="s">
        <v>2233</v>
      </c>
      <c r="F334" s="133" t="s">
        <v>2220</v>
      </c>
      <c r="G334" s="212" t="s">
        <v>2221</v>
      </c>
      <c r="H334" s="212" t="s">
        <v>1550</v>
      </c>
      <c r="I334" s="135" t="s">
        <v>2234</v>
      </c>
      <c r="J334" s="135"/>
      <c r="K334" s="130">
        <v>2.4900000000000002</v>
      </c>
      <c r="L334" s="130">
        <v>1.1200000000000001</v>
      </c>
      <c r="M334" s="137">
        <v>800</v>
      </c>
      <c r="N334" s="137" t="s">
        <v>2119</v>
      </c>
      <c r="O334" s="137">
        <v>200</v>
      </c>
    </row>
    <row r="335" spans="1:15" ht="30" customHeight="1">
      <c r="A335" s="130" t="s">
        <v>2235</v>
      </c>
      <c r="B335" s="131" t="s">
        <v>2236</v>
      </c>
      <c r="C335" s="131" t="s">
        <v>2236</v>
      </c>
      <c r="D335" s="132" t="s">
        <v>2219</v>
      </c>
      <c r="E335" s="131" t="s">
        <v>2236</v>
      </c>
      <c r="F335" s="133" t="s">
        <v>2220</v>
      </c>
      <c r="G335" s="212" t="s">
        <v>2221</v>
      </c>
      <c r="H335" s="212" t="s">
        <v>1550</v>
      </c>
      <c r="I335" s="135" t="s">
        <v>2237</v>
      </c>
      <c r="J335" s="329" t="e" vm="66">
        <v>#VALUE!</v>
      </c>
      <c r="K335" s="130">
        <v>5.8</v>
      </c>
      <c r="L335" s="130">
        <v>2.44</v>
      </c>
      <c r="M335" s="137">
        <v>400</v>
      </c>
      <c r="N335" s="137" t="s">
        <v>2119</v>
      </c>
      <c r="O335" s="137">
        <v>100</v>
      </c>
    </row>
    <row r="336" spans="1:15" ht="30" customHeight="1">
      <c r="A336" s="130" t="s">
        <v>2238</v>
      </c>
      <c r="B336" s="131" t="s">
        <v>2239</v>
      </c>
      <c r="C336" s="131" t="s">
        <v>2240</v>
      </c>
      <c r="D336" s="132" t="s">
        <v>2219</v>
      </c>
      <c r="E336" s="131" t="s">
        <v>2239</v>
      </c>
      <c r="F336" s="133" t="s">
        <v>2220</v>
      </c>
      <c r="G336" s="212" t="s">
        <v>2221</v>
      </c>
      <c r="H336" s="212" t="s">
        <v>1550</v>
      </c>
      <c r="I336" s="135" t="s">
        <v>2241</v>
      </c>
      <c r="J336" s="135"/>
      <c r="K336" s="130">
        <v>6.2</v>
      </c>
      <c r="L336" s="130">
        <v>2.68</v>
      </c>
      <c r="M336" s="137">
        <v>400</v>
      </c>
      <c r="N336" s="137" t="s">
        <v>2119</v>
      </c>
      <c r="O336" s="137">
        <v>100</v>
      </c>
    </row>
    <row r="337" spans="1:15" ht="30" customHeight="1">
      <c r="A337" s="130" t="s">
        <v>2242</v>
      </c>
      <c r="B337" s="131" t="s">
        <v>2243</v>
      </c>
      <c r="C337" s="131" t="s">
        <v>2243</v>
      </c>
      <c r="D337" s="132" t="s">
        <v>2219</v>
      </c>
      <c r="E337" s="131" t="s">
        <v>2243</v>
      </c>
      <c r="F337" s="133" t="s">
        <v>2244</v>
      </c>
      <c r="G337" s="212" t="s">
        <v>2245</v>
      </c>
      <c r="H337" s="212" t="s">
        <v>1550</v>
      </c>
      <c r="I337" s="135" t="s">
        <v>2246</v>
      </c>
      <c r="J337" s="330" t="e" vm="67">
        <v>#VALUE!</v>
      </c>
      <c r="K337" s="130">
        <v>1.87</v>
      </c>
      <c r="L337" s="130">
        <v>0.85</v>
      </c>
      <c r="M337" s="137">
        <f>36*O337</f>
        <v>1080</v>
      </c>
      <c r="N337" s="137">
        <v>1</v>
      </c>
      <c r="O337" s="137">
        <v>30</v>
      </c>
    </row>
    <row r="338" spans="1:15" ht="30" customHeight="1">
      <c r="A338" s="130" t="s">
        <v>2247</v>
      </c>
      <c r="B338" s="131" t="s">
        <v>2248</v>
      </c>
      <c r="C338" s="131" t="s">
        <v>2248</v>
      </c>
      <c r="D338" s="132" t="s">
        <v>2219</v>
      </c>
      <c r="E338" s="131" t="s">
        <v>2248</v>
      </c>
      <c r="F338" s="133" t="s">
        <v>2244</v>
      </c>
      <c r="G338" s="212" t="s">
        <v>2245</v>
      </c>
      <c r="H338" s="212" t="s">
        <v>1550</v>
      </c>
      <c r="I338" s="135" t="s">
        <v>2249</v>
      </c>
      <c r="J338" s="135"/>
      <c r="K338" s="130">
        <v>0.82</v>
      </c>
      <c r="L338" s="130">
        <v>0.43</v>
      </c>
      <c r="M338" s="137">
        <f>45*O338</f>
        <v>2250</v>
      </c>
      <c r="N338" s="137">
        <v>1</v>
      </c>
      <c r="O338" s="137">
        <v>50</v>
      </c>
    </row>
    <row r="339" spans="1:15" ht="44.45" customHeight="1">
      <c r="A339" s="130" t="s">
        <v>2250</v>
      </c>
      <c r="B339" s="130" t="s">
        <v>2251</v>
      </c>
      <c r="C339" s="131" t="s">
        <v>2252</v>
      </c>
      <c r="D339" s="132" t="s">
        <v>1958</v>
      </c>
      <c r="E339" s="131" t="s">
        <v>2252</v>
      </c>
      <c r="F339" s="133" t="s">
        <v>2220</v>
      </c>
      <c r="G339" s="212" t="s">
        <v>2253</v>
      </c>
      <c r="H339" s="212" t="s">
        <v>1550</v>
      </c>
      <c r="I339" s="135" t="s">
        <v>2254</v>
      </c>
      <c r="J339" s="338" t="e" vm="68">
        <v>#VALUE!</v>
      </c>
      <c r="K339" s="130">
        <v>1.04</v>
      </c>
      <c r="L339" s="158">
        <f t="shared" ref="L339:L351" si="20">K339/2.2046</f>
        <v>0.47174090537966068</v>
      </c>
      <c r="M339" s="137">
        <v>2150</v>
      </c>
      <c r="N339" s="137" t="s">
        <v>2119</v>
      </c>
      <c r="O339" s="214"/>
    </row>
    <row r="340" spans="1:15" ht="63">
      <c r="A340" s="130" t="s">
        <v>2255</v>
      </c>
      <c r="B340" s="130" t="s">
        <v>2256</v>
      </c>
      <c r="C340" s="141" t="s">
        <v>2257</v>
      </c>
      <c r="D340" s="132" t="s">
        <v>2258</v>
      </c>
      <c r="E340" s="217" t="s">
        <v>2259</v>
      </c>
      <c r="F340" s="133" t="s">
        <v>2244</v>
      </c>
      <c r="G340" s="212" t="s">
        <v>2260</v>
      </c>
      <c r="H340" s="212" t="s">
        <v>1550</v>
      </c>
      <c r="I340" s="218" t="s">
        <v>2261</v>
      </c>
      <c r="J340" s="218"/>
      <c r="K340" s="154">
        <v>5.5</v>
      </c>
      <c r="L340" s="158">
        <f t="shared" si="20"/>
        <v>2.4947836342193592</v>
      </c>
      <c r="M340" s="219">
        <v>288</v>
      </c>
      <c r="N340" s="219">
        <v>2</v>
      </c>
      <c r="O340" s="214"/>
    </row>
    <row r="341" spans="1:15" ht="63">
      <c r="A341" s="130" t="s">
        <v>2262</v>
      </c>
      <c r="B341" s="130" t="s">
        <v>2263</v>
      </c>
      <c r="C341" s="141" t="s">
        <v>2264</v>
      </c>
      <c r="D341" s="132" t="s">
        <v>2258</v>
      </c>
      <c r="E341" s="217" t="s">
        <v>2265</v>
      </c>
      <c r="F341" s="133" t="s">
        <v>2244</v>
      </c>
      <c r="G341" s="212" t="s">
        <v>2260</v>
      </c>
      <c r="H341" s="212" t="s">
        <v>1550</v>
      </c>
      <c r="I341" s="218" t="s">
        <v>2266</v>
      </c>
      <c r="J341" s="218"/>
      <c r="K341" s="154">
        <v>5.5</v>
      </c>
      <c r="L341" s="158">
        <f t="shared" si="20"/>
        <v>2.4947836342193592</v>
      </c>
      <c r="M341" s="219">
        <v>240</v>
      </c>
      <c r="N341" s="219">
        <v>2</v>
      </c>
      <c r="O341" s="214"/>
    </row>
    <row r="342" spans="1:15" ht="63">
      <c r="A342" s="130" t="s">
        <v>2267</v>
      </c>
      <c r="B342" s="130" t="s">
        <v>2268</v>
      </c>
      <c r="C342" s="141" t="s">
        <v>2269</v>
      </c>
      <c r="D342" s="132" t="s">
        <v>2258</v>
      </c>
      <c r="E342" s="217" t="s">
        <v>2270</v>
      </c>
      <c r="F342" s="133" t="s">
        <v>2244</v>
      </c>
      <c r="G342" s="212" t="s">
        <v>2260</v>
      </c>
      <c r="H342" s="212" t="s">
        <v>1550</v>
      </c>
      <c r="I342" s="218" t="s">
        <v>2271</v>
      </c>
      <c r="J342" s="218"/>
      <c r="K342" s="154">
        <v>5.2</v>
      </c>
      <c r="L342" s="158">
        <f t="shared" si="20"/>
        <v>2.3587045268983036</v>
      </c>
      <c r="M342" s="219">
        <v>240</v>
      </c>
      <c r="N342" s="219">
        <v>2</v>
      </c>
      <c r="O342" s="214"/>
    </row>
    <row r="343" spans="1:15" ht="29.25" customHeight="1">
      <c r="A343" s="130" t="s">
        <v>2272</v>
      </c>
      <c r="B343" s="130" t="s">
        <v>2273</v>
      </c>
      <c r="C343" s="141" t="s">
        <v>2274</v>
      </c>
      <c r="D343" s="132" t="s">
        <v>2258</v>
      </c>
      <c r="E343" s="217" t="s">
        <v>2274</v>
      </c>
      <c r="F343" s="133" t="s">
        <v>2244</v>
      </c>
      <c r="G343" s="212" t="s">
        <v>2275</v>
      </c>
      <c r="H343" s="212" t="s">
        <v>1550</v>
      </c>
      <c r="I343" s="218" t="s">
        <v>2276</v>
      </c>
      <c r="J343" s="218"/>
      <c r="K343" s="154">
        <v>20.6</v>
      </c>
      <c r="L343" s="158">
        <f t="shared" si="20"/>
        <v>9.3440987027125111</v>
      </c>
      <c r="M343" s="219">
        <v>100</v>
      </c>
      <c r="N343" s="219">
        <v>1</v>
      </c>
      <c r="O343" s="214"/>
    </row>
    <row r="344" spans="1:15" ht="78.75">
      <c r="A344" s="130" t="s">
        <v>2277</v>
      </c>
      <c r="B344" s="130" t="s">
        <v>2278</v>
      </c>
      <c r="C344" s="141" t="s">
        <v>2279</v>
      </c>
      <c r="D344" s="132" t="s">
        <v>2258</v>
      </c>
      <c r="E344" s="217" t="s">
        <v>2280</v>
      </c>
      <c r="F344" s="133" t="s">
        <v>2244</v>
      </c>
      <c r="G344" s="212" t="s">
        <v>2275</v>
      </c>
      <c r="H344" s="212" t="s">
        <v>1550</v>
      </c>
      <c r="I344" s="218" t="s">
        <v>2281</v>
      </c>
      <c r="J344" s="218"/>
      <c r="K344" s="154">
        <v>7.9</v>
      </c>
      <c r="L344" s="158">
        <f t="shared" si="20"/>
        <v>3.5834164927878072</v>
      </c>
      <c r="M344" s="219">
        <v>300</v>
      </c>
      <c r="N344" s="219">
        <v>2</v>
      </c>
      <c r="O344" s="214"/>
    </row>
    <row r="345" spans="1:15" ht="78.75">
      <c r="A345" s="130" t="s">
        <v>2282</v>
      </c>
      <c r="B345" s="130" t="s">
        <v>2283</v>
      </c>
      <c r="C345" s="141" t="s">
        <v>2284</v>
      </c>
      <c r="D345" s="132" t="s">
        <v>2258</v>
      </c>
      <c r="E345" s="217" t="s">
        <v>2285</v>
      </c>
      <c r="F345" s="133" t="s">
        <v>2244</v>
      </c>
      <c r="G345" s="212" t="s">
        <v>2275</v>
      </c>
      <c r="H345" s="212" t="s">
        <v>1550</v>
      </c>
      <c r="I345" s="218" t="s">
        <v>2286</v>
      </c>
      <c r="J345" s="218"/>
      <c r="K345" s="154">
        <v>10.3</v>
      </c>
      <c r="L345" s="158">
        <f t="shared" si="20"/>
        <v>4.6720493513562555</v>
      </c>
      <c r="M345" s="219">
        <v>180</v>
      </c>
      <c r="N345" s="219">
        <v>2</v>
      </c>
      <c r="O345" s="214"/>
    </row>
    <row r="346" spans="1:15" ht="45">
      <c r="A346" s="130" t="s">
        <v>2287</v>
      </c>
      <c r="B346" s="130" t="s">
        <v>2288</v>
      </c>
      <c r="C346" s="131"/>
      <c r="D346" s="132" t="s">
        <v>2258</v>
      </c>
      <c r="E346" s="217" t="s">
        <v>2289</v>
      </c>
      <c r="F346" s="133" t="s">
        <v>2244</v>
      </c>
      <c r="G346" s="212" t="s">
        <v>2245</v>
      </c>
      <c r="H346" s="212" t="s">
        <v>1550</v>
      </c>
      <c r="I346" s="218" t="s">
        <v>2290</v>
      </c>
      <c r="J346" s="218"/>
      <c r="K346" s="154">
        <v>2.5</v>
      </c>
      <c r="L346" s="158">
        <f t="shared" si="20"/>
        <v>1.1339925610087997</v>
      </c>
      <c r="M346" s="219">
        <v>800</v>
      </c>
      <c r="N346" s="219">
        <v>2</v>
      </c>
      <c r="O346" s="214"/>
    </row>
    <row r="347" spans="1:15" ht="45">
      <c r="A347" s="130" t="s">
        <v>2291</v>
      </c>
      <c r="B347" s="130" t="s">
        <v>2292</v>
      </c>
      <c r="C347" s="131"/>
      <c r="D347" s="132" t="s">
        <v>2258</v>
      </c>
      <c r="E347" s="217" t="s">
        <v>2293</v>
      </c>
      <c r="F347" s="133" t="s">
        <v>2244</v>
      </c>
      <c r="G347" s="212" t="s">
        <v>2294</v>
      </c>
      <c r="H347" s="212" t="s">
        <v>1550</v>
      </c>
      <c r="I347" s="218" t="s">
        <v>2295</v>
      </c>
      <c r="J347" s="218"/>
      <c r="K347" s="154">
        <v>16</v>
      </c>
      <c r="L347" s="158">
        <f t="shared" si="20"/>
        <v>7.2575523904563184</v>
      </c>
      <c r="M347" s="219">
        <v>100</v>
      </c>
      <c r="N347" s="219" t="s">
        <v>2119</v>
      </c>
      <c r="O347" s="214"/>
    </row>
    <row r="348" spans="1:15" ht="45">
      <c r="A348" s="130" t="s">
        <v>2296</v>
      </c>
      <c r="B348" s="130" t="s">
        <v>2297</v>
      </c>
      <c r="C348" s="131"/>
      <c r="D348" s="132" t="s">
        <v>2258</v>
      </c>
      <c r="E348" s="217" t="s">
        <v>2298</v>
      </c>
      <c r="F348" s="133" t="s">
        <v>2244</v>
      </c>
      <c r="G348" s="212" t="s">
        <v>2294</v>
      </c>
      <c r="H348" s="212" t="s">
        <v>1550</v>
      </c>
      <c r="I348" s="218" t="s">
        <v>2299</v>
      </c>
      <c r="J348" s="218"/>
      <c r="K348" s="154">
        <v>0.4</v>
      </c>
      <c r="L348" s="158">
        <f t="shared" si="20"/>
        <v>0.18143880976140797</v>
      </c>
      <c r="M348" s="219">
        <v>5000</v>
      </c>
      <c r="N348" s="219">
        <v>2</v>
      </c>
      <c r="O348" s="214"/>
    </row>
    <row r="349" spans="1:15" ht="45">
      <c r="A349" s="130" t="s">
        <v>2300</v>
      </c>
      <c r="B349" s="130" t="s">
        <v>2301</v>
      </c>
      <c r="C349" s="131"/>
      <c r="D349" s="132" t="s">
        <v>2258</v>
      </c>
      <c r="E349" s="217" t="s">
        <v>2302</v>
      </c>
      <c r="F349" s="133" t="s">
        <v>2244</v>
      </c>
      <c r="G349" s="212" t="s">
        <v>2294</v>
      </c>
      <c r="H349" s="212" t="s">
        <v>1550</v>
      </c>
      <c r="I349" s="220" t="s">
        <v>2303</v>
      </c>
      <c r="J349" s="328"/>
      <c r="K349" s="154">
        <v>0.4</v>
      </c>
      <c r="L349" s="158">
        <f t="shared" si="20"/>
        <v>0.18143880976140797</v>
      </c>
      <c r="M349" s="219">
        <v>5000</v>
      </c>
      <c r="N349" s="219">
        <v>2</v>
      </c>
      <c r="O349" s="214"/>
    </row>
    <row r="350" spans="1:15" ht="45">
      <c r="A350" s="130" t="s">
        <v>2304</v>
      </c>
      <c r="B350" s="130" t="s">
        <v>2305</v>
      </c>
      <c r="C350" s="131"/>
      <c r="D350" s="132" t="s">
        <v>2258</v>
      </c>
      <c r="E350" s="217" t="s">
        <v>2306</v>
      </c>
      <c r="F350" s="133" t="s">
        <v>2244</v>
      </c>
      <c r="G350" s="212" t="s">
        <v>2294</v>
      </c>
      <c r="H350" s="212" t="s">
        <v>1550</v>
      </c>
      <c r="I350" s="218" t="s">
        <v>2307</v>
      </c>
      <c r="J350" s="218"/>
      <c r="K350" s="154">
        <v>4.8</v>
      </c>
      <c r="L350" s="158">
        <f t="shared" si="20"/>
        <v>2.1772657171368954</v>
      </c>
      <c r="M350" s="219">
        <v>240</v>
      </c>
      <c r="N350" s="219">
        <v>2</v>
      </c>
      <c r="O350" s="214"/>
    </row>
    <row r="351" spans="1:15" ht="45">
      <c r="A351" s="130" t="s">
        <v>2308</v>
      </c>
      <c r="B351" s="130" t="s">
        <v>2309</v>
      </c>
      <c r="C351" s="131"/>
      <c r="D351" s="132" t="s">
        <v>2258</v>
      </c>
      <c r="E351" s="217" t="s">
        <v>2310</v>
      </c>
      <c r="F351" s="133" t="s">
        <v>2244</v>
      </c>
      <c r="G351" s="212" t="s">
        <v>2260</v>
      </c>
      <c r="H351" s="212" t="s">
        <v>1550</v>
      </c>
      <c r="I351" s="218" t="s">
        <v>2311</v>
      </c>
      <c r="J351" s="218"/>
      <c r="K351" s="154">
        <v>11.3</v>
      </c>
      <c r="L351" s="158">
        <f t="shared" si="20"/>
        <v>5.125646375759775</v>
      </c>
      <c r="M351" s="219">
        <v>200</v>
      </c>
      <c r="N351" s="219">
        <v>2</v>
      </c>
      <c r="O351" s="214"/>
    </row>
    <row r="352" spans="1:15" ht="29.25" customHeight="1">
      <c r="A352" s="130" t="s">
        <v>2312</v>
      </c>
      <c r="B352" s="130" t="s">
        <v>2313</v>
      </c>
      <c r="C352" s="131"/>
      <c r="D352" s="132" t="s">
        <v>2258</v>
      </c>
      <c r="E352" s="217" t="s">
        <v>2314</v>
      </c>
      <c r="F352" s="133" t="s">
        <v>2244</v>
      </c>
      <c r="G352" s="212" t="s">
        <v>2260</v>
      </c>
      <c r="H352" s="212" t="s">
        <v>1550</v>
      </c>
      <c r="I352" s="218" t="s">
        <v>2315</v>
      </c>
      <c r="J352" s="218"/>
      <c r="K352" s="154">
        <v>38</v>
      </c>
      <c r="L352" s="158">
        <f>K352/2.2046</f>
        <v>17.236686927333757</v>
      </c>
      <c r="M352" s="219">
        <v>60</v>
      </c>
      <c r="N352" s="219">
        <v>2</v>
      </c>
      <c r="O352" s="214"/>
    </row>
    <row r="353" spans="1:15" ht="45">
      <c r="A353" s="130" t="s">
        <v>2316</v>
      </c>
      <c r="B353" s="130" t="s">
        <v>2317</v>
      </c>
      <c r="C353" s="131"/>
      <c r="D353" s="132" t="s">
        <v>2258</v>
      </c>
      <c r="E353" s="217" t="s">
        <v>2318</v>
      </c>
      <c r="F353" s="133" t="s">
        <v>2244</v>
      </c>
      <c r="G353" s="212" t="s">
        <v>2260</v>
      </c>
      <c r="H353" s="212" t="s">
        <v>1550</v>
      </c>
      <c r="I353" s="218" t="s">
        <v>2319</v>
      </c>
      <c r="J353" s="218"/>
      <c r="K353" s="172"/>
      <c r="L353" s="208"/>
      <c r="M353" s="219">
        <v>400</v>
      </c>
      <c r="N353" s="219">
        <v>2</v>
      </c>
      <c r="O353" s="214"/>
    </row>
    <row r="354" spans="1:15" ht="31.5">
      <c r="A354" s="130" t="s">
        <v>2320</v>
      </c>
      <c r="B354" s="130"/>
      <c r="C354" s="131"/>
      <c r="D354" s="130" t="s">
        <v>2103</v>
      </c>
      <c r="E354" s="142"/>
      <c r="F354" s="221" t="s">
        <v>2220</v>
      </c>
      <c r="G354" s="212" t="s">
        <v>2321</v>
      </c>
      <c r="H354" s="212" t="s">
        <v>1550</v>
      </c>
      <c r="I354" s="218" t="s">
        <v>2322</v>
      </c>
      <c r="J354" s="218"/>
      <c r="K354" s="173"/>
      <c r="L354" s="142">
        <v>2.2000000000000002</v>
      </c>
      <c r="M354" s="151">
        <v>1000</v>
      </c>
      <c r="N354" s="151">
        <v>2</v>
      </c>
      <c r="O354" s="151">
        <v>1000</v>
      </c>
    </row>
    <row r="355" spans="1:15" ht="63">
      <c r="A355" s="130" t="s">
        <v>1309</v>
      </c>
      <c r="B355" s="130"/>
      <c r="C355" s="131"/>
      <c r="D355" s="111" t="s">
        <v>2323</v>
      </c>
      <c r="E355" s="172" t="s">
        <v>2324</v>
      </c>
      <c r="F355" s="221" t="s">
        <v>1629</v>
      </c>
      <c r="G355" s="212" t="s">
        <v>2325</v>
      </c>
      <c r="H355" s="143" t="s">
        <v>1577</v>
      </c>
      <c r="I355" s="218" t="s">
        <v>2326</v>
      </c>
      <c r="J355" s="218"/>
      <c r="K355" s="142"/>
      <c r="L355" s="158">
        <v>2.1</v>
      </c>
      <c r="M355" s="222">
        <v>50</v>
      </c>
      <c r="N355" s="222">
        <v>2</v>
      </c>
      <c r="O355" s="137">
        <v>5</v>
      </c>
    </row>
    <row r="356" spans="1:15">
      <c r="A356" s="130" t="s">
        <v>2327</v>
      </c>
      <c r="B356" s="130"/>
      <c r="C356" s="131"/>
      <c r="D356" s="130" t="s">
        <v>2323</v>
      </c>
      <c r="E356" s="142">
        <v>16523</v>
      </c>
      <c r="F356" s="221" t="s">
        <v>1629</v>
      </c>
      <c r="G356" s="212" t="s">
        <v>2325</v>
      </c>
      <c r="H356" s="212" t="s">
        <v>1550</v>
      </c>
      <c r="I356" s="218" t="s">
        <v>2328</v>
      </c>
      <c r="J356" s="218"/>
      <c r="K356" s="172"/>
      <c r="L356" s="223">
        <v>0.16</v>
      </c>
      <c r="M356" s="222">
        <v>30</v>
      </c>
      <c r="N356" s="222">
        <v>2</v>
      </c>
      <c r="O356" s="137">
        <v>100</v>
      </c>
    </row>
    <row r="357" spans="1:15" ht="25.5">
      <c r="A357" s="130" t="s">
        <v>1312</v>
      </c>
      <c r="B357" s="130"/>
      <c r="C357" s="131"/>
      <c r="D357" s="130" t="s">
        <v>1728</v>
      </c>
      <c r="E357" s="130"/>
      <c r="F357" s="221" t="s">
        <v>1629</v>
      </c>
      <c r="G357" s="212" t="s">
        <v>2325</v>
      </c>
      <c r="H357" s="143" t="s">
        <v>1577</v>
      </c>
      <c r="I357" s="218" t="s">
        <v>2328</v>
      </c>
      <c r="J357" s="218"/>
      <c r="K357" s="154"/>
      <c r="L357" s="154"/>
      <c r="M357" s="137"/>
      <c r="N357" s="137">
        <v>2</v>
      </c>
      <c r="O357" s="137"/>
    </row>
    <row r="358" spans="1:15">
      <c r="A358" s="130" t="s">
        <v>1316</v>
      </c>
      <c r="B358" s="130"/>
      <c r="C358" s="131"/>
      <c r="D358" s="130" t="s">
        <v>2323</v>
      </c>
      <c r="E358" s="142">
        <v>1652</v>
      </c>
      <c r="F358" s="221" t="s">
        <v>1629</v>
      </c>
      <c r="G358" s="212" t="s">
        <v>2325</v>
      </c>
      <c r="H358" s="212" t="s">
        <v>1550</v>
      </c>
      <c r="I358" s="218" t="s">
        <v>2329</v>
      </c>
      <c r="J358" s="218"/>
      <c r="K358" s="172"/>
      <c r="L358" s="223">
        <v>1.5</v>
      </c>
      <c r="M358" s="222">
        <v>72</v>
      </c>
      <c r="N358" s="222">
        <v>2</v>
      </c>
      <c r="O358" s="137">
        <v>10</v>
      </c>
    </row>
    <row r="359" spans="1:15" ht="31.5">
      <c r="A359" s="130" t="s">
        <v>2330</v>
      </c>
      <c r="B359" s="130"/>
      <c r="C359" s="131"/>
      <c r="D359" s="130" t="s">
        <v>2323</v>
      </c>
      <c r="E359" s="142">
        <v>16522</v>
      </c>
      <c r="F359" s="221" t="s">
        <v>1629</v>
      </c>
      <c r="G359" s="212" t="s">
        <v>2325</v>
      </c>
      <c r="H359" s="212" t="s">
        <v>1550</v>
      </c>
      <c r="I359" s="218" t="s">
        <v>2331</v>
      </c>
      <c r="J359" s="218"/>
      <c r="K359" s="172"/>
      <c r="L359" s="223">
        <v>0.1</v>
      </c>
      <c r="M359" s="222">
        <v>30</v>
      </c>
      <c r="N359" s="222">
        <v>2</v>
      </c>
      <c r="O359" s="137">
        <v>250</v>
      </c>
    </row>
    <row r="360" spans="1:15" ht="31.5">
      <c r="A360" s="224" t="s">
        <v>1314</v>
      </c>
      <c r="B360" s="130"/>
      <c r="C360" s="131"/>
      <c r="D360" s="130" t="s">
        <v>1728</v>
      </c>
      <c r="E360" s="142"/>
      <c r="F360" s="221" t="s">
        <v>1629</v>
      </c>
      <c r="G360" s="212" t="s">
        <v>2325</v>
      </c>
      <c r="H360" s="143" t="s">
        <v>1577</v>
      </c>
      <c r="I360" s="218" t="s">
        <v>2331</v>
      </c>
      <c r="J360" s="218"/>
      <c r="K360" s="172"/>
      <c r="L360" s="223">
        <v>0.1</v>
      </c>
      <c r="M360" s="222">
        <v>30</v>
      </c>
      <c r="N360" s="222">
        <v>2</v>
      </c>
      <c r="O360" s="137">
        <v>250</v>
      </c>
    </row>
    <row r="361" spans="1:15">
      <c r="A361" s="130" t="s">
        <v>2332</v>
      </c>
      <c r="B361" s="130"/>
      <c r="C361" s="141" t="s">
        <v>2333</v>
      </c>
      <c r="D361" s="130" t="s">
        <v>2103</v>
      </c>
      <c r="E361" s="142"/>
      <c r="F361" s="221" t="s">
        <v>2220</v>
      </c>
      <c r="G361" s="212" t="s">
        <v>2253</v>
      </c>
      <c r="H361" s="212" t="s">
        <v>1550</v>
      </c>
      <c r="I361" s="218" t="s">
        <v>2334</v>
      </c>
      <c r="J361" s="218"/>
      <c r="K361" s="172"/>
      <c r="L361" s="172">
        <v>0.66</v>
      </c>
      <c r="M361" s="151">
        <v>2000</v>
      </c>
      <c r="N361" s="151">
        <v>2</v>
      </c>
      <c r="O361" s="151"/>
    </row>
    <row r="362" spans="1:15">
      <c r="A362" s="130" t="s">
        <v>2335</v>
      </c>
      <c r="B362" s="130"/>
      <c r="C362" s="141" t="s">
        <v>2336</v>
      </c>
      <c r="D362" s="130" t="s">
        <v>2103</v>
      </c>
      <c r="E362" s="142"/>
      <c r="F362" s="221" t="s">
        <v>2220</v>
      </c>
      <c r="G362" s="212" t="s">
        <v>2253</v>
      </c>
      <c r="H362" s="212" t="s">
        <v>1550</v>
      </c>
      <c r="I362" s="218" t="s">
        <v>2337</v>
      </c>
      <c r="J362" s="218"/>
      <c r="K362" s="172"/>
      <c r="L362" s="172">
        <v>0.88</v>
      </c>
      <c r="M362" s="151">
        <v>2000</v>
      </c>
      <c r="N362" s="151">
        <v>2</v>
      </c>
      <c r="O362" s="151"/>
    </row>
    <row r="363" spans="1:15" ht="47.25">
      <c r="A363" s="130" t="s">
        <v>2338</v>
      </c>
      <c r="B363" s="130"/>
      <c r="C363" s="131"/>
      <c r="D363" s="130" t="s">
        <v>1728</v>
      </c>
      <c r="E363" s="130"/>
      <c r="F363" s="221" t="s">
        <v>2220</v>
      </c>
      <c r="G363" s="212" t="s">
        <v>2253</v>
      </c>
      <c r="H363" s="212" t="s">
        <v>1550</v>
      </c>
      <c r="I363" s="218" t="s">
        <v>2339</v>
      </c>
      <c r="J363" s="218"/>
      <c r="K363" s="225"/>
      <c r="L363" s="225"/>
      <c r="M363" s="198"/>
      <c r="N363" s="198"/>
      <c r="O363" s="198"/>
    </row>
    <row r="364" spans="1:15" ht="27">
      <c r="A364" s="130" t="s">
        <v>1396</v>
      </c>
      <c r="B364" s="130"/>
      <c r="C364" s="131"/>
      <c r="D364" s="130" t="s">
        <v>2103</v>
      </c>
      <c r="E364" s="131">
        <v>120154</v>
      </c>
      <c r="F364" s="133" t="s">
        <v>1319</v>
      </c>
      <c r="G364" s="134" t="s">
        <v>1397</v>
      </c>
      <c r="H364" s="143" t="s">
        <v>1577</v>
      </c>
      <c r="I364" s="226" t="s">
        <v>2340</v>
      </c>
      <c r="J364" s="226"/>
      <c r="K364" s="142"/>
      <c r="L364" s="142"/>
      <c r="M364" s="213">
        <v>180</v>
      </c>
      <c r="N364" s="213">
        <v>1</v>
      </c>
      <c r="O364" s="227"/>
    </row>
    <row r="365" spans="1:15" ht="27">
      <c r="A365" s="130" t="s">
        <v>1399</v>
      </c>
      <c r="B365" s="130"/>
      <c r="C365" s="131"/>
      <c r="D365" s="130" t="s">
        <v>2103</v>
      </c>
      <c r="E365" s="131">
        <v>120161</v>
      </c>
      <c r="F365" s="133" t="s">
        <v>1319</v>
      </c>
      <c r="G365" s="134" t="s">
        <v>1397</v>
      </c>
      <c r="H365" s="143" t="s">
        <v>1577</v>
      </c>
      <c r="I365" s="226" t="s">
        <v>2341</v>
      </c>
      <c r="J365" s="226"/>
      <c r="K365" s="142"/>
      <c r="L365" s="142"/>
      <c r="M365" s="213">
        <v>180</v>
      </c>
      <c r="N365" s="213">
        <v>1</v>
      </c>
      <c r="O365" s="227"/>
    </row>
    <row r="366" spans="1:15" ht="27">
      <c r="A366" s="130" t="s">
        <v>1401</v>
      </c>
      <c r="B366" s="130"/>
      <c r="C366" s="131"/>
      <c r="D366" s="130" t="s">
        <v>2103</v>
      </c>
      <c r="E366" s="131">
        <v>120158</v>
      </c>
      <c r="F366" s="133" t="s">
        <v>1319</v>
      </c>
      <c r="G366" s="134" t="s">
        <v>1397</v>
      </c>
      <c r="H366" s="143" t="s">
        <v>1577</v>
      </c>
      <c r="I366" s="226" t="s">
        <v>2342</v>
      </c>
      <c r="J366" s="226"/>
      <c r="K366" s="142"/>
      <c r="L366" s="142"/>
      <c r="M366" s="213">
        <v>180</v>
      </c>
      <c r="N366" s="213">
        <v>1</v>
      </c>
      <c r="O366" s="227"/>
    </row>
    <row r="367" spans="1:15" ht="27">
      <c r="A367" s="130" t="s">
        <v>1403</v>
      </c>
      <c r="B367" s="130"/>
      <c r="C367" s="131"/>
      <c r="D367" s="130" t="s">
        <v>2103</v>
      </c>
      <c r="E367" s="131">
        <v>120162</v>
      </c>
      <c r="F367" s="133" t="s">
        <v>1319</v>
      </c>
      <c r="G367" s="134" t="s">
        <v>1397</v>
      </c>
      <c r="H367" s="143" t="s">
        <v>1577</v>
      </c>
      <c r="I367" s="226" t="s">
        <v>2343</v>
      </c>
      <c r="J367" s="226"/>
      <c r="K367" s="142"/>
      <c r="L367" s="142"/>
      <c r="M367" s="213">
        <v>180</v>
      </c>
      <c r="N367" s="213">
        <v>1</v>
      </c>
      <c r="O367" s="227"/>
    </row>
    <row r="368" spans="1:15" ht="27">
      <c r="A368" s="130" t="s">
        <v>1405</v>
      </c>
      <c r="B368" s="130"/>
      <c r="C368" s="131"/>
      <c r="D368" s="130" t="s">
        <v>2103</v>
      </c>
      <c r="E368" s="130"/>
      <c r="F368" s="133" t="s">
        <v>1319</v>
      </c>
      <c r="G368" s="134" t="s">
        <v>1397</v>
      </c>
      <c r="H368" s="143" t="s">
        <v>1577</v>
      </c>
      <c r="I368" s="226" t="s">
        <v>2344</v>
      </c>
      <c r="J368" s="226"/>
      <c r="K368" s="142"/>
      <c r="L368" s="142"/>
      <c r="M368" s="213">
        <v>288</v>
      </c>
      <c r="N368" s="213">
        <v>2</v>
      </c>
      <c r="O368" s="151"/>
    </row>
    <row r="369" spans="1:15" ht="25.5">
      <c r="A369" s="130" t="s">
        <v>1407</v>
      </c>
      <c r="B369" s="130"/>
      <c r="C369" s="131"/>
      <c r="D369" s="130" t="s">
        <v>2103</v>
      </c>
      <c r="E369" s="130"/>
      <c r="F369" s="133" t="s">
        <v>1319</v>
      </c>
      <c r="G369" s="134" t="s">
        <v>1397</v>
      </c>
      <c r="H369" s="143" t="s">
        <v>1577</v>
      </c>
      <c r="I369" s="226" t="s">
        <v>2345</v>
      </c>
      <c r="J369" s="226"/>
      <c r="K369" s="142"/>
      <c r="L369" s="142"/>
      <c r="M369" s="213">
        <v>216</v>
      </c>
      <c r="N369" s="213">
        <v>2</v>
      </c>
      <c r="O369" s="151"/>
    </row>
    <row r="370" spans="1:15" ht="32.25" customHeight="1">
      <c r="A370" s="130" t="s">
        <v>1409</v>
      </c>
      <c r="B370" s="130"/>
      <c r="C370" s="131"/>
      <c r="D370" s="130" t="s">
        <v>2103</v>
      </c>
      <c r="E370" s="130"/>
      <c r="F370" s="133" t="s">
        <v>1319</v>
      </c>
      <c r="G370" s="134" t="s">
        <v>1397</v>
      </c>
      <c r="H370" s="143" t="s">
        <v>1577</v>
      </c>
      <c r="I370" s="226" t="s">
        <v>2346</v>
      </c>
      <c r="J370" s="226"/>
      <c r="K370" s="142"/>
      <c r="L370" s="142"/>
      <c r="M370" s="213">
        <v>90</v>
      </c>
      <c r="N370" s="213">
        <v>1</v>
      </c>
      <c r="O370" s="151"/>
    </row>
    <row r="371" spans="1:15" ht="27">
      <c r="A371" s="130" t="s">
        <v>1411</v>
      </c>
      <c r="B371" s="130"/>
      <c r="C371" s="131"/>
      <c r="D371" s="130" t="s">
        <v>2103</v>
      </c>
      <c r="E371" s="131">
        <v>120415</v>
      </c>
      <c r="F371" s="133" t="s">
        <v>1319</v>
      </c>
      <c r="G371" s="134" t="s">
        <v>1397</v>
      </c>
      <c r="H371" s="143" t="s">
        <v>1577</v>
      </c>
      <c r="I371" s="226" t="s">
        <v>2347</v>
      </c>
      <c r="J371" s="226"/>
      <c r="K371" s="142"/>
      <c r="L371" s="142"/>
      <c r="M371" s="213">
        <v>45</v>
      </c>
      <c r="N371" s="213">
        <v>1</v>
      </c>
      <c r="O371" s="151"/>
    </row>
    <row r="372" spans="1:15" ht="32.25" customHeight="1">
      <c r="A372" s="130" t="s">
        <v>1413</v>
      </c>
      <c r="B372" s="130"/>
      <c r="C372" s="131"/>
      <c r="D372" s="130" t="s">
        <v>2103</v>
      </c>
      <c r="E372" s="131">
        <v>120411</v>
      </c>
      <c r="F372" s="133" t="s">
        <v>1319</v>
      </c>
      <c r="G372" s="134" t="s">
        <v>1397</v>
      </c>
      <c r="H372" s="143" t="s">
        <v>1577</v>
      </c>
      <c r="I372" s="226" t="s">
        <v>2348</v>
      </c>
      <c r="J372" s="226"/>
      <c r="K372" s="142"/>
      <c r="L372" s="142"/>
      <c r="M372" s="213">
        <v>72</v>
      </c>
      <c r="N372" s="213">
        <v>2</v>
      </c>
      <c r="O372" s="151"/>
    </row>
    <row r="373" spans="1:15" ht="32.25" customHeight="1">
      <c r="A373" s="130" t="s">
        <v>1415</v>
      </c>
      <c r="B373" s="130"/>
      <c r="C373" s="131"/>
      <c r="D373" s="130" t="s">
        <v>2103</v>
      </c>
      <c r="E373" s="131"/>
      <c r="F373" s="133" t="s">
        <v>1319</v>
      </c>
      <c r="G373" s="134" t="s">
        <v>1397</v>
      </c>
      <c r="H373" s="143" t="s">
        <v>1577</v>
      </c>
      <c r="I373" s="226" t="s">
        <v>2349</v>
      </c>
      <c r="J373" s="226"/>
      <c r="K373" s="142"/>
      <c r="L373" s="142"/>
      <c r="M373" s="213">
        <v>60</v>
      </c>
      <c r="N373" s="213">
        <v>2</v>
      </c>
      <c r="O373" s="151"/>
    </row>
    <row r="374" spans="1:15" ht="32.25" customHeight="1">
      <c r="A374" s="130" t="s">
        <v>1318</v>
      </c>
      <c r="B374" s="130"/>
      <c r="C374" s="131"/>
      <c r="D374" s="130" t="s">
        <v>2103</v>
      </c>
      <c r="E374" s="131"/>
      <c r="F374" s="133" t="s">
        <v>1319</v>
      </c>
      <c r="G374" s="134" t="s">
        <v>1320</v>
      </c>
      <c r="H374" s="143" t="s">
        <v>1577</v>
      </c>
      <c r="I374" s="177" t="s">
        <v>2350</v>
      </c>
      <c r="J374" s="177"/>
      <c r="K374" s="142"/>
      <c r="L374" s="142"/>
      <c r="M374" s="137">
        <v>1000</v>
      </c>
      <c r="N374" s="151">
        <v>2</v>
      </c>
      <c r="O374" s="151"/>
    </row>
    <row r="375" spans="1:15" ht="32.25" customHeight="1">
      <c r="A375" s="130" t="s">
        <v>1322</v>
      </c>
      <c r="B375" s="130"/>
      <c r="C375" s="131"/>
      <c r="D375" s="130" t="s">
        <v>2103</v>
      </c>
      <c r="E375" s="131">
        <v>220102</v>
      </c>
      <c r="F375" s="133" t="s">
        <v>1319</v>
      </c>
      <c r="G375" s="134" t="s">
        <v>1320</v>
      </c>
      <c r="H375" s="143" t="s">
        <v>1577</v>
      </c>
      <c r="I375" s="177" t="s">
        <v>2351</v>
      </c>
      <c r="J375" s="177"/>
      <c r="K375" s="142"/>
      <c r="L375" s="142"/>
      <c r="M375" s="213">
        <v>2000</v>
      </c>
      <c r="N375" s="213">
        <v>2</v>
      </c>
      <c r="O375" s="151"/>
    </row>
    <row r="376" spans="1:15" ht="32.25" customHeight="1">
      <c r="A376" s="130" t="s">
        <v>1324</v>
      </c>
      <c r="B376" s="130"/>
      <c r="C376" s="131"/>
      <c r="D376" s="130" t="s">
        <v>2103</v>
      </c>
      <c r="E376" s="131">
        <v>220103</v>
      </c>
      <c r="F376" s="133" t="s">
        <v>1319</v>
      </c>
      <c r="G376" s="134" t="s">
        <v>1320</v>
      </c>
      <c r="H376" s="143" t="s">
        <v>1577</v>
      </c>
      <c r="I376" s="177" t="s">
        <v>2351</v>
      </c>
      <c r="J376" s="177"/>
      <c r="K376" s="142"/>
      <c r="L376" s="142"/>
      <c r="M376" s="213">
        <v>2000</v>
      </c>
      <c r="N376" s="213">
        <v>2</v>
      </c>
      <c r="O376" s="151"/>
    </row>
    <row r="377" spans="1:15" ht="32.25" customHeight="1">
      <c r="A377" s="130" t="s">
        <v>1326</v>
      </c>
      <c r="B377" s="130"/>
      <c r="C377" s="131"/>
      <c r="D377" s="130" t="s">
        <v>2103</v>
      </c>
      <c r="E377" s="130"/>
      <c r="F377" s="133" t="s">
        <v>1319</v>
      </c>
      <c r="G377" s="134" t="s">
        <v>1320</v>
      </c>
      <c r="H377" s="143" t="s">
        <v>1577</v>
      </c>
      <c r="I377" s="177" t="s">
        <v>2352</v>
      </c>
      <c r="J377" s="177"/>
      <c r="K377" s="142"/>
      <c r="L377" s="142"/>
      <c r="M377" s="213">
        <v>1000</v>
      </c>
      <c r="N377" s="213">
        <v>2</v>
      </c>
      <c r="O377" s="151"/>
    </row>
    <row r="378" spans="1:15" ht="32.25" customHeight="1">
      <c r="A378" s="130" t="s">
        <v>1328</v>
      </c>
      <c r="B378" s="130"/>
      <c r="C378" s="131"/>
      <c r="D378" s="130" t="s">
        <v>2103</v>
      </c>
      <c r="E378" s="130"/>
      <c r="F378" s="133" t="s">
        <v>1319</v>
      </c>
      <c r="G378" s="134" t="s">
        <v>1320</v>
      </c>
      <c r="H378" s="143" t="s">
        <v>1577</v>
      </c>
      <c r="I378" s="177" t="s">
        <v>2353</v>
      </c>
      <c r="J378" s="177"/>
      <c r="K378" s="142"/>
      <c r="L378" s="142"/>
      <c r="M378" s="137">
        <v>1000</v>
      </c>
      <c r="N378" s="151">
        <v>2</v>
      </c>
      <c r="O378" s="151"/>
    </row>
    <row r="379" spans="1:15" ht="32.25" customHeight="1">
      <c r="A379" s="130" t="s">
        <v>1330</v>
      </c>
      <c r="B379" s="130"/>
      <c r="C379" s="131"/>
      <c r="D379" s="130" t="s">
        <v>2103</v>
      </c>
      <c r="E379" s="130"/>
      <c r="F379" s="133" t="s">
        <v>1319</v>
      </c>
      <c r="G379" s="134" t="s">
        <v>1320</v>
      </c>
      <c r="H379" s="143" t="s">
        <v>1577</v>
      </c>
      <c r="I379" s="177" t="s">
        <v>2354</v>
      </c>
      <c r="J379" s="177"/>
      <c r="K379" s="142"/>
      <c r="L379" s="142"/>
      <c r="M379" s="137">
        <v>1000</v>
      </c>
      <c r="N379" s="151">
        <v>2</v>
      </c>
      <c r="O379" s="151"/>
    </row>
    <row r="380" spans="1:15" ht="45">
      <c r="A380" s="130" t="s">
        <v>1332</v>
      </c>
      <c r="B380" s="130"/>
      <c r="C380" s="131"/>
      <c r="D380" s="130" t="s">
        <v>2103</v>
      </c>
      <c r="E380" s="130"/>
      <c r="F380" s="133" t="s">
        <v>1319</v>
      </c>
      <c r="G380" s="134" t="s">
        <v>1320</v>
      </c>
      <c r="H380" s="143" t="s">
        <v>1577</v>
      </c>
      <c r="I380" s="177" t="s">
        <v>2355</v>
      </c>
      <c r="J380" s="177"/>
      <c r="K380" s="142"/>
      <c r="L380" s="142"/>
      <c r="M380" s="137">
        <v>288</v>
      </c>
      <c r="N380" s="151">
        <v>2</v>
      </c>
      <c r="O380" s="151"/>
    </row>
    <row r="385" spans="14:14">
      <c r="N385" s="117">
        <f>M385/2</f>
        <v>0</v>
      </c>
    </row>
  </sheetData>
  <autoFilter ref="B2:Q380" xr:uid="{99894083-E6B1-436E-9F4E-699A1C3CD951}"/>
  <conditionalFormatting sqref="A1:A121 A145:A1048576">
    <cfRule type="duplicateValues" dxfId="37" priority="8"/>
    <cfRule type="duplicateValues" dxfId="36" priority="9"/>
  </conditionalFormatting>
  <conditionalFormatting sqref="A4">
    <cfRule type="duplicateValues" dxfId="35" priority="3"/>
  </conditionalFormatting>
  <conditionalFormatting sqref="B339:B353 B300:B303 B306:B307 B292:B295 B309:B332 B3:B290">
    <cfRule type="duplicateValues" dxfId="34" priority="7"/>
  </conditionalFormatting>
  <conditionalFormatting sqref="C162:C167">
    <cfRule type="duplicateValues" dxfId="33" priority="2"/>
  </conditionalFormatting>
  <conditionalFormatting sqref="E117">
    <cfRule type="duplicateValues" dxfId="32" priority="4"/>
  </conditionalFormatting>
  <conditionalFormatting sqref="E118">
    <cfRule type="duplicateValues" dxfId="31" priority="5"/>
  </conditionalFormatting>
  <conditionalFormatting sqref="E119">
    <cfRule type="duplicateValues" dxfId="30" priority="1"/>
  </conditionalFormatting>
  <conditionalFormatting sqref="E120:E121 E115:E116">
    <cfRule type="duplicateValues" dxfId="29" priority="6"/>
  </conditionalFormatting>
  <hyperlinks>
    <hyperlink ref="I114" location="'Master Data'!L252" display=" USE 21-735 cotter pin" xr:uid="{141CC480-7841-4B15-9577-F050FC362B23}"/>
    <hyperlink ref="A60" location="'Master Data'!B26" display="12-804" xr:uid="{917CC8D7-8BDD-4151-9354-B13FB570C40B}"/>
    <hyperlink ref="A59" location="'Master Data'!B18" display="12-803" xr:uid="{E18D8EF4-E781-45C5-85C6-FA36381D47FE}"/>
    <hyperlink ref="A58" location="'Package BOM 2'!B10" display="12-796" xr:uid="{9AD3552A-C90D-44B2-986A-DDF775456A82}"/>
    <hyperlink ref="A57" location="'Package BOM 2'!B2" display="12-795" xr:uid="{60742344-08A3-4C95-B9B7-CA635A754C94}"/>
  </hyperlinks>
  <pageMargins left="0.25" right="0.25" top="0.75" bottom="0.75" header="0.3" footer="0.3"/>
  <pageSetup scale="29" fitToHeight="0" orientation="landscape" r:id="rId1"/>
  <headerFooter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5471-C78A-4704-9A76-4163952FB4C3}">
  <dimension ref="A1:H271"/>
  <sheetViews>
    <sheetView zoomScale="97" zoomScaleNormal="97" workbookViewId="0">
      <selection activeCell="B8" sqref="B8"/>
    </sheetView>
  </sheetViews>
  <sheetFormatPr defaultColWidth="11.125" defaultRowHeight="15"/>
  <cols>
    <col min="1" max="1" width="19.875" style="238" customWidth="1"/>
    <col min="2" max="2" width="81.375" style="310" customWidth="1"/>
    <col min="3" max="3" width="25" style="247" customWidth="1"/>
    <col min="4" max="4" width="17.875" style="237" customWidth="1"/>
    <col min="5" max="5" width="6.875" style="238" customWidth="1"/>
    <col min="6" max="6" width="9" style="238" customWidth="1"/>
    <col min="7" max="7" width="7.75" style="238" customWidth="1"/>
    <col min="8" max="16384" width="11.125" style="238"/>
  </cols>
  <sheetData>
    <row r="1" spans="1:4" s="233" customFormat="1" ht="121.5">
      <c r="A1" s="230" t="s">
        <v>2356</v>
      </c>
      <c r="B1" s="309" t="s">
        <v>2357</v>
      </c>
      <c r="C1" s="231" t="s">
        <v>2358</v>
      </c>
      <c r="D1" s="232" t="s">
        <v>2359</v>
      </c>
    </row>
    <row r="2" spans="1:4" ht="30">
      <c r="A2" s="234" t="s">
        <v>10</v>
      </c>
      <c r="B2" s="300" t="s">
        <v>14</v>
      </c>
      <c r="C2" s="236">
        <v>810797030025</v>
      </c>
    </row>
    <row r="3" spans="1:4">
      <c r="A3" s="234" t="s">
        <v>15</v>
      </c>
      <c r="B3" s="300" t="s">
        <v>18</v>
      </c>
      <c r="C3" s="236">
        <v>810797030001</v>
      </c>
    </row>
    <row r="4" spans="1:4" ht="30">
      <c r="A4" s="234" t="s">
        <v>19</v>
      </c>
      <c r="B4" s="300" t="s">
        <v>22</v>
      </c>
      <c r="C4" s="236">
        <v>810797030032</v>
      </c>
    </row>
    <row r="5" spans="1:4">
      <c r="A5" s="234" t="s">
        <v>23</v>
      </c>
      <c r="B5" s="300" t="s">
        <v>26</v>
      </c>
      <c r="C5" s="236">
        <v>810797030049</v>
      </c>
    </row>
    <row r="6" spans="1:4">
      <c r="A6" s="234" t="s">
        <v>27</v>
      </c>
      <c r="B6" s="300" t="s">
        <v>31</v>
      </c>
      <c r="C6" s="236">
        <v>810797030094</v>
      </c>
    </row>
    <row r="7" spans="1:4">
      <c r="A7" s="234" t="s">
        <v>32</v>
      </c>
      <c r="B7" s="300" t="s">
        <v>34</v>
      </c>
      <c r="C7" s="236">
        <v>810797030100</v>
      </c>
    </row>
    <row r="8" spans="1:4">
      <c r="A8" s="234" t="s">
        <v>35</v>
      </c>
      <c r="B8" s="300" t="s">
        <v>37</v>
      </c>
      <c r="C8" s="236">
        <v>810797030117</v>
      </c>
    </row>
    <row r="9" spans="1:4">
      <c r="A9" s="234" t="s">
        <v>38</v>
      </c>
      <c r="B9" s="300" t="s">
        <v>40</v>
      </c>
      <c r="C9" s="236">
        <v>810797030124</v>
      </c>
    </row>
    <row r="10" spans="1:4">
      <c r="A10" s="234" t="s">
        <v>41</v>
      </c>
      <c r="B10" s="300" t="s">
        <v>43</v>
      </c>
      <c r="C10" s="236">
        <v>810797030131</v>
      </c>
    </row>
    <row r="11" spans="1:4">
      <c r="A11" s="234" t="s">
        <v>44</v>
      </c>
      <c r="B11" s="300" t="s">
        <v>46</v>
      </c>
      <c r="C11" s="236">
        <v>810797030148</v>
      </c>
    </row>
    <row r="12" spans="1:4">
      <c r="A12" s="234" t="s">
        <v>47</v>
      </c>
      <c r="B12" s="300" t="s">
        <v>50</v>
      </c>
      <c r="C12" s="236">
        <v>810797030155</v>
      </c>
    </row>
    <row r="13" spans="1:4">
      <c r="A13" s="234" t="s">
        <v>71</v>
      </c>
      <c r="B13" s="300" t="s">
        <v>75</v>
      </c>
      <c r="C13" s="236">
        <v>810797030247</v>
      </c>
    </row>
    <row r="14" spans="1:4">
      <c r="A14" s="234" t="s">
        <v>76</v>
      </c>
      <c r="B14" s="300" t="s">
        <v>78</v>
      </c>
      <c r="C14" s="236">
        <v>810797030230</v>
      </c>
    </row>
    <row r="15" spans="1:4">
      <c r="A15" s="234" t="s">
        <v>79</v>
      </c>
      <c r="B15" s="300" t="s">
        <v>81</v>
      </c>
      <c r="C15" s="236">
        <v>810797030292</v>
      </c>
    </row>
    <row r="16" spans="1:4">
      <c r="A16" s="234" t="s">
        <v>82</v>
      </c>
      <c r="B16" s="300" t="s">
        <v>84</v>
      </c>
      <c r="C16" s="236">
        <v>810797030308</v>
      </c>
    </row>
    <row r="17" spans="1:3">
      <c r="A17" s="234" t="s">
        <v>85</v>
      </c>
      <c r="B17" s="300" t="s">
        <v>88</v>
      </c>
      <c r="C17" s="236">
        <v>810797030322</v>
      </c>
    </row>
    <row r="18" spans="1:3">
      <c r="A18" s="234" t="s">
        <v>89</v>
      </c>
      <c r="B18" s="300" t="s">
        <v>91</v>
      </c>
      <c r="C18" s="236">
        <v>810797030315</v>
      </c>
    </row>
    <row r="19" spans="1:3">
      <c r="A19" s="234" t="s">
        <v>92</v>
      </c>
      <c r="B19" s="300" t="s">
        <v>94</v>
      </c>
      <c r="C19" s="236">
        <v>810797030216</v>
      </c>
    </row>
    <row r="20" spans="1:3">
      <c r="A20" s="234" t="s">
        <v>95</v>
      </c>
      <c r="B20" s="239" t="s">
        <v>2360</v>
      </c>
      <c r="C20" s="236">
        <v>810797030223</v>
      </c>
    </row>
    <row r="21" spans="1:3" ht="30">
      <c r="A21" s="234" t="s">
        <v>98</v>
      </c>
      <c r="B21" s="239" t="s">
        <v>1003</v>
      </c>
      <c r="C21" s="236">
        <v>810797030339</v>
      </c>
    </row>
    <row r="22" spans="1:3" ht="31.9" customHeight="1">
      <c r="A22" s="234" t="s">
        <v>102</v>
      </c>
      <c r="B22" s="239" t="s">
        <v>1015</v>
      </c>
      <c r="C22" s="236">
        <v>810797030346</v>
      </c>
    </row>
    <row r="23" spans="1:3">
      <c r="A23" s="234" t="s">
        <v>105</v>
      </c>
      <c r="B23" s="300" t="s">
        <v>107</v>
      </c>
      <c r="C23" s="236">
        <v>810797030254</v>
      </c>
    </row>
    <row r="24" spans="1:3">
      <c r="A24" s="234" t="s">
        <v>108</v>
      </c>
      <c r="B24" s="300" t="s">
        <v>110</v>
      </c>
      <c r="C24" s="236">
        <v>810797030261</v>
      </c>
    </row>
    <row r="25" spans="1:3">
      <c r="A25" s="234" t="s">
        <v>111</v>
      </c>
      <c r="B25" s="300" t="s">
        <v>113</v>
      </c>
      <c r="C25" s="236">
        <v>810797030278</v>
      </c>
    </row>
    <row r="26" spans="1:3">
      <c r="A26" s="234" t="s">
        <v>114</v>
      </c>
      <c r="B26" s="300" t="s">
        <v>116</v>
      </c>
      <c r="C26" s="236">
        <v>810797030285</v>
      </c>
    </row>
    <row r="27" spans="1:3" ht="30">
      <c r="A27" s="234" t="s">
        <v>117</v>
      </c>
      <c r="B27" s="300" t="s">
        <v>119</v>
      </c>
      <c r="C27" s="236">
        <v>810797030353</v>
      </c>
    </row>
    <row r="28" spans="1:3" ht="30">
      <c r="A28" s="234" t="s">
        <v>120</v>
      </c>
      <c r="B28" s="300" t="s">
        <v>122</v>
      </c>
      <c r="C28" s="236">
        <v>810797030360</v>
      </c>
    </row>
    <row r="29" spans="1:3" ht="30">
      <c r="A29" s="234" t="s">
        <v>123</v>
      </c>
      <c r="B29" s="239" t="s">
        <v>1027</v>
      </c>
      <c r="C29" s="236">
        <v>810797030377</v>
      </c>
    </row>
    <row r="30" spans="1:3" ht="30">
      <c r="A30" s="234" t="s">
        <v>126</v>
      </c>
      <c r="B30" s="239" t="s">
        <v>1036</v>
      </c>
      <c r="C30" s="236">
        <v>810797030384</v>
      </c>
    </row>
    <row r="31" spans="1:3" ht="30">
      <c r="A31" s="234" t="s">
        <v>129</v>
      </c>
      <c r="B31" s="300" t="s">
        <v>131</v>
      </c>
      <c r="C31" s="236">
        <v>810797030506</v>
      </c>
    </row>
    <row r="32" spans="1:3" ht="30">
      <c r="A32" s="234" t="s">
        <v>132</v>
      </c>
      <c r="B32" s="300" t="s">
        <v>134</v>
      </c>
      <c r="C32" s="236">
        <v>810797030445</v>
      </c>
    </row>
    <row r="33" spans="1:3" ht="30">
      <c r="A33" s="234" t="s">
        <v>135</v>
      </c>
      <c r="B33" s="300" t="s">
        <v>137</v>
      </c>
      <c r="C33" s="236">
        <v>810797030520</v>
      </c>
    </row>
    <row r="34" spans="1:3" ht="30">
      <c r="A34" s="234" t="s">
        <v>138</v>
      </c>
      <c r="B34" s="300" t="s">
        <v>140</v>
      </c>
      <c r="C34" s="236">
        <v>810797030490</v>
      </c>
    </row>
    <row r="35" spans="1:3">
      <c r="A35" s="234" t="s">
        <v>141</v>
      </c>
      <c r="B35" s="300" t="s">
        <v>143</v>
      </c>
      <c r="C35" s="236">
        <v>810797030858</v>
      </c>
    </row>
    <row r="36" spans="1:3">
      <c r="A36" s="234" t="s">
        <v>144</v>
      </c>
      <c r="B36" s="300" t="s">
        <v>146</v>
      </c>
      <c r="C36" s="236">
        <v>810797030865</v>
      </c>
    </row>
    <row r="37" spans="1:3">
      <c r="A37" s="234" t="s">
        <v>147</v>
      </c>
      <c r="B37" s="300" t="s">
        <v>149</v>
      </c>
      <c r="C37" s="236">
        <v>810797030872</v>
      </c>
    </row>
    <row r="38" spans="1:3">
      <c r="A38" s="234" t="s">
        <v>150</v>
      </c>
      <c r="B38" s="300" t="s">
        <v>152</v>
      </c>
      <c r="C38" s="236">
        <v>810797030889</v>
      </c>
    </row>
    <row r="39" spans="1:3" ht="30">
      <c r="A39" s="240" t="s">
        <v>153</v>
      </c>
      <c r="B39" s="242" t="s">
        <v>154</v>
      </c>
      <c r="C39" s="236">
        <v>810797030407</v>
      </c>
    </row>
    <row r="40" spans="1:3" ht="30">
      <c r="A40" s="240" t="s">
        <v>155</v>
      </c>
      <c r="B40" s="242" t="s">
        <v>156</v>
      </c>
      <c r="C40" s="236">
        <v>810797030896</v>
      </c>
    </row>
    <row r="41" spans="1:3" ht="30">
      <c r="A41" s="240" t="s">
        <v>157</v>
      </c>
      <c r="B41" s="242" t="s">
        <v>158</v>
      </c>
      <c r="C41" s="236">
        <v>810797031008</v>
      </c>
    </row>
    <row r="42" spans="1:3" ht="30">
      <c r="A42" s="240" t="s">
        <v>159</v>
      </c>
      <c r="B42" s="242" t="s">
        <v>160</v>
      </c>
      <c r="C42" s="236">
        <v>810797031015</v>
      </c>
    </row>
    <row r="43" spans="1:3" ht="30">
      <c r="A43" s="234" t="s">
        <v>161</v>
      </c>
      <c r="B43" s="239" t="s">
        <v>1042</v>
      </c>
      <c r="C43" s="241">
        <v>810797031190</v>
      </c>
    </row>
    <row r="44" spans="1:3" ht="30">
      <c r="A44" s="234" t="s">
        <v>163</v>
      </c>
      <c r="B44" s="239" t="s">
        <v>1052</v>
      </c>
      <c r="C44" s="241">
        <v>810797031206</v>
      </c>
    </row>
    <row r="45" spans="1:3" ht="30">
      <c r="A45" s="234" t="s">
        <v>165</v>
      </c>
      <c r="B45" s="239" t="s">
        <v>1056</v>
      </c>
      <c r="C45" s="241">
        <v>810797031213</v>
      </c>
    </row>
    <row r="46" spans="1:3" ht="30">
      <c r="A46" s="234" t="s">
        <v>167</v>
      </c>
      <c r="B46" s="239" t="s">
        <v>1063</v>
      </c>
      <c r="C46" s="241">
        <v>810797031220</v>
      </c>
    </row>
    <row r="47" spans="1:3" ht="30">
      <c r="A47" s="234" t="s">
        <v>169</v>
      </c>
      <c r="B47" s="239" t="s">
        <v>1066</v>
      </c>
      <c r="C47" s="241">
        <v>810797031237</v>
      </c>
    </row>
    <row r="48" spans="1:3" ht="30">
      <c r="A48" s="234" t="s">
        <v>171</v>
      </c>
      <c r="B48" s="239" t="s">
        <v>1069</v>
      </c>
      <c r="C48" s="241">
        <v>810797031244</v>
      </c>
    </row>
    <row r="49" spans="1:5" ht="45">
      <c r="A49" s="240" t="s">
        <v>2361</v>
      </c>
      <c r="B49" s="242" t="s">
        <v>2362</v>
      </c>
      <c r="C49" s="236">
        <v>810797031176</v>
      </c>
    </row>
    <row r="50" spans="1:5" ht="45">
      <c r="A50" s="240" t="s">
        <v>175</v>
      </c>
      <c r="B50" s="242" t="s">
        <v>2363</v>
      </c>
      <c r="C50" s="236">
        <v>810797031183</v>
      </c>
    </row>
    <row r="51" spans="1:5">
      <c r="A51" s="234" t="s">
        <v>177</v>
      </c>
      <c r="B51" s="300" t="s">
        <v>179</v>
      </c>
      <c r="C51" s="236">
        <v>810797030063</v>
      </c>
    </row>
    <row r="52" spans="1:5">
      <c r="A52" s="234" t="s">
        <v>180</v>
      </c>
      <c r="B52" s="300" t="s">
        <v>182</v>
      </c>
      <c r="C52" s="236">
        <v>810797030070</v>
      </c>
    </row>
    <row r="53" spans="1:5">
      <c r="A53" s="234" t="s">
        <v>183</v>
      </c>
      <c r="B53" s="300" t="s">
        <v>185</v>
      </c>
      <c r="C53" s="236">
        <v>810797030087</v>
      </c>
    </row>
    <row r="54" spans="1:5">
      <c r="A54" s="234" t="s">
        <v>186</v>
      </c>
      <c r="B54" s="300" t="s">
        <v>188</v>
      </c>
      <c r="C54" s="236">
        <v>810797030018</v>
      </c>
      <c r="E54" s="238" t="s">
        <v>2364</v>
      </c>
    </row>
    <row r="55" spans="1:5">
      <c r="A55" s="234" t="s">
        <v>189</v>
      </c>
      <c r="B55" s="300" t="s">
        <v>191</v>
      </c>
      <c r="C55" s="236">
        <v>810797030056</v>
      </c>
      <c r="E55" s="238" t="s">
        <v>2365</v>
      </c>
    </row>
    <row r="56" spans="1:5">
      <c r="A56" s="234" t="s">
        <v>192</v>
      </c>
      <c r="B56" s="300" t="s">
        <v>196</v>
      </c>
      <c r="C56" s="236">
        <v>810797030186</v>
      </c>
    </row>
    <row r="57" spans="1:5">
      <c r="A57" s="234" t="s">
        <v>197</v>
      </c>
      <c r="B57" s="300" t="s">
        <v>199</v>
      </c>
      <c r="C57" s="236">
        <v>810797030179</v>
      </c>
    </row>
    <row r="58" spans="1:5">
      <c r="A58" s="234" t="s">
        <v>200</v>
      </c>
      <c r="B58" s="300" t="s">
        <v>202</v>
      </c>
      <c r="C58" s="236">
        <v>810797030162</v>
      </c>
    </row>
    <row r="59" spans="1:5">
      <c r="A59" s="234" t="s">
        <v>203</v>
      </c>
      <c r="B59" s="300" t="s">
        <v>205</v>
      </c>
      <c r="C59" s="236">
        <v>810797030193</v>
      </c>
    </row>
    <row r="60" spans="1:5">
      <c r="A60" s="234" t="s">
        <v>206</v>
      </c>
      <c r="B60" s="300" t="s">
        <v>208</v>
      </c>
      <c r="C60" s="236">
        <v>810797030209</v>
      </c>
    </row>
    <row r="61" spans="1:5" s="246" customFormat="1" ht="30" customHeight="1">
      <c r="A61" s="300" t="s">
        <v>237</v>
      </c>
      <c r="B61" s="306" t="s">
        <v>2366</v>
      </c>
      <c r="C61" s="301">
        <v>810797030681</v>
      </c>
      <c r="D61" s="302"/>
    </row>
    <row r="62" spans="1:5" s="246" customFormat="1" ht="30" customHeight="1">
      <c r="A62" s="300" t="s">
        <v>281</v>
      </c>
      <c r="B62" s="306" t="s">
        <v>1175</v>
      </c>
      <c r="C62" s="301">
        <v>810797030971</v>
      </c>
      <c r="D62" s="302"/>
    </row>
    <row r="63" spans="1:5" s="246" customFormat="1" ht="30" customHeight="1">
      <c r="A63" s="300" t="s">
        <v>283</v>
      </c>
      <c r="B63" s="306" t="s">
        <v>1177</v>
      </c>
      <c r="C63" s="301">
        <v>810797030988</v>
      </c>
      <c r="D63" s="302"/>
    </row>
    <row r="64" spans="1:5" s="246" customFormat="1" ht="30" customHeight="1">
      <c r="A64" s="300" t="s">
        <v>241</v>
      </c>
      <c r="B64" s="306" t="s">
        <v>2367</v>
      </c>
      <c r="C64" s="301">
        <v>810797030704</v>
      </c>
      <c r="D64" s="302"/>
    </row>
    <row r="65" spans="1:4" s="246" customFormat="1" ht="30" customHeight="1">
      <c r="A65" s="300" t="s">
        <v>267</v>
      </c>
      <c r="B65" s="306" t="s">
        <v>2368</v>
      </c>
      <c r="C65" s="301">
        <v>810797030902</v>
      </c>
      <c r="D65" s="302"/>
    </row>
    <row r="66" spans="1:4" s="246" customFormat="1" ht="30" customHeight="1">
      <c r="A66" s="300" t="s">
        <v>270</v>
      </c>
      <c r="B66" s="306" t="s">
        <v>2369</v>
      </c>
      <c r="C66" s="301">
        <v>810797030933</v>
      </c>
      <c r="D66" s="302"/>
    </row>
    <row r="67" spans="1:4" s="246" customFormat="1" ht="30" customHeight="1">
      <c r="A67" s="300" t="s">
        <v>273</v>
      </c>
      <c r="B67" s="306" t="s">
        <v>1187</v>
      </c>
      <c r="C67" s="301">
        <v>810797030940</v>
      </c>
      <c r="D67" s="302"/>
    </row>
    <row r="68" spans="1:4" s="246" customFormat="1" ht="30" customHeight="1">
      <c r="A68" s="300" t="s">
        <v>276</v>
      </c>
      <c r="B68" s="306" t="s">
        <v>1189</v>
      </c>
      <c r="C68" s="301">
        <v>810797030957</v>
      </c>
      <c r="D68" s="302"/>
    </row>
    <row r="69" spans="1:4" s="246" customFormat="1" ht="30" customHeight="1">
      <c r="A69" s="300" t="s">
        <v>279</v>
      </c>
      <c r="B69" s="306" t="s">
        <v>1192</v>
      </c>
      <c r="C69" s="301">
        <v>810797030964</v>
      </c>
      <c r="D69" s="302"/>
    </row>
    <row r="70" spans="1:4" s="246" customFormat="1" ht="30" customHeight="1">
      <c r="A70" s="300" t="s">
        <v>244</v>
      </c>
      <c r="B70" s="305" t="s">
        <v>1195</v>
      </c>
      <c r="C70" s="301">
        <v>810797030728</v>
      </c>
      <c r="D70" s="302"/>
    </row>
    <row r="71" spans="1:4" ht="30">
      <c r="A71" s="234" t="s">
        <v>253</v>
      </c>
      <c r="B71" s="305" t="s">
        <v>1198</v>
      </c>
      <c r="C71" s="236">
        <v>810797030759</v>
      </c>
    </row>
    <row r="72" spans="1:4" ht="30">
      <c r="A72" s="234" t="s">
        <v>247</v>
      </c>
      <c r="B72" s="305" t="s">
        <v>1201</v>
      </c>
      <c r="C72" s="236">
        <v>810797030735</v>
      </c>
    </row>
    <row r="73" spans="1:4" ht="30">
      <c r="A73" s="234" t="s">
        <v>250</v>
      </c>
      <c r="B73" s="305" t="s">
        <v>1204</v>
      </c>
      <c r="C73" s="236">
        <v>810797030742</v>
      </c>
    </row>
    <row r="74" spans="1:4" ht="30">
      <c r="A74" s="234" t="s">
        <v>256</v>
      </c>
      <c r="B74" s="305" t="s">
        <v>1219</v>
      </c>
      <c r="C74" s="236">
        <v>810797030766</v>
      </c>
    </row>
    <row r="75" spans="1:4" ht="30">
      <c r="A75" s="234" t="s">
        <v>259</v>
      </c>
      <c r="B75" s="305" t="s">
        <v>1223</v>
      </c>
      <c r="C75" s="236">
        <v>810797030773</v>
      </c>
    </row>
    <row r="76" spans="1:4" ht="30">
      <c r="A76" s="234" t="s">
        <v>262</v>
      </c>
      <c r="B76" s="305" t="s">
        <v>1225</v>
      </c>
      <c r="C76" s="236">
        <v>810797030780</v>
      </c>
    </row>
    <row r="77" spans="1:4" ht="30">
      <c r="A77" s="234" t="s">
        <v>265</v>
      </c>
      <c r="B77" s="305" t="s">
        <v>2370</v>
      </c>
      <c r="C77" s="304">
        <v>810797031275</v>
      </c>
    </row>
    <row r="78" spans="1:4" ht="30.75">
      <c r="A78" s="234" t="s">
        <v>285</v>
      </c>
      <c r="B78" s="305" t="s">
        <v>2371</v>
      </c>
      <c r="C78" s="236">
        <v>810797031039</v>
      </c>
    </row>
    <row r="79" spans="1:4" ht="30.75">
      <c r="A79" s="234" t="s">
        <v>288</v>
      </c>
      <c r="B79" s="305" t="s">
        <v>2372</v>
      </c>
      <c r="C79" s="236">
        <v>810797031046</v>
      </c>
    </row>
    <row r="80" spans="1:4" ht="30.75">
      <c r="A80" s="234" t="s">
        <v>291</v>
      </c>
      <c r="B80" s="305" t="s">
        <v>2373</v>
      </c>
      <c r="C80" s="236">
        <v>810797031053</v>
      </c>
    </row>
    <row r="81" spans="1:3" ht="30">
      <c r="A81" s="234" t="s">
        <v>294</v>
      </c>
      <c r="B81" s="300" t="s">
        <v>296</v>
      </c>
      <c r="C81" s="235">
        <v>810797031022</v>
      </c>
    </row>
    <row r="82" spans="1:3" ht="30">
      <c r="A82" s="234" t="s">
        <v>363</v>
      </c>
      <c r="B82" s="300" t="s">
        <v>365</v>
      </c>
      <c r="C82" s="235">
        <v>810797030919</v>
      </c>
    </row>
    <row r="83" spans="1:3" ht="30">
      <c r="A83" s="234" t="s">
        <v>366</v>
      </c>
      <c r="B83" s="300" t="s">
        <v>368</v>
      </c>
      <c r="C83" s="235">
        <v>810797030926</v>
      </c>
    </row>
    <row r="84" spans="1:3" ht="45">
      <c r="A84" s="234" t="s">
        <v>369</v>
      </c>
      <c r="B84" s="305" t="s">
        <v>1113</v>
      </c>
      <c r="C84" s="236">
        <v>810797030995</v>
      </c>
    </row>
    <row r="85" spans="1:3" ht="30">
      <c r="A85" s="234" t="s">
        <v>338</v>
      </c>
      <c r="B85" s="305" t="s">
        <v>2374</v>
      </c>
      <c r="C85" s="236">
        <v>810797030537</v>
      </c>
    </row>
    <row r="86" spans="1:3" ht="30">
      <c r="A86" s="234" t="s">
        <v>342</v>
      </c>
      <c r="B86" s="305" t="s">
        <v>2375</v>
      </c>
      <c r="C86" s="236">
        <v>810797030599</v>
      </c>
    </row>
    <row r="87" spans="1:3" ht="30">
      <c r="A87" s="234" t="s">
        <v>345</v>
      </c>
      <c r="B87" s="305" t="s">
        <v>2376</v>
      </c>
      <c r="C87" s="236">
        <v>810797030605</v>
      </c>
    </row>
    <row r="88" spans="1:3" ht="30">
      <c r="A88" s="234" t="s">
        <v>348</v>
      </c>
      <c r="B88" s="305" t="s">
        <v>2377</v>
      </c>
      <c r="C88" s="236">
        <v>810797030612</v>
      </c>
    </row>
    <row r="89" spans="1:3" ht="30">
      <c r="A89" s="234" t="s">
        <v>351</v>
      </c>
      <c r="B89" s="305" t="s">
        <v>2378</v>
      </c>
      <c r="C89" s="236">
        <v>810797030629</v>
      </c>
    </row>
    <row r="90" spans="1:3" ht="30">
      <c r="A90" s="234" t="s">
        <v>354</v>
      </c>
      <c r="B90" s="305" t="s">
        <v>2379</v>
      </c>
      <c r="C90" s="236">
        <v>810797030544</v>
      </c>
    </row>
    <row r="91" spans="1:3" ht="30">
      <c r="A91" s="234" t="s">
        <v>357</v>
      </c>
      <c r="B91" s="305" t="s">
        <v>2380</v>
      </c>
      <c r="C91" s="236">
        <v>810797030551</v>
      </c>
    </row>
    <row r="92" spans="1:3" ht="30">
      <c r="A92" s="234" t="s">
        <v>360</v>
      </c>
      <c r="B92" s="305" t="s">
        <v>2381</v>
      </c>
      <c r="C92" s="236">
        <v>810797030568</v>
      </c>
    </row>
    <row r="93" spans="1:3" ht="30" customHeight="1">
      <c r="A93" s="240" t="s">
        <v>383</v>
      </c>
      <c r="B93" s="305" t="s">
        <v>2091</v>
      </c>
      <c r="C93" s="236">
        <v>810797031091</v>
      </c>
    </row>
    <row r="94" spans="1:3">
      <c r="A94" s="240" t="s">
        <v>372</v>
      </c>
      <c r="B94" s="305" t="s">
        <v>2093</v>
      </c>
      <c r="C94" s="236">
        <v>810797031060</v>
      </c>
    </row>
    <row r="95" spans="1:3">
      <c r="A95" s="240" t="s">
        <v>377</v>
      </c>
      <c r="B95" s="305" t="s">
        <v>982</v>
      </c>
      <c r="C95" s="236">
        <v>810797031077</v>
      </c>
    </row>
    <row r="96" spans="1:3">
      <c r="A96" s="240" t="s">
        <v>380</v>
      </c>
      <c r="B96" s="305" t="s">
        <v>986</v>
      </c>
      <c r="C96" s="236">
        <v>810797031084</v>
      </c>
    </row>
    <row r="97" spans="1:4">
      <c r="A97" s="240" t="s">
        <v>386</v>
      </c>
      <c r="B97" s="305" t="s">
        <v>2097</v>
      </c>
      <c r="C97" s="236">
        <v>810797031107</v>
      </c>
    </row>
    <row r="98" spans="1:4">
      <c r="A98" s="240" t="s">
        <v>389</v>
      </c>
      <c r="B98" s="307" t="s">
        <v>2099</v>
      </c>
      <c r="C98" s="303">
        <v>810797031251</v>
      </c>
    </row>
    <row r="99" spans="1:4">
      <c r="A99" s="240" t="s">
        <v>392</v>
      </c>
      <c r="B99" s="307" t="s">
        <v>2101</v>
      </c>
      <c r="C99" s="236">
        <v>810797031268</v>
      </c>
    </row>
    <row r="100" spans="1:4" ht="30">
      <c r="A100" s="240" t="s">
        <v>395</v>
      </c>
      <c r="B100" s="307" t="s">
        <v>1229</v>
      </c>
      <c r="C100" s="236">
        <v>810797031114</v>
      </c>
    </row>
    <row r="101" spans="1:4" ht="30">
      <c r="A101" s="240" t="s">
        <v>399</v>
      </c>
      <c r="B101" s="307" t="s">
        <v>1236</v>
      </c>
      <c r="C101" s="236">
        <v>810797031121</v>
      </c>
    </row>
    <row r="102" spans="1:4" ht="30">
      <c r="A102" s="240" t="s">
        <v>402</v>
      </c>
      <c r="B102" s="307" t="s">
        <v>1240</v>
      </c>
      <c r="C102" s="236">
        <v>810797031138</v>
      </c>
    </row>
    <row r="103" spans="1:4" ht="30">
      <c r="A103" s="240" t="s">
        <v>404</v>
      </c>
      <c r="B103" s="307" t="s">
        <v>1248</v>
      </c>
      <c r="C103" s="236">
        <v>810797031145</v>
      </c>
    </row>
    <row r="104" spans="1:4" ht="30">
      <c r="A104" s="240" t="s">
        <v>407</v>
      </c>
      <c r="B104" s="307" t="s">
        <v>1251</v>
      </c>
      <c r="C104" s="236">
        <v>810797031152</v>
      </c>
    </row>
    <row r="105" spans="1:4" ht="30">
      <c r="A105" s="243" t="s">
        <v>410</v>
      </c>
      <c r="B105" s="307" t="s">
        <v>1261</v>
      </c>
      <c r="C105" s="236">
        <v>810797031169</v>
      </c>
    </row>
    <row r="106" spans="1:4" ht="30">
      <c r="A106" s="244" t="s">
        <v>413</v>
      </c>
      <c r="B106" s="307" t="s">
        <v>1246</v>
      </c>
      <c r="C106" s="236">
        <v>810797031282</v>
      </c>
    </row>
    <row r="107" spans="1:4" ht="30">
      <c r="A107" s="308" t="s">
        <v>2382</v>
      </c>
      <c r="B107" s="242" t="s">
        <v>412</v>
      </c>
      <c r="C107" s="235">
        <v>810797031299</v>
      </c>
      <c r="D107" s="237" t="s">
        <v>2383</v>
      </c>
    </row>
    <row r="108" spans="1:4" ht="30">
      <c r="A108" s="244" t="s">
        <v>416</v>
      </c>
      <c r="B108" s="307" t="s">
        <v>1269</v>
      </c>
      <c r="C108" s="236">
        <v>810797031305</v>
      </c>
    </row>
    <row r="109" spans="1:4" ht="30">
      <c r="A109" s="244" t="s">
        <v>419</v>
      </c>
      <c r="B109" s="307" t="s">
        <v>1275</v>
      </c>
      <c r="C109" s="236">
        <v>810797031312</v>
      </c>
    </row>
    <row r="110" spans="1:4" ht="30">
      <c r="A110" s="244" t="s">
        <v>422</v>
      </c>
      <c r="B110" s="307" t="s">
        <v>1968</v>
      </c>
      <c r="C110" s="236">
        <v>810797031329</v>
      </c>
    </row>
    <row r="111" spans="1:4">
      <c r="A111" s="244" t="s">
        <v>425</v>
      </c>
      <c r="B111" s="307" t="s">
        <v>1283</v>
      </c>
      <c r="C111" s="236">
        <v>810797031336</v>
      </c>
    </row>
    <row r="112" spans="1:4" ht="30">
      <c r="A112" s="244" t="s">
        <v>428</v>
      </c>
      <c r="B112" s="307" t="s">
        <v>1287</v>
      </c>
      <c r="C112" s="236">
        <v>810797031343</v>
      </c>
    </row>
    <row r="113" spans="1:4" ht="30">
      <c r="A113" s="244" t="s">
        <v>431</v>
      </c>
      <c r="B113" s="307" t="s">
        <v>1292</v>
      </c>
      <c r="C113" s="236">
        <v>810797031350</v>
      </c>
    </row>
    <row r="114" spans="1:4" ht="30">
      <c r="A114" s="244" t="s">
        <v>434</v>
      </c>
      <c r="B114" s="307" t="s">
        <v>1293</v>
      </c>
      <c r="C114" s="236">
        <v>810797031367</v>
      </c>
    </row>
    <row r="115" spans="1:4" ht="30">
      <c r="A115" s="244" t="s">
        <v>437</v>
      </c>
      <c r="B115" s="307" t="s">
        <v>1295</v>
      </c>
      <c r="C115" s="236">
        <v>810797031374</v>
      </c>
    </row>
    <row r="116" spans="1:4" ht="30">
      <c r="A116" s="244" t="s">
        <v>440</v>
      </c>
      <c r="B116" s="307" t="s">
        <v>1296</v>
      </c>
      <c r="C116" s="236">
        <v>810797031381</v>
      </c>
    </row>
    <row r="117" spans="1:4">
      <c r="A117" s="244" t="s">
        <v>51</v>
      </c>
      <c r="B117" s="242" t="s">
        <v>54</v>
      </c>
      <c r="C117" s="236">
        <v>810797031398</v>
      </c>
    </row>
    <row r="118" spans="1:4">
      <c r="A118" s="245" t="s">
        <v>55</v>
      </c>
      <c r="B118" s="310" t="s">
        <v>56</v>
      </c>
      <c r="C118" s="236">
        <v>810797031404</v>
      </c>
    </row>
    <row r="119" spans="1:4">
      <c r="A119" s="245" t="s">
        <v>57</v>
      </c>
      <c r="B119" s="310" t="s">
        <v>58</v>
      </c>
      <c r="C119" s="236">
        <v>810797031411</v>
      </c>
      <c r="D119" s="234" t="s">
        <v>186</v>
      </c>
    </row>
    <row r="120" spans="1:4">
      <c r="A120" s="245" t="s">
        <v>59</v>
      </c>
      <c r="B120" s="310" t="s">
        <v>60</v>
      </c>
      <c r="C120" s="236">
        <v>810797031428</v>
      </c>
      <c r="D120" s="234" t="s">
        <v>189</v>
      </c>
    </row>
    <row r="121" spans="1:4">
      <c r="A121" s="245" t="s">
        <v>61</v>
      </c>
      <c r="B121" s="310" t="s">
        <v>62</v>
      </c>
      <c r="C121" s="236">
        <v>810797031435</v>
      </c>
    </row>
    <row r="122" spans="1:4">
      <c r="A122" s="245" t="s">
        <v>63</v>
      </c>
      <c r="B122" s="310" t="s">
        <v>64</v>
      </c>
      <c r="C122" s="236">
        <v>810797031442</v>
      </c>
    </row>
    <row r="123" spans="1:4">
      <c r="A123" s="245" t="s">
        <v>65</v>
      </c>
      <c r="B123" s="310" t="s">
        <v>1730</v>
      </c>
      <c r="C123" s="236">
        <v>810797031459</v>
      </c>
    </row>
    <row r="124" spans="1:4">
      <c r="A124" s="245" t="s">
        <v>67</v>
      </c>
      <c r="B124" s="310" t="s">
        <v>68</v>
      </c>
      <c r="C124" s="236">
        <v>810797031466</v>
      </c>
    </row>
    <row r="125" spans="1:4">
      <c r="A125" s="245" t="s">
        <v>69</v>
      </c>
      <c r="B125" s="310" t="s">
        <v>1731</v>
      </c>
      <c r="C125" s="236">
        <v>810797031473</v>
      </c>
    </row>
    <row r="126" spans="1:4">
      <c r="A126" s="245" t="s">
        <v>443</v>
      </c>
      <c r="B126" s="310" t="s">
        <v>445</v>
      </c>
      <c r="C126" s="236">
        <v>810797031480</v>
      </c>
    </row>
    <row r="127" spans="1:4">
      <c r="A127" s="245" t="s">
        <v>446</v>
      </c>
      <c r="B127" s="310" t="s">
        <v>447</v>
      </c>
      <c r="C127" s="236">
        <v>810797031497</v>
      </c>
    </row>
    <row r="128" spans="1:4">
      <c r="A128" s="245" t="s">
        <v>448</v>
      </c>
      <c r="B128" s="310" t="s">
        <v>449</v>
      </c>
      <c r="C128" s="236">
        <v>810797031503</v>
      </c>
    </row>
    <row r="129" spans="1:4">
      <c r="A129" s="245" t="s">
        <v>450</v>
      </c>
      <c r="B129" s="310" t="s">
        <v>451</v>
      </c>
      <c r="C129" s="236">
        <v>810797031510</v>
      </c>
    </row>
    <row r="130" spans="1:4">
      <c r="A130" s="245" t="s">
        <v>452</v>
      </c>
      <c r="B130" s="310" t="s">
        <v>453</v>
      </c>
      <c r="C130" s="236">
        <v>810797031527</v>
      </c>
    </row>
    <row r="131" spans="1:4">
      <c r="A131" s="245" t="s">
        <v>454</v>
      </c>
      <c r="B131" s="310" t="s">
        <v>455</v>
      </c>
      <c r="C131" s="236">
        <v>810797031534</v>
      </c>
    </row>
    <row r="132" spans="1:4">
      <c r="A132" s="245" t="s">
        <v>456</v>
      </c>
      <c r="B132" s="310" t="s">
        <v>457</v>
      </c>
      <c r="C132" s="236">
        <v>810797031541</v>
      </c>
    </row>
    <row r="133" spans="1:4">
      <c r="A133" s="245"/>
      <c r="B133" s="311"/>
      <c r="C133" s="236"/>
    </row>
    <row r="134" spans="1:4">
      <c r="A134" s="245" t="s">
        <v>458</v>
      </c>
      <c r="B134" s="310" t="s">
        <v>459</v>
      </c>
      <c r="C134" s="236">
        <v>810797031558</v>
      </c>
    </row>
    <row r="135" spans="1:4" ht="30">
      <c r="A135" s="245" t="s">
        <v>460</v>
      </c>
      <c r="B135" s="310" t="s">
        <v>461</v>
      </c>
      <c r="C135" s="236">
        <v>810797031565</v>
      </c>
    </row>
    <row r="136" spans="1:4" ht="30">
      <c r="A136" s="245" t="s">
        <v>462</v>
      </c>
      <c r="B136" s="310" t="s">
        <v>463</v>
      </c>
      <c r="C136" s="236">
        <v>810797031572</v>
      </c>
    </row>
    <row r="137" spans="1:4">
      <c r="A137" s="245"/>
      <c r="B137" s="311"/>
      <c r="C137" s="236"/>
    </row>
    <row r="138" spans="1:4" ht="30">
      <c r="A138" s="319" t="s">
        <v>690</v>
      </c>
      <c r="B138" s="311" t="s">
        <v>2384</v>
      </c>
      <c r="C138" s="320">
        <v>20860002608000</v>
      </c>
      <c r="D138" s="237" t="s">
        <v>2385</v>
      </c>
    </row>
    <row r="139" spans="1:4">
      <c r="A139" s="319" t="s">
        <v>694</v>
      </c>
      <c r="B139" s="311" t="s">
        <v>2386</v>
      </c>
      <c r="C139" s="320">
        <v>20860002608017</v>
      </c>
      <c r="D139" s="237" t="s">
        <v>2385</v>
      </c>
    </row>
    <row r="140" spans="1:4" ht="30">
      <c r="A140" s="319" t="s">
        <v>699</v>
      </c>
      <c r="B140" s="311" t="s">
        <v>2387</v>
      </c>
      <c r="C140" s="320">
        <v>20860002608024</v>
      </c>
      <c r="D140" s="237" t="s">
        <v>2385</v>
      </c>
    </row>
    <row r="141" spans="1:4">
      <c r="A141" s="319" t="s">
        <v>1779</v>
      </c>
      <c r="B141" s="311" t="s">
        <v>2388</v>
      </c>
      <c r="C141" s="320">
        <v>20860002608031</v>
      </c>
      <c r="D141" s="237" t="s">
        <v>2385</v>
      </c>
    </row>
    <row r="142" spans="1:4">
      <c r="A142" s="245"/>
      <c r="B142" s="311"/>
      <c r="C142" s="236"/>
    </row>
    <row r="143" spans="1:4" ht="30">
      <c r="A143" s="245" t="s">
        <v>464</v>
      </c>
      <c r="B143" s="310" t="s">
        <v>466</v>
      </c>
      <c r="C143" s="236">
        <v>810797031589</v>
      </c>
    </row>
    <row r="144" spans="1:4" ht="30">
      <c r="A144" s="245" t="s">
        <v>467</v>
      </c>
      <c r="B144" s="310" t="s">
        <v>468</v>
      </c>
      <c r="C144" s="236">
        <v>810797031596</v>
      </c>
    </row>
    <row r="145" spans="1:3" ht="30">
      <c r="A145" s="245" t="s">
        <v>469</v>
      </c>
      <c r="B145" s="310" t="s">
        <v>470</v>
      </c>
      <c r="C145" s="236">
        <v>810797031602</v>
      </c>
    </row>
    <row r="146" spans="1:3" ht="30">
      <c r="A146" s="245" t="s">
        <v>471</v>
      </c>
      <c r="B146" s="310" t="s">
        <v>472</v>
      </c>
      <c r="C146" s="236">
        <v>810797031619</v>
      </c>
    </row>
    <row r="147" spans="1:3">
      <c r="A147" s="245"/>
      <c r="B147" s="311"/>
      <c r="C147" s="235"/>
    </row>
    <row r="148" spans="1:3">
      <c r="A148" s="245" t="s">
        <v>473</v>
      </c>
      <c r="B148" s="310" t="s">
        <v>781</v>
      </c>
      <c r="C148" s="236">
        <v>810797031626</v>
      </c>
    </row>
    <row r="149" spans="1:3">
      <c r="A149" s="245" t="s">
        <v>476</v>
      </c>
      <c r="B149" s="310" t="s">
        <v>793</v>
      </c>
      <c r="C149" s="236">
        <v>810797031633</v>
      </c>
    </row>
    <row r="150" spans="1:3" ht="30">
      <c r="A150" s="245" t="s">
        <v>478</v>
      </c>
      <c r="B150" s="310" t="s">
        <v>1838</v>
      </c>
      <c r="C150" s="236">
        <v>810797031640</v>
      </c>
    </row>
    <row r="151" spans="1:3" ht="30">
      <c r="A151" s="245" t="s">
        <v>480</v>
      </c>
      <c r="B151" s="310" t="s">
        <v>481</v>
      </c>
      <c r="C151" s="236">
        <v>810797031657</v>
      </c>
    </row>
    <row r="152" spans="1:3" ht="30">
      <c r="A152" s="245" t="s">
        <v>482</v>
      </c>
      <c r="B152" s="310" t="s">
        <v>483</v>
      </c>
      <c r="C152" s="236">
        <v>810797031664</v>
      </c>
    </row>
    <row r="153" spans="1:3" ht="30">
      <c r="A153" s="245" t="s">
        <v>484</v>
      </c>
      <c r="B153" s="310" t="s">
        <v>485</v>
      </c>
      <c r="C153" s="236">
        <v>810797031671</v>
      </c>
    </row>
    <row r="154" spans="1:3" ht="30">
      <c r="A154" s="245" t="s">
        <v>486</v>
      </c>
      <c r="B154" s="310" t="s">
        <v>487</v>
      </c>
      <c r="C154" s="236">
        <v>810797031688</v>
      </c>
    </row>
    <row r="155" spans="1:3" ht="30">
      <c r="A155" s="245" t="s">
        <v>488</v>
      </c>
      <c r="B155" s="310" t="s">
        <v>489</v>
      </c>
      <c r="C155" s="236">
        <v>810797031695</v>
      </c>
    </row>
    <row r="156" spans="1:3" ht="30">
      <c r="A156" s="245" t="s">
        <v>490</v>
      </c>
      <c r="B156" s="310" t="s">
        <v>491</v>
      </c>
      <c r="C156" s="236">
        <v>810797031701</v>
      </c>
    </row>
    <row r="157" spans="1:3" ht="30">
      <c r="A157" s="245" t="s">
        <v>492</v>
      </c>
      <c r="B157" s="310" t="s">
        <v>493</v>
      </c>
      <c r="C157" s="236">
        <v>810797031718</v>
      </c>
    </row>
    <row r="158" spans="1:3" ht="30">
      <c r="A158" s="245" t="s">
        <v>494</v>
      </c>
      <c r="B158" s="310" t="s">
        <v>495</v>
      </c>
      <c r="C158" s="236">
        <v>810797031725</v>
      </c>
    </row>
    <row r="159" spans="1:3" ht="30">
      <c r="A159" s="245" t="s">
        <v>496</v>
      </c>
      <c r="B159" s="310" t="s">
        <v>497</v>
      </c>
      <c r="C159" s="236">
        <v>810797031732</v>
      </c>
    </row>
    <row r="161" spans="1:8">
      <c r="A161" s="245" t="s">
        <v>498</v>
      </c>
      <c r="B161" s="310" t="s">
        <v>1858</v>
      </c>
      <c r="C161" s="236">
        <v>810797031749</v>
      </c>
    </row>
    <row r="162" spans="1:8">
      <c r="A162" s="245" t="s">
        <v>501</v>
      </c>
      <c r="B162" s="310" t="s">
        <v>1859</v>
      </c>
      <c r="C162" s="236">
        <v>810797031756</v>
      </c>
    </row>
    <row r="163" spans="1:8">
      <c r="A163" s="245" t="s">
        <v>503</v>
      </c>
      <c r="B163" s="310" t="s">
        <v>1860</v>
      </c>
      <c r="C163" s="236">
        <v>810797031763</v>
      </c>
    </row>
    <row r="164" spans="1:8">
      <c r="A164" s="245" t="s">
        <v>505</v>
      </c>
      <c r="B164" s="310" t="s">
        <v>506</v>
      </c>
      <c r="C164" s="236">
        <v>810797031770</v>
      </c>
    </row>
    <row r="165" spans="1:8">
      <c r="A165" s="245" t="s">
        <v>507</v>
      </c>
      <c r="B165" s="310" t="s">
        <v>508</v>
      </c>
      <c r="C165" s="236">
        <v>810797031787</v>
      </c>
    </row>
    <row r="166" spans="1:8">
      <c r="A166" s="245" t="s">
        <v>509</v>
      </c>
      <c r="B166" s="310" t="s">
        <v>1861</v>
      </c>
      <c r="C166" s="236">
        <v>810797031794</v>
      </c>
    </row>
    <row r="167" spans="1:8">
      <c r="A167" s="245"/>
      <c r="B167" s="311"/>
      <c r="C167" s="235"/>
      <c r="E167" s="238" t="s">
        <v>1550</v>
      </c>
      <c r="G167" s="238" t="s">
        <v>2389</v>
      </c>
    </row>
    <row r="168" spans="1:8" ht="30">
      <c r="A168" s="312" t="s">
        <v>511</v>
      </c>
      <c r="B168" s="313" t="s">
        <v>513</v>
      </c>
      <c r="C168" s="314">
        <v>810797031800</v>
      </c>
      <c r="D168" s="302" t="s">
        <v>2390</v>
      </c>
      <c r="E168" s="238" t="s">
        <v>511</v>
      </c>
      <c r="F168" s="238" t="s">
        <v>912</v>
      </c>
      <c r="G168" s="229" t="s">
        <v>520</v>
      </c>
      <c r="H168" s="238" t="s">
        <v>2391</v>
      </c>
    </row>
    <row r="169" spans="1:8" ht="30">
      <c r="A169" s="312" t="s">
        <v>514</v>
      </c>
      <c r="B169" s="313" t="s">
        <v>515</v>
      </c>
      <c r="C169" s="314">
        <v>810797031817</v>
      </c>
      <c r="D169" s="302" t="s">
        <v>2390</v>
      </c>
      <c r="E169" s="238" t="s">
        <v>514</v>
      </c>
      <c r="F169" s="238" t="s">
        <v>916</v>
      </c>
      <c r="G169" s="229" t="s">
        <v>2392</v>
      </c>
      <c r="H169" s="238" t="s">
        <v>2393</v>
      </c>
    </row>
    <row r="170" spans="1:8" ht="30">
      <c r="A170" s="312" t="s">
        <v>516</v>
      </c>
      <c r="B170" s="313" t="s">
        <v>2394</v>
      </c>
      <c r="C170" s="314">
        <v>810797031824</v>
      </c>
      <c r="D170" s="302" t="s">
        <v>2390</v>
      </c>
      <c r="E170" s="238" t="s">
        <v>516</v>
      </c>
      <c r="F170" s="238" t="s">
        <v>1872</v>
      </c>
      <c r="G170" s="229" t="s">
        <v>2395</v>
      </c>
      <c r="H170" s="238" t="s">
        <v>2396</v>
      </c>
    </row>
    <row r="171" spans="1:8" ht="30">
      <c r="A171" s="312" t="s">
        <v>518</v>
      </c>
      <c r="B171" s="313" t="s">
        <v>2397</v>
      </c>
      <c r="C171" s="314">
        <v>810797031831</v>
      </c>
      <c r="D171" s="302" t="s">
        <v>2390</v>
      </c>
      <c r="E171" s="238" t="s">
        <v>518</v>
      </c>
      <c r="F171" s="238" t="s">
        <v>2398</v>
      </c>
      <c r="G171" s="229" t="s">
        <v>2399</v>
      </c>
      <c r="H171" s="238" t="s">
        <v>2400</v>
      </c>
    </row>
    <row r="172" spans="1:8" ht="30">
      <c r="A172" s="312" t="s">
        <v>520</v>
      </c>
      <c r="B172" s="313" t="s">
        <v>2401</v>
      </c>
      <c r="C172" s="314">
        <v>810797031848</v>
      </c>
      <c r="D172" s="302" t="s">
        <v>2390</v>
      </c>
      <c r="E172" s="238" t="s">
        <v>520</v>
      </c>
      <c r="F172" s="238" t="s">
        <v>1874</v>
      </c>
      <c r="G172" s="229" t="s">
        <v>522</v>
      </c>
      <c r="H172" s="238" t="s">
        <v>2402</v>
      </c>
    </row>
    <row r="173" spans="1:8" ht="30">
      <c r="A173" s="312" t="s">
        <v>522</v>
      </c>
      <c r="B173" s="313" t="s">
        <v>2403</v>
      </c>
      <c r="C173" s="314">
        <v>810797031855</v>
      </c>
      <c r="D173" s="302" t="s">
        <v>2390</v>
      </c>
      <c r="E173" s="238" t="s">
        <v>522</v>
      </c>
      <c r="F173" s="238" t="s">
        <v>2404</v>
      </c>
      <c r="G173" s="229" t="s">
        <v>926</v>
      </c>
      <c r="H173" s="238" t="s">
        <v>2405</v>
      </c>
    </row>
    <row r="174" spans="1:8">
      <c r="A174" s="245"/>
      <c r="B174" s="311"/>
      <c r="C174" s="235"/>
    </row>
    <row r="175" spans="1:8">
      <c r="A175" s="245" t="s">
        <v>524</v>
      </c>
      <c r="B175" s="310" t="s">
        <v>525</v>
      </c>
      <c r="C175" s="236">
        <v>810797031862</v>
      </c>
    </row>
    <row r="176" spans="1:8">
      <c r="A176" s="245" t="s">
        <v>526</v>
      </c>
      <c r="B176" s="310" t="s">
        <v>527</v>
      </c>
      <c r="C176" s="236">
        <v>810797031879</v>
      </c>
    </row>
    <row r="178" spans="1:3">
      <c r="A178" s="245" t="s">
        <v>528</v>
      </c>
      <c r="B178" s="310" t="s">
        <v>529</v>
      </c>
      <c r="C178" s="236">
        <v>810797031886</v>
      </c>
    </row>
    <row r="179" spans="1:3">
      <c r="A179" s="245" t="s">
        <v>530</v>
      </c>
      <c r="B179" s="310" t="s">
        <v>531</v>
      </c>
      <c r="C179" s="236">
        <v>810797031893</v>
      </c>
    </row>
    <row r="180" spans="1:3">
      <c r="A180" s="245"/>
      <c r="B180" s="311"/>
      <c r="C180" s="236"/>
    </row>
    <row r="181" spans="1:3">
      <c r="A181" s="245" t="s">
        <v>532</v>
      </c>
      <c r="B181" s="310" t="s">
        <v>2056</v>
      </c>
      <c r="C181" s="236">
        <v>810797031947</v>
      </c>
    </row>
    <row r="182" spans="1:3">
      <c r="A182" s="245"/>
      <c r="C182" s="236"/>
    </row>
    <row r="183" spans="1:3">
      <c r="A183" s="245" t="s">
        <v>534</v>
      </c>
      <c r="B183" s="310" t="s">
        <v>535</v>
      </c>
      <c r="C183" s="315"/>
    </row>
    <row r="184" spans="1:3">
      <c r="A184" s="245" t="s">
        <v>536</v>
      </c>
      <c r="B184" s="310" t="s">
        <v>537</v>
      </c>
      <c r="C184" s="315"/>
    </row>
    <row r="185" spans="1:3">
      <c r="A185" s="245" t="s">
        <v>538</v>
      </c>
      <c r="B185" s="310" t="s">
        <v>539</v>
      </c>
      <c r="C185" s="315"/>
    </row>
    <row r="186" spans="1:3">
      <c r="C186" s="235"/>
    </row>
    <row r="187" spans="1:3">
      <c r="A187" s="245" t="s">
        <v>1299</v>
      </c>
      <c r="B187" s="310" t="s">
        <v>1301</v>
      </c>
      <c r="C187" s="235">
        <v>810797031954</v>
      </c>
    </row>
    <row r="188" spans="1:3">
      <c r="A188" s="245" t="s">
        <v>1302</v>
      </c>
      <c r="B188" s="310" t="s">
        <v>1303</v>
      </c>
      <c r="C188" s="235">
        <v>810797031961</v>
      </c>
    </row>
    <row r="189" spans="1:3">
      <c r="A189" s="245" t="s">
        <v>1304</v>
      </c>
      <c r="B189" s="310" t="s">
        <v>1305</v>
      </c>
      <c r="C189" s="235">
        <v>810797031978</v>
      </c>
    </row>
    <row r="190" spans="1:3">
      <c r="A190" s="245"/>
      <c r="B190" s="311"/>
      <c r="C190" s="235"/>
    </row>
    <row r="191" spans="1:3">
      <c r="A191" s="245" t="s">
        <v>1306</v>
      </c>
      <c r="B191" s="310" t="s">
        <v>1308</v>
      </c>
      <c r="C191" s="235">
        <v>810797031985</v>
      </c>
    </row>
    <row r="193" spans="1:3" ht="30">
      <c r="A193" s="245" t="s">
        <v>1309</v>
      </c>
      <c r="B193" s="310" t="s">
        <v>1311</v>
      </c>
      <c r="C193" s="235">
        <v>810797031909</v>
      </c>
    </row>
    <row r="194" spans="1:3">
      <c r="A194" s="245" t="s">
        <v>1312</v>
      </c>
      <c r="B194" s="310" t="s">
        <v>1313</v>
      </c>
      <c r="C194" s="235">
        <v>810797031916</v>
      </c>
    </row>
    <row r="195" spans="1:3">
      <c r="A195" s="245" t="s">
        <v>1314</v>
      </c>
      <c r="B195" s="310" t="s">
        <v>1315</v>
      </c>
      <c r="C195" s="235">
        <v>810797031923</v>
      </c>
    </row>
    <row r="196" spans="1:3">
      <c r="A196" s="245" t="s">
        <v>1316</v>
      </c>
      <c r="B196" s="310" t="s">
        <v>1317</v>
      </c>
      <c r="C196" s="235">
        <v>810797031930</v>
      </c>
    </row>
    <row r="197" spans="1:3">
      <c r="A197" s="245"/>
      <c r="C197" s="235"/>
    </row>
    <row r="198" spans="1:3">
      <c r="A198" s="245" t="s">
        <v>1318</v>
      </c>
      <c r="B198" s="310" t="s">
        <v>1321</v>
      </c>
      <c r="C198" s="235">
        <v>810797031992</v>
      </c>
    </row>
    <row r="199" spans="1:3">
      <c r="A199" s="245" t="s">
        <v>1322</v>
      </c>
      <c r="B199" s="310" t="s">
        <v>1323</v>
      </c>
      <c r="C199" s="235">
        <v>810797032005</v>
      </c>
    </row>
    <row r="200" spans="1:3">
      <c r="A200" s="245" t="s">
        <v>1324</v>
      </c>
      <c r="B200" s="310" t="s">
        <v>1325</v>
      </c>
      <c r="C200" s="235">
        <v>810797032715</v>
      </c>
    </row>
    <row r="201" spans="1:3">
      <c r="A201" s="245" t="s">
        <v>1326</v>
      </c>
      <c r="B201" s="310" t="s">
        <v>1327</v>
      </c>
      <c r="C201" s="235">
        <v>810797032012</v>
      </c>
    </row>
    <row r="202" spans="1:3">
      <c r="A202" s="245" t="s">
        <v>1328</v>
      </c>
      <c r="B202" s="310" t="s">
        <v>1329</v>
      </c>
      <c r="C202" s="235">
        <v>810797032029</v>
      </c>
    </row>
    <row r="203" spans="1:3">
      <c r="A203" s="245" t="s">
        <v>1330</v>
      </c>
      <c r="B203" s="310" t="s">
        <v>1331</v>
      </c>
      <c r="C203" s="235">
        <v>810797032036</v>
      </c>
    </row>
    <row r="204" spans="1:3">
      <c r="A204" s="245" t="s">
        <v>1332</v>
      </c>
      <c r="B204" s="310" t="s">
        <v>1333</v>
      </c>
      <c r="C204" s="235">
        <v>810797032043</v>
      </c>
    </row>
    <row r="205" spans="1:3">
      <c r="C205" s="235"/>
    </row>
    <row r="206" spans="1:3">
      <c r="A206" s="238" t="s">
        <v>1453</v>
      </c>
      <c r="B206" s="310" t="s">
        <v>1456</v>
      </c>
      <c r="C206" s="235">
        <v>810797032050</v>
      </c>
    </row>
    <row r="207" spans="1:3">
      <c r="A207" s="238" t="s">
        <v>1457</v>
      </c>
      <c r="B207" s="310" t="s">
        <v>1459</v>
      </c>
      <c r="C207" s="235">
        <v>810797032067</v>
      </c>
    </row>
    <row r="208" spans="1:3">
      <c r="A208" s="238" t="s">
        <v>1460</v>
      </c>
      <c r="B208" s="310" t="s">
        <v>1462</v>
      </c>
      <c r="C208" s="235">
        <v>810797032074</v>
      </c>
    </row>
    <row r="209" spans="1:3">
      <c r="A209" s="238" t="s">
        <v>1463</v>
      </c>
      <c r="B209" s="310" t="s">
        <v>1301</v>
      </c>
      <c r="C209" s="235">
        <v>810797032081</v>
      </c>
    </row>
    <row r="210" spans="1:3">
      <c r="A210" s="238" t="s">
        <v>1465</v>
      </c>
      <c r="B210" s="310" t="s">
        <v>1303</v>
      </c>
      <c r="C210" s="235">
        <v>810797032098</v>
      </c>
    </row>
    <row r="211" spans="1:3">
      <c r="A211" s="238" t="s">
        <v>1467</v>
      </c>
      <c r="B211" s="310" t="s">
        <v>1305</v>
      </c>
      <c r="C211" s="235">
        <v>810797032104</v>
      </c>
    </row>
    <row r="212" spans="1:3">
      <c r="A212" s="238" t="s">
        <v>1468</v>
      </c>
      <c r="B212" s="310" t="s">
        <v>1470</v>
      </c>
      <c r="C212" s="235">
        <v>810797032111</v>
      </c>
    </row>
    <row r="213" spans="1:3">
      <c r="A213" s="238" t="s">
        <v>1363</v>
      </c>
      <c r="B213" s="310" t="s">
        <v>1367</v>
      </c>
      <c r="C213" s="235">
        <v>810797032128</v>
      </c>
    </row>
    <row r="214" spans="1:3">
      <c r="A214" s="238" t="s">
        <v>1368</v>
      </c>
      <c r="B214" s="310" t="s">
        <v>1370</v>
      </c>
      <c r="C214" s="235">
        <v>810797032135</v>
      </c>
    </row>
    <row r="215" spans="1:3">
      <c r="A215" s="238" t="s">
        <v>1371</v>
      </c>
      <c r="B215" s="310" t="s">
        <v>1373</v>
      </c>
      <c r="C215" s="235">
        <v>810797032142</v>
      </c>
    </row>
    <row r="216" spans="1:3">
      <c r="A216" s="238" t="s">
        <v>1497</v>
      </c>
      <c r="B216" s="310" t="s">
        <v>1501</v>
      </c>
      <c r="C216" s="235">
        <v>810797032159</v>
      </c>
    </row>
    <row r="217" spans="1:3">
      <c r="A217" s="238" t="s">
        <v>1502</v>
      </c>
      <c r="B217" s="310" t="s">
        <v>1504</v>
      </c>
      <c r="C217" s="235">
        <v>810797032166</v>
      </c>
    </row>
    <row r="218" spans="1:3">
      <c r="A218" s="238" t="s">
        <v>1505</v>
      </c>
      <c r="B218" s="310" t="s">
        <v>1507</v>
      </c>
      <c r="C218" s="235">
        <v>810797032173</v>
      </c>
    </row>
    <row r="219" spans="1:3">
      <c r="A219" s="238" t="s">
        <v>1508</v>
      </c>
      <c r="B219" s="310" t="s">
        <v>1510</v>
      </c>
      <c r="C219" s="235">
        <v>810797032180</v>
      </c>
    </row>
    <row r="220" spans="1:3">
      <c r="A220" s="238" t="s">
        <v>1511</v>
      </c>
      <c r="B220" s="310" t="s">
        <v>1514</v>
      </c>
      <c r="C220" s="235">
        <v>810797032197</v>
      </c>
    </row>
    <row r="221" spans="1:3">
      <c r="A221" s="238" t="s">
        <v>1515</v>
      </c>
      <c r="B221" s="310" t="s">
        <v>1517</v>
      </c>
      <c r="C221" s="235">
        <v>810797032203</v>
      </c>
    </row>
    <row r="222" spans="1:3">
      <c r="A222" s="238" t="s">
        <v>1518</v>
      </c>
      <c r="B222" s="310" t="s">
        <v>1520</v>
      </c>
      <c r="C222" s="235">
        <v>810797032210</v>
      </c>
    </row>
    <row r="223" spans="1:3">
      <c r="A223" s="238" t="s">
        <v>1521</v>
      </c>
      <c r="B223" s="310" t="s">
        <v>1523</v>
      </c>
      <c r="C223" s="235">
        <v>810797032227</v>
      </c>
    </row>
    <row r="224" spans="1:3">
      <c r="A224" s="238" t="s">
        <v>1524</v>
      </c>
      <c r="B224" s="310" t="s">
        <v>1526</v>
      </c>
      <c r="C224" s="235">
        <v>810797032234</v>
      </c>
    </row>
    <row r="225" spans="1:3">
      <c r="A225" s="238" t="s">
        <v>1527</v>
      </c>
      <c r="B225" s="310" t="s">
        <v>1529</v>
      </c>
      <c r="C225" s="235">
        <v>810797032241</v>
      </c>
    </row>
    <row r="226" spans="1:3">
      <c r="A226" s="238" t="s">
        <v>1530</v>
      </c>
      <c r="B226" s="310" t="s">
        <v>1532</v>
      </c>
      <c r="C226" s="235">
        <v>810797032258</v>
      </c>
    </row>
    <row r="227" spans="1:3" ht="30">
      <c r="A227" s="238" t="s">
        <v>1417</v>
      </c>
      <c r="B227" s="310" t="s">
        <v>1420</v>
      </c>
      <c r="C227" s="235">
        <v>810797032265</v>
      </c>
    </row>
    <row r="228" spans="1:3" ht="30">
      <c r="A228" s="238" t="s">
        <v>1421</v>
      </c>
      <c r="B228" s="310" t="s">
        <v>1423</v>
      </c>
      <c r="C228" s="235">
        <v>810797032272</v>
      </c>
    </row>
    <row r="229" spans="1:3" ht="30">
      <c r="A229" s="238" t="s">
        <v>1424</v>
      </c>
      <c r="B229" s="310" t="s">
        <v>1427</v>
      </c>
      <c r="C229" s="235">
        <v>810797032289</v>
      </c>
    </row>
    <row r="230" spans="1:3" ht="30">
      <c r="A230" s="238" t="s">
        <v>1428</v>
      </c>
      <c r="B230" s="310" t="s">
        <v>1430</v>
      </c>
      <c r="C230" s="235">
        <v>810797032296</v>
      </c>
    </row>
    <row r="231" spans="1:3" ht="30">
      <c r="A231" s="238" t="s">
        <v>1431</v>
      </c>
      <c r="B231" s="310" t="s">
        <v>1433</v>
      </c>
      <c r="C231" s="235">
        <v>810797032302</v>
      </c>
    </row>
    <row r="232" spans="1:3" ht="30">
      <c r="A232" s="238" t="s">
        <v>1434</v>
      </c>
      <c r="B232" s="310" t="s">
        <v>1436</v>
      </c>
      <c r="C232" s="235">
        <v>810797032319</v>
      </c>
    </row>
    <row r="233" spans="1:3">
      <c r="A233" s="238" t="s">
        <v>1471</v>
      </c>
      <c r="B233" s="310" t="s">
        <v>1473</v>
      </c>
      <c r="C233" s="235">
        <v>810797032326</v>
      </c>
    </row>
    <row r="234" spans="1:3">
      <c r="A234" s="238" t="s">
        <v>1474</v>
      </c>
      <c r="B234" s="310" t="s">
        <v>1476</v>
      </c>
      <c r="C234" s="235">
        <v>810797032333</v>
      </c>
    </row>
    <row r="235" spans="1:3">
      <c r="A235" s="238" t="s">
        <v>1477</v>
      </c>
      <c r="B235" s="310" t="s">
        <v>1478</v>
      </c>
      <c r="C235" s="235">
        <v>810797032340</v>
      </c>
    </row>
    <row r="236" spans="1:3" ht="30">
      <c r="A236" s="322" t="s">
        <v>1374</v>
      </c>
      <c r="B236" s="310" t="s">
        <v>1377</v>
      </c>
      <c r="C236" s="235">
        <v>810797032357</v>
      </c>
    </row>
    <row r="237" spans="1:3" ht="30">
      <c r="A237" s="238" t="s">
        <v>1479</v>
      </c>
      <c r="B237" s="310" t="s">
        <v>1481</v>
      </c>
      <c r="C237" s="235">
        <v>810797032364</v>
      </c>
    </row>
    <row r="238" spans="1:3" ht="30">
      <c r="A238" s="238" t="s">
        <v>1482</v>
      </c>
      <c r="B238" s="310" t="s">
        <v>1484</v>
      </c>
      <c r="C238" s="235">
        <v>810797032371</v>
      </c>
    </row>
    <row r="239" spans="1:3" ht="30">
      <c r="A239" s="238" t="s">
        <v>1485</v>
      </c>
      <c r="B239" s="310" t="s">
        <v>1487</v>
      </c>
      <c r="C239" s="235">
        <v>810797032388</v>
      </c>
    </row>
    <row r="240" spans="1:3" ht="30">
      <c r="A240" s="238" t="s">
        <v>1488</v>
      </c>
      <c r="B240" s="310" t="s">
        <v>1490</v>
      </c>
      <c r="C240" s="235">
        <v>810797032395</v>
      </c>
    </row>
    <row r="241" spans="1:3" ht="30">
      <c r="A241" s="322" t="s">
        <v>1437</v>
      </c>
      <c r="B241" s="310" t="s">
        <v>1439</v>
      </c>
      <c r="C241" s="235">
        <v>810797032401</v>
      </c>
    </row>
    <row r="242" spans="1:3">
      <c r="A242" s="238" t="s">
        <v>1378</v>
      </c>
      <c r="B242" s="310" t="s">
        <v>1380</v>
      </c>
      <c r="C242" s="235">
        <v>810797032418</v>
      </c>
    </row>
    <row r="243" spans="1:3">
      <c r="A243" s="238" t="s">
        <v>1381</v>
      </c>
      <c r="B243" s="310" t="s">
        <v>1383</v>
      </c>
      <c r="C243" s="235">
        <v>810797032425</v>
      </c>
    </row>
    <row r="244" spans="1:3">
      <c r="A244" s="238" t="s">
        <v>1384</v>
      </c>
      <c r="B244" s="310" t="s">
        <v>1386</v>
      </c>
      <c r="C244" s="235">
        <v>810797032432</v>
      </c>
    </row>
    <row r="245" spans="1:3">
      <c r="A245" s="238" t="s">
        <v>1387</v>
      </c>
      <c r="B245" s="310" t="s">
        <v>1389</v>
      </c>
      <c r="C245" s="235">
        <v>810797032449</v>
      </c>
    </row>
    <row r="246" spans="1:3">
      <c r="A246" s="238" t="s">
        <v>1390</v>
      </c>
      <c r="B246" s="310" t="s">
        <v>1392</v>
      </c>
      <c r="C246" s="235">
        <v>810797032456</v>
      </c>
    </row>
    <row r="247" spans="1:3">
      <c r="A247" s="238" t="s">
        <v>1393</v>
      </c>
      <c r="B247" s="310" t="s">
        <v>1395</v>
      </c>
      <c r="C247" s="235">
        <v>810797032463</v>
      </c>
    </row>
    <row r="248" spans="1:3" ht="30">
      <c r="A248" s="238" t="s">
        <v>1337</v>
      </c>
      <c r="B248" s="310" t="s">
        <v>1341</v>
      </c>
      <c r="C248" s="235">
        <v>810797032470</v>
      </c>
    </row>
    <row r="249" spans="1:3" ht="30">
      <c r="A249" s="238" t="s">
        <v>1342</v>
      </c>
      <c r="B249" s="310" t="s">
        <v>1344</v>
      </c>
      <c r="C249" s="235">
        <v>810797032487</v>
      </c>
    </row>
    <row r="250" spans="1:3" ht="30">
      <c r="A250" s="238" t="s">
        <v>1345</v>
      </c>
      <c r="B250" s="310" t="s">
        <v>1347</v>
      </c>
      <c r="C250" s="235">
        <v>810797032494</v>
      </c>
    </row>
    <row r="251" spans="1:3" ht="30">
      <c r="A251" s="238" t="s">
        <v>1348</v>
      </c>
      <c r="B251" s="310" t="s">
        <v>1350</v>
      </c>
      <c r="C251" s="235">
        <v>810797032500</v>
      </c>
    </row>
    <row r="252" spans="1:3">
      <c r="A252" s="238" t="s">
        <v>1351</v>
      </c>
      <c r="B252" s="310" t="s">
        <v>1353</v>
      </c>
      <c r="C252" s="235">
        <v>810797032517</v>
      </c>
    </row>
    <row r="253" spans="1:3">
      <c r="A253" s="238" t="s">
        <v>1354</v>
      </c>
      <c r="B253" s="310" t="s">
        <v>1356</v>
      </c>
      <c r="C253" s="235">
        <v>810797032524</v>
      </c>
    </row>
    <row r="254" spans="1:3">
      <c r="A254" s="238" t="s">
        <v>1357</v>
      </c>
      <c r="B254" s="310" t="s">
        <v>1359</v>
      </c>
      <c r="C254" s="235">
        <v>810797032531</v>
      </c>
    </row>
    <row r="255" spans="1:3">
      <c r="A255" s="238" t="s">
        <v>1360</v>
      </c>
      <c r="B255" s="310" t="s">
        <v>1362</v>
      </c>
      <c r="C255" s="235">
        <v>810797032548</v>
      </c>
    </row>
    <row r="256" spans="1:3">
      <c r="A256" s="238" t="s">
        <v>1491</v>
      </c>
      <c r="B256" s="310" t="s">
        <v>1493</v>
      </c>
      <c r="C256" s="235">
        <v>810797032555</v>
      </c>
    </row>
    <row r="257" spans="1:3" ht="30">
      <c r="A257" s="238" t="s">
        <v>1440</v>
      </c>
      <c r="B257" s="310" t="s">
        <v>1443</v>
      </c>
      <c r="C257" s="235">
        <v>810797032562</v>
      </c>
    </row>
    <row r="258" spans="1:3" ht="30">
      <c r="A258" s="238" t="s">
        <v>1444</v>
      </c>
      <c r="B258" s="310" t="s">
        <v>1446</v>
      </c>
      <c r="C258" s="235">
        <v>810797032579</v>
      </c>
    </row>
    <row r="259" spans="1:3" ht="30">
      <c r="A259" s="238" t="s">
        <v>1447</v>
      </c>
      <c r="B259" s="310" t="s">
        <v>1449</v>
      </c>
      <c r="C259" s="235">
        <v>810797032586</v>
      </c>
    </row>
    <row r="260" spans="1:3" ht="30">
      <c r="A260" s="238" t="s">
        <v>1450</v>
      </c>
      <c r="B260" s="310" t="s">
        <v>1452</v>
      </c>
      <c r="C260" s="235">
        <v>810797032593</v>
      </c>
    </row>
    <row r="261" spans="1:3" ht="30">
      <c r="A261" s="238" t="s">
        <v>1494</v>
      </c>
      <c r="B261" s="310" t="s">
        <v>1496</v>
      </c>
      <c r="C261" s="235">
        <v>810797032609</v>
      </c>
    </row>
    <row r="262" spans="1:3">
      <c r="A262" s="238" t="s">
        <v>1396</v>
      </c>
      <c r="B262" s="310" t="s">
        <v>1398</v>
      </c>
      <c r="C262" s="235">
        <v>810797032616</v>
      </c>
    </row>
    <row r="263" spans="1:3">
      <c r="A263" s="238" t="s">
        <v>1399</v>
      </c>
      <c r="B263" s="310" t="s">
        <v>1400</v>
      </c>
      <c r="C263" s="235">
        <v>810797032623</v>
      </c>
    </row>
    <row r="264" spans="1:3">
      <c r="A264" s="238" t="s">
        <v>1401</v>
      </c>
      <c r="B264" s="310" t="s">
        <v>1402</v>
      </c>
      <c r="C264" s="235">
        <v>810797032630</v>
      </c>
    </row>
    <row r="265" spans="1:3">
      <c r="A265" s="238" t="s">
        <v>1403</v>
      </c>
      <c r="B265" s="310" t="s">
        <v>1404</v>
      </c>
      <c r="C265" s="235">
        <v>810797032647</v>
      </c>
    </row>
    <row r="266" spans="1:3">
      <c r="A266" s="238" t="s">
        <v>1405</v>
      </c>
      <c r="B266" s="310" t="s">
        <v>1406</v>
      </c>
      <c r="C266" s="235">
        <v>810797032654</v>
      </c>
    </row>
    <row r="267" spans="1:3">
      <c r="A267" s="238" t="s">
        <v>1407</v>
      </c>
      <c r="B267" s="310" t="s">
        <v>1408</v>
      </c>
      <c r="C267" s="235">
        <v>810797032661</v>
      </c>
    </row>
    <row r="268" spans="1:3">
      <c r="A268" s="238" t="s">
        <v>1409</v>
      </c>
      <c r="B268" s="310" t="s">
        <v>1410</v>
      </c>
      <c r="C268" s="235">
        <v>810797032678</v>
      </c>
    </row>
    <row r="269" spans="1:3">
      <c r="A269" s="238" t="s">
        <v>1411</v>
      </c>
      <c r="B269" s="310" t="s">
        <v>1412</v>
      </c>
      <c r="C269" s="235">
        <v>810797032685</v>
      </c>
    </row>
    <row r="270" spans="1:3" ht="30">
      <c r="A270" s="238" t="s">
        <v>1413</v>
      </c>
      <c r="B270" s="310" t="s">
        <v>1414</v>
      </c>
      <c r="C270" s="235">
        <v>810797032692</v>
      </c>
    </row>
    <row r="271" spans="1:3" ht="30">
      <c r="A271" s="238" t="s">
        <v>1415</v>
      </c>
      <c r="B271" s="310" t="s">
        <v>1416</v>
      </c>
      <c r="C271" s="235">
        <v>810797032708</v>
      </c>
    </row>
  </sheetData>
  <autoFilter ref="A1:C132" xr:uid="{CAFDB3B9-08D3-A747-AFA8-BA854A052B55}"/>
  <conditionalFormatting sqref="A1:A1048576">
    <cfRule type="duplicateValues" dxfId="28" priority="5"/>
  </conditionalFormatting>
  <conditionalFormatting sqref="A98:A99">
    <cfRule type="duplicateValues" dxfId="27" priority="10"/>
  </conditionalFormatting>
  <conditionalFormatting sqref="A106">
    <cfRule type="duplicateValues" dxfId="26" priority="9"/>
  </conditionalFormatting>
  <conditionalFormatting sqref="A108:A117 A2:A104 A106">
    <cfRule type="duplicateValues" dxfId="25" priority="6"/>
  </conditionalFormatting>
  <conditionalFormatting sqref="A108:A117">
    <cfRule type="duplicateValues" dxfId="24" priority="7"/>
  </conditionalFormatting>
  <conditionalFormatting sqref="A114:A116">
    <cfRule type="duplicateValues" dxfId="23" priority="8"/>
  </conditionalFormatting>
  <conditionalFormatting sqref="A118:A125">
    <cfRule type="duplicateValues" dxfId="22" priority="16"/>
  </conditionalFormatting>
  <conditionalFormatting sqref="A118:A1048576 A1">
    <cfRule type="duplicateValues" dxfId="21" priority="11"/>
  </conditionalFormatting>
  <conditionalFormatting sqref="A126:A185">
    <cfRule type="duplicateValues" dxfId="20" priority="21"/>
  </conditionalFormatting>
  <conditionalFormatting sqref="A187:A189">
    <cfRule type="duplicateValues" dxfId="19" priority="13"/>
  </conditionalFormatting>
  <conditionalFormatting sqref="A190 A192:A204">
    <cfRule type="duplicateValues" dxfId="18" priority="14"/>
  </conditionalFormatting>
  <conditionalFormatting sqref="A191">
    <cfRule type="duplicateValues" dxfId="17" priority="12"/>
  </conditionalFormatting>
  <conditionalFormatting sqref="D119:D120">
    <cfRule type="duplicateValues" dxfId="16" priority="3"/>
    <cfRule type="duplicateValues" dxfId="15" priority="4"/>
  </conditionalFormatting>
  <conditionalFormatting sqref="G168:G173">
    <cfRule type="duplicateValues" dxfId="14" priority="1"/>
    <cfRule type="duplicateValues" dxfId="13" priority="2"/>
  </conditionalFormatting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09FC-F98C-4D97-843D-651BEE11A2FC}">
  <dimension ref="A1:D5"/>
  <sheetViews>
    <sheetView workbookViewId="0">
      <selection activeCell="A5" sqref="A5"/>
    </sheetView>
  </sheetViews>
  <sheetFormatPr defaultRowHeight="15.75"/>
  <cols>
    <col min="1" max="1" width="54.875" customWidth="1"/>
    <col min="2" max="2" width="33.375" customWidth="1"/>
    <col min="3" max="3" width="45.25" customWidth="1"/>
  </cols>
  <sheetData>
    <row r="1" spans="1:4">
      <c r="A1" t="s">
        <v>2406</v>
      </c>
      <c r="B1" t="s">
        <v>2407</v>
      </c>
      <c r="C1" t="s">
        <v>2408</v>
      </c>
      <c r="D1" t="s">
        <v>2409</v>
      </c>
    </row>
    <row r="2" spans="1:4">
      <c r="A2" t="s">
        <v>627</v>
      </c>
      <c r="B2" s="363" t="s">
        <v>2410</v>
      </c>
      <c r="C2" s="363" t="s">
        <v>2411</v>
      </c>
      <c r="D2" s="364" t="s">
        <v>2412</v>
      </c>
    </row>
    <row r="3" spans="1:4">
      <c r="A3" t="s">
        <v>560</v>
      </c>
      <c r="B3" t="s">
        <v>2413</v>
      </c>
      <c r="C3" s="365" t="s">
        <v>2414</v>
      </c>
      <c r="D3" s="361" t="s">
        <v>2415</v>
      </c>
    </row>
    <row r="4" spans="1:4">
      <c r="A4" t="s">
        <v>588</v>
      </c>
      <c r="B4" s="362" t="s">
        <v>2416</v>
      </c>
      <c r="C4" s="362" t="s">
        <v>2417</v>
      </c>
      <c r="D4" s="364" t="s">
        <v>2418</v>
      </c>
    </row>
    <row r="5" spans="1:4">
      <c r="A5" s="517"/>
    </row>
  </sheetData>
  <hyperlinks>
    <hyperlink ref="D3" r:id="rId1" xr:uid="{376F349D-0E1B-4573-AD9B-C8F8E533414D}"/>
    <hyperlink ref="D2" r:id="rId2" xr:uid="{D85ACD75-DF8C-461E-A98D-A85FDFED1041}"/>
    <hyperlink ref="D4" r:id="rId3" xr:uid="{80B11A93-BF0F-4926-B0A1-071802C36D0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231E-06B1-48D4-9A11-F01DB98BC371}">
  <sheetPr>
    <tabColor rgb="FFFF0000"/>
    <pageSetUpPr fitToPage="1"/>
  </sheetPr>
  <dimension ref="A2:AD346"/>
  <sheetViews>
    <sheetView zoomScale="110" zoomScaleNormal="110" workbookViewId="0">
      <pane ySplit="2" topLeftCell="A132" activePane="bottomLeft" state="frozen"/>
      <selection pane="bottomLeft" activeCell="E138" sqref="E138"/>
    </sheetView>
  </sheetViews>
  <sheetFormatPr defaultColWidth="8.75" defaultRowHeight="15"/>
  <cols>
    <col min="1" max="1" width="12.875" style="493" customWidth="1"/>
    <col min="2" max="2" width="46.25" style="507" customWidth="1"/>
    <col min="3" max="3" width="9.75" style="493" bestFit="1" customWidth="1"/>
    <col min="4" max="4" width="11.875" style="493" bestFit="1" customWidth="1"/>
    <col min="5" max="5" width="7.25" style="493" bestFit="1" customWidth="1"/>
    <col min="6" max="6" width="8.625" style="493" hidden="1" customWidth="1"/>
    <col min="7" max="7" width="6.75" style="508" customWidth="1"/>
    <col min="8" max="8" width="9.375" style="470" customWidth="1"/>
    <col min="9" max="9" width="7.75" style="470" customWidth="1"/>
    <col min="10" max="10" width="5.75" style="509" customWidth="1"/>
    <col min="11" max="13" width="8.125" style="510" customWidth="1"/>
    <col min="14" max="14" width="6" style="511" customWidth="1"/>
    <col min="15" max="15" width="5.75" style="512" bestFit="1" customWidth="1"/>
    <col min="16" max="16" width="7.5" style="470" bestFit="1" customWidth="1"/>
    <col min="17" max="17" width="6.75" style="470" customWidth="1"/>
    <col min="18" max="18" width="5.375" style="509" bestFit="1" customWidth="1"/>
    <col min="19" max="19" width="7.75" style="514" customWidth="1"/>
    <col min="20" max="20" width="11.75" style="511" customWidth="1"/>
    <col min="21" max="21" width="9.5" style="493" bestFit="1" customWidth="1"/>
    <col min="22" max="22" width="7.5" style="470" bestFit="1" customWidth="1"/>
    <col min="23" max="23" width="8.125" style="470" customWidth="1"/>
    <col min="24" max="30" width="8.125" style="493" customWidth="1"/>
    <col min="31" max="16384" width="8.75" style="410"/>
  </cols>
  <sheetData>
    <row r="2" spans="1:30" ht="37.5">
      <c r="A2" s="388" t="s">
        <v>1533</v>
      </c>
      <c r="B2" s="389" t="s">
        <v>1540</v>
      </c>
      <c r="C2" s="390" t="s">
        <v>1541</v>
      </c>
      <c r="D2" s="391" t="s">
        <v>1542</v>
      </c>
      <c r="E2" s="392" t="s">
        <v>1543</v>
      </c>
      <c r="F2" s="393" t="s">
        <v>2419</v>
      </c>
      <c r="G2" s="394" t="s">
        <v>2420</v>
      </c>
      <c r="H2" s="395" t="s">
        <v>1536</v>
      </c>
      <c r="I2" s="396" t="s">
        <v>2421</v>
      </c>
      <c r="J2" s="397" t="s">
        <v>2422</v>
      </c>
      <c r="K2" s="398" t="s">
        <v>2423</v>
      </c>
      <c r="L2" s="398" t="s">
        <v>2424</v>
      </c>
      <c r="M2" s="398" t="s">
        <v>2425</v>
      </c>
      <c r="N2" s="399" t="s">
        <v>2426</v>
      </c>
      <c r="O2" s="400" t="s">
        <v>2420</v>
      </c>
      <c r="P2" s="401" t="s">
        <v>1536</v>
      </c>
      <c r="Q2" s="402" t="s">
        <v>2421</v>
      </c>
      <c r="R2" s="403" t="s">
        <v>2422</v>
      </c>
      <c r="S2" s="404" t="s">
        <v>2423</v>
      </c>
      <c r="T2" s="405" t="s">
        <v>2426</v>
      </c>
      <c r="U2" s="406" t="s">
        <v>2420</v>
      </c>
      <c r="V2" s="407" t="s">
        <v>1536</v>
      </c>
      <c r="W2" s="408" t="s">
        <v>2421</v>
      </c>
      <c r="X2" s="408" t="s">
        <v>2422</v>
      </c>
      <c r="Y2" s="408" t="s">
        <v>2426</v>
      </c>
      <c r="Z2" s="409" t="s">
        <v>2420</v>
      </c>
      <c r="AA2" s="409" t="s">
        <v>1536</v>
      </c>
      <c r="AB2" s="409" t="s">
        <v>2421</v>
      </c>
      <c r="AC2" s="409" t="s">
        <v>2422</v>
      </c>
      <c r="AD2" s="409" t="s">
        <v>2426</v>
      </c>
    </row>
    <row r="3" spans="1:30" s="424" customFormat="1" ht="30">
      <c r="A3" s="411"/>
      <c r="B3" s="414" t="s">
        <v>2427</v>
      </c>
      <c r="C3" s="411">
        <v>8.14</v>
      </c>
      <c r="D3" s="415">
        <v>3.692279778644652</v>
      </c>
      <c r="E3" s="416"/>
      <c r="F3" s="416"/>
      <c r="G3" s="417"/>
      <c r="H3" s="418"/>
      <c r="I3" s="418"/>
      <c r="J3" s="419"/>
      <c r="K3" s="668"/>
      <c r="L3" s="668"/>
      <c r="M3" s="668"/>
      <c r="N3" s="420"/>
      <c r="O3" s="421"/>
      <c r="P3" s="418"/>
      <c r="Q3" s="418"/>
      <c r="R3" s="419"/>
      <c r="S3" s="422"/>
      <c r="T3" s="420"/>
      <c r="U3" s="423"/>
      <c r="V3" s="418"/>
      <c r="W3" s="418"/>
      <c r="X3" s="415"/>
      <c r="Y3" s="415"/>
      <c r="Z3" s="415"/>
      <c r="AA3" s="415"/>
      <c r="AB3" s="415"/>
      <c r="AC3" s="415"/>
      <c r="AD3" s="415"/>
    </row>
    <row r="4" spans="1:30" s="424" customFormat="1" ht="30">
      <c r="A4" s="411"/>
      <c r="B4" s="414" t="s">
        <v>2428</v>
      </c>
      <c r="C4" s="411">
        <v>8.14</v>
      </c>
      <c r="D4" s="415">
        <v>3.692279778644652</v>
      </c>
      <c r="E4" s="416"/>
      <c r="F4" s="416"/>
      <c r="G4" s="417"/>
      <c r="H4" s="418"/>
      <c r="I4" s="418"/>
      <c r="J4" s="419"/>
      <c r="K4" s="668"/>
      <c r="L4" s="668"/>
      <c r="M4" s="668"/>
      <c r="N4" s="420"/>
      <c r="O4" s="421"/>
      <c r="P4" s="418"/>
      <c r="Q4" s="418"/>
      <c r="R4" s="419"/>
      <c r="S4" s="422"/>
      <c r="T4" s="420"/>
      <c r="U4" s="423"/>
      <c r="V4" s="418"/>
      <c r="W4" s="418"/>
      <c r="X4" s="415"/>
      <c r="Y4" s="415"/>
      <c r="Z4" s="415"/>
      <c r="AA4" s="415"/>
      <c r="AB4" s="415"/>
      <c r="AC4" s="415"/>
      <c r="AD4" s="415"/>
    </row>
    <row r="5" spans="1:30" s="424" customFormat="1" ht="30">
      <c r="A5" s="411"/>
      <c r="B5" s="414" t="s">
        <v>2429</v>
      </c>
      <c r="C5" s="411">
        <v>8.14</v>
      </c>
      <c r="D5" s="415">
        <v>3.692279778644652</v>
      </c>
      <c r="E5" s="416"/>
      <c r="F5" s="416"/>
      <c r="G5" s="417"/>
      <c r="H5" s="418"/>
      <c r="I5" s="418"/>
      <c r="J5" s="419"/>
      <c r="K5" s="668"/>
      <c r="L5" s="668"/>
      <c r="M5" s="668"/>
      <c r="N5" s="420"/>
      <c r="O5" s="421"/>
      <c r="P5" s="418"/>
      <c r="Q5" s="418"/>
      <c r="R5" s="419"/>
      <c r="S5" s="422"/>
      <c r="T5" s="420"/>
      <c r="U5" s="423"/>
      <c r="V5" s="418"/>
      <c r="W5" s="418"/>
      <c r="X5" s="415"/>
      <c r="Y5" s="415"/>
      <c r="Z5" s="415"/>
      <c r="AA5" s="415"/>
      <c r="AB5" s="415"/>
      <c r="AC5" s="415"/>
      <c r="AD5" s="415"/>
    </row>
    <row r="6" spans="1:30" ht="30">
      <c r="A6" s="411"/>
      <c r="B6" s="414" t="s">
        <v>2430</v>
      </c>
      <c r="C6" s="411">
        <v>15.48</v>
      </c>
      <c r="D6" s="415">
        <v>7.0216819377664876</v>
      </c>
      <c r="E6" s="416"/>
      <c r="F6" s="416"/>
      <c r="G6" s="417"/>
      <c r="H6" s="418"/>
      <c r="I6" s="418"/>
      <c r="J6" s="419"/>
      <c r="K6" s="668"/>
      <c r="L6" s="668"/>
      <c r="M6" s="668"/>
      <c r="N6" s="420"/>
      <c r="O6" s="421"/>
      <c r="P6" s="418"/>
      <c r="Q6" s="418"/>
      <c r="R6" s="419"/>
      <c r="S6" s="422"/>
      <c r="T6" s="420"/>
      <c r="U6" s="423"/>
      <c r="V6" s="418"/>
      <c r="W6" s="418"/>
      <c r="X6" s="415"/>
      <c r="Y6" s="415"/>
      <c r="Z6" s="415"/>
      <c r="AA6" s="415"/>
      <c r="AB6" s="415"/>
      <c r="AC6" s="415"/>
      <c r="AD6" s="415"/>
    </row>
    <row r="7" spans="1:30" ht="30">
      <c r="A7" s="411"/>
      <c r="B7" s="414" t="s">
        <v>2431</v>
      </c>
      <c r="C7" s="411">
        <v>20.94</v>
      </c>
      <c r="D7" s="415">
        <v>9.498321691009707</v>
      </c>
      <c r="E7" s="416"/>
      <c r="F7" s="416"/>
      <c r="G7" s="417"/>
      <c r="H7" s="418"/>
      <c r="I7" s="418"/>
      <c r="J7" s="419"/>
      <c r="K7" s="668"/>
      <c r="L7" s="668"/>
      <c r="M7" s="668"/>
      <c r="N7" s="420"/>
      <c r="O7" s="421"/>
      <c r="P7" s="418"/>
      <c r="Q7" s="418"/>
      <c r="R7" s="419"/>
      <c r="S7" s="422"/>
      <c r="T7" s="420"/>
      <c r="U7" s="423"/>
      <c r="V7" s="418"/>
      <c r="W7" s="418"/>
      <c r="X7" s="415"/>
      <c r="Y7" s="415"/>
      <c r="Z7" s="415"/>
      <c r="AA7" s="415"/>
      <c r="AB7" s="415"/>
      <c r="AC7" s="415"/>
      <c r="AD7" s="415"/>
    </row>
    <row r="8" spans="1:30" ht="30">
      <c r="A8" s="411"/>
      <c r="B8" s="414" t="s">
        <v>2432</v>
      </c>
      <c r="C8" s="411">
        <v>20.94</v>
      </c>
      <c r="D8" s="415">
        <v>9.498321691009707</v>
      </c>
      <c r="E8" s="416"/>
      <c r="F8" s="416" t="s">
        <v>2433</v>
      </c>
      <c r="G8" s="417"/>
      <c r="H8" s="418"/>
      <c r="I8" s="418"/>
      <c r="J8" s="419"/>
      <c r="K8" s="668"/>
      <c r="L8" s="668"/>
      <c r="M8" s="668"/>
      <c r="N8" s="420"/>
      <c r="O8" s="421"/>
      <c r="P8" s="418"/>
      <c r="Q8" s="418"/>
      <c r="R8" s="419"/>
      <c r="S8" s="422"/>
      <c r="T8" s="420"/>
      <c r="U8" s="423"/>
      <c r="V8" s="418"/>
      <c r="W8" s="418"/>
      <c r="X8" s="415"/>
      <c r="Y8" s="415"/>
      <c r="Z8" s="415"/>
      <c r="AA8" s="415"/>
      <c r="AB8" s="415"/>
      <c r="AC8" s="415"/>
      <c r="AD8" s="415"/>
    </row>
    <row r="9" spans="1:30" ht="30">
      <c r="A9" s="411"/>
      <c r="B9" s="414" t="s">
        <v>2434</v>
      </c>
      <c r="C9" s="411"/>
      <c r="D9" s="415">
        <v>9.4027777777777786</v>
      </c>
      <c r="E9" s="416"/>
      <c r="F9" s="416"/>
      <c r="G9" s="417"/>
      <c r="H9" s="418"/>
      <c r="I9" s="418"/>
      <c r="J9" s="419"/>
      <c r="K9" s="668"/>
      <c r="L9" s="668"/>
      <c r="M9" s="668"/>
      <c r="N9" s="420"/>
      <c r="O9" s="421"/>
      <c r="P9" s="418"/>
      <c r="Q9" s="418"/>
      <c r="R9" s="419"/>
      <c r="S9" s="422"/>
      <c r="T9" s="420"/>
      <c r="U9" s="423"/>
      <c r="V9" s="418"/>
      <c r="W9" s="418"/>
      <c r="X9" s="415"/>
      <c r="Y9" s="415"/>
      <c r="Z9" s="415"/>
      <c r="AA9" s="415"/>
      <c r="AB9" s="415"/>
      <c r="AC9" s="415"/>
      <c r="AD9" s="415"/>
    </row>
    <row r="10" spans="1:30" ht="30">
      <c r="A10" s="411"/>
      <c r="B10" s="414" t="s">
        <v>2435</v>
      </c>
      <c r="C10" s="411">
        <v>32.36</v>
      </c>
      <c r="D10" s="415">
        <v>14.678399709697903</v>
      </c>
      <c r="E10" s="416"/>
      <c r="F10" s="416"/>
      <c r="G10" s="417"/>
      <c r="H10" s="418"/>
      <c r="I10" s="418"/>
      <c r="J10" s="419"/>
      <c r="K10" s="668"/>
      <c r="L10" s="668"/>
      <c r="M10" s="668"/>
      <c r="N10" s="420"/>
      <c r="O10" s="421"/>
      <c r="P10" s="418"/>
      <c r="Q10" s="418"/>
      <c r="R10" s="419"/>
      <c r="S10" s="422"/>
      <c r="T10" s="420"/>
      <c r="U10" s="423"/>
      <c r="V10" s="418"/>
      <c r="W10" s="418"/>
      <c r="X10" s="415"/>
      <c r="Y10" s="415"/>
      <c r="Z10" s="415"/>
      <c r="AA10" s="415"/>
      <c r="AB10" s="415"/>
      <c r="AC10" s="415"/>
      <c r="AD10" s="415"/>
    </row>
    <row r="11" spans="1:30" ht="30">
      <c r="A11" s="411"/>
      <c r="B11" s="414" t="s">
        <v>2436</v>
      </c>
      <c r="C11" s="411">
        <v>35.35</v>
      </c>
      <c r="D11" s="415">
        <v>16.034654812664428</v>
      </c>
      <c r="E11" s="416"/>
      <c r="F11" s="416"/>
      <c r="G11" s="417"/>
      <c r="H11" s="418"/>
      <c r="I11" s="418"/>
      <c r="J11" s="419"/>
      <c r="K11" s="668"/>
      <c r="L11" s="668"/>
      <c r="M11" s="668"/>
      <c r="N11" s="420"/>
      <c r="O11" s="421"/>
      <c r="P11" s="418"/>
      <c r="Q11" s="418"/>
      <c r="R11" s="419"/>
      <c r="S11" s="422"/>
      <c r="T11" s="420"/>
      <c r="U11" s="423"/>
      <c r="V11" s="418"/>
      <c r="W11" s="418"/>
      <c r="X11" s="415"/>
      <c r="Y11" s="415"/>
      <c r="Z11" s="415"/>
      <c r="AA11" s="415"/>
      <c r="AB11" s="415"/>
      <c r="AC11" s="415"/>
      <c r="AD11" s="415"/>
    </row>
    <row r="12" spans="1:30" ht="30">
      <c r="A12" s="411"/>
      <c r="B12" s="414" t="s">
        <v>2437</v>
      </c>
      <c r="C12" s="411">
        <v>35.700000000000003</v>
      </c>
      <c r="D12" s="415">
        <v>16.193413771205662</v>
      </c>
      <c r="E12" s="416"/>
      <c r="F12" s="416"/>
      <c r="G12" s="417"/>
      <c r="H12" s="418"/>
      <c r="I12" s="418"/>
      <c r="J12" s="419"/>
      <c r="K12" s="668"/>
      <c r="L12" s="668"/>
      <c r="M12" s="668"/>
      <c r="N12" s="420"/>
      <c r="O12" s="421"/>
      <c r="P12" s="418"/>
      <c r="Q12" s="418"/>
      <c r="R12" s="419"/>
      <c r="S12" s="422"/>
      <c r="T12" s="420"/>
      <c r="U12" s="423"/>
      <c r="V12" s="418"/>
      <c r="W12" s="418"/>
      <c r="X12" s="415"/>
      <c r="Y12" s="415"/>
      <c r="Z12" s="415"/>
      <c r="AA12" s="415"/>
      <c r="AB12" s="415"/>
      <c r="AC12" s="415"/>
      <c r="AD12" s="415"/>
    </row>
    <row r="13" spans="1:30" ht="38.25">
      <c r="A13" s="411" t="s">
        <v>285</v>
      </c>
      <c r="B13" s="426" t="s">
        <v>1578</v>
      </c>
      <c r="C13" s="425"/>
      <c r="D13" s="413">
        <v>3.875</v>
      </c>
      <c r="E13" s="427">
        <f>VLOOKUP(A13,'[1]Master Data'!A:AB,18,FALSE)</f>
        <v>0</v>
      </c>
      <c r="F13" s="427"/>
      <c r="G13" s="417"/>
      <c r="H13" s="428"/>
      <c r="I13" s="428"/>
      <c r="J13" s="419"/>
      <c r="K13" s="668">
        <v>16.78</v>
      </c>
      <c r="L13" s="668"/>
      <c r="M13" s="668"/>
      <c r="N13" s="420"/>
      <c r="O13" s="429">
        <v>45837</v>
      </c>
      <c r="P13" s="430" t="s">
        <v>1548</v>
      </c>
      <c r="Q13" s="418" t="s">
        <v>2438</v>
      </c>
      <c r="R13" s="431">
        <v>240</v>
      </c>
      <c r="S13" s="422">
        <v>16.78</v>
      </c>
      <c r="T13" s="432">
        <f t="shared" ref="T13:T25" si="0">O13+90</f>
        <v>45927</v>
      </c>
      <c r="U13" s="433"/>
      <c r="V13" s="428"/>
      <c r="W13" s="428"/>
      <c r="X13" s="413"/>
      <c r="Y13" s="413"/>
      <c r="Z13" s="413"/>
      <c r="AA13" s="413"/>
      <c r="AB13" s="413"/>
      <c r="AC13" s="413"/>
      <c r="AD13" s="413"/>
    </row>
    <row r="14" spans="1:30" ht="38.25">
      <c r="A14" s="411" t="s">
        <v>288</v>
      </c>
      <c r="B14" s="426" t="s">
        <v>1579</v>
      </c>
      <c r="C14" s="425"/>
      <c r="D14" s="415">
        <v>8.2053571428571423</v>
      </c>
      <c r="E14" s="427">
        <f>VLOOKUP(A14,'[1]Master Data'!A:AB,18,FALSE)</f>
        <v>0</v>
      </c>
      <c r="F14" s="416"/>
      <c r="G14" s="417"/>
      <c r="H14" s="418"/>
      <c r="I14" s="418"/>
      <c r="J14" s="419"/>
      <c r="K14" s="668">
        <v>28.18</v>
      </c>
      <c r="L14" s="668"/>
      <c r="M14" s="668"/>
      <c r="N14" s="420"/>
      <c r="O14" s="429">
        <v>45837</v>
      </c>
      <c r="P14" s="430" t="s">
        <v>1548</v>
      </c>
      <c r="Q14" s="418" t="s">
        <v>2438</v>
      </c>
      <c r="R14" s="431">
        <v>140</v>
      </c>
      <c r="S14" s="422">
        <v>28.18</v>
      </c>
      <c r="T14" s="432">
        <f t="shared" si="0"/>
        <v>45927</v>
      </c>
      <c r="U14" s="423"/>
      <c r="V14" s="418"/>
      <c r="W14" s="418"/>
      <c r="X14" s="415"/>
      <c r="Y14" s="415"/>
      <c r="Z14" s="415"/>
      <c r="AA14" s="415"/>
      <c r="AB14" s="415"/>
      <c r="AC14" s="415"/>
      <c r="AD14" s="415"/>
    </row>
    <row r="15" spans="1:30" ht="40.5">
      <c r="A15" s="411" t="s">
        <v>291</v>
      </c>
      <c r="B15" s="434" t="s">
        <v>1580</v>
      </c>
      <c r="C15" s="425"/>
      <c r="D15" s="415">
        <v>8.3583333333333325</v>
      </c>
      <c r="E15" s="427">
        <f>VLOOKUP(A15,'[1]Master Data'!A:AB,18,FALSE)</f>
        <v>0</v>
      </c>
      <c r="F15" s="416"/>
      <c r="G15" s="417"/>
      <c r="H15" s="418"/>
      <c r="I15" s="418"/>
      <c r="J15" s="419"/>
      <c r="K15" s="668">
        <v>34.92</v>
      </c>
      <c r="L15" s="668"/>
      <c r="M15" s="668"/>
      <c r="N15" s="420"/>
      <c r="O15" s="429">
        <v>45837</v>
      </c>
      <c r="P15" s="430" t="s">
        <v>1548</v>
      </c>
      <c r="Q15" s="418" t="s">
        <v>2438</v>
      </c>
      <c r="R15" s="431">
        <v>120</v>
      </c>
      <c r="S15" s="422">
        <v>34.92</v>
      </c>
      <c r="T15" s="432">
        <f t="shared" si="0"/>
        <v>45927</v>
      </c>
      <c r="U15" s="423"/>
      <c r="V15" s="418"/>
      <c r="W15" s="418"/>
      <c r="X15" s="415"/>
      <c r="Y15" s="415"/>
      <c r="Z15" s="415"/>
      <c r="AA15" s="415"/>
      <c r="AB15" s="415"/>
      <c r="AC15" s="415"/>
      <c r="AD15" s="415"/>
    </row>
    <row r="16" spans="1:30" ht="40.5">
      <c r="A16" s="411" t="s">
        <v>281</v>
      </c>
      <c r="B16" s="434" t="s">
        <v>2439</v>
      </c>
      <c r="C16" s="425"/>
      <c r="D16" s="415"/>
      <c r="E16" s="427"/>
      <c r="F16" s="416"/>
      <c r="G16" s="417"/>
      <c r="H16" s="418"/>
      <c r="I16" s="418"/>
      <c r="J16" s="419"/>
      <c r="K16" s="668"/>
      <c r="L16" s="668"/>
      <c r="M16" s="668"/>
      <c r="N16" s="420"/>
      <c r="O16" s="429"/>
      <c r="P16" s="430"/>
      <c r="Q16" s="418"/>
      <c r="R16" s="431"/>
      <c r="S16" s="422"/>
      <c r="T16" s="432"/>
      <c r="U16" s="423"/>
      <c r="V16" s="418"/>
      <c r="W16" s="418"/>
      <c r="X16" s="415"/>
      <c r="Y16" s="415"/>
      <c r="Z16" s="415"/>
      <c r="AA16" s="415"/>
      <c r="AB16" s="415"/>
      <c r="AC16" s="415"/>
      <c r="AD16" s="415"/>
    </row>
    <row r="17" spans="1:30" ht="40.5">
      <c r="A17" s="411" t="s">
        <v>283</v>
      </c>
      <c r="B17" s="434" t="s">
        <v>2440</v>
      </c>
      <c r="C17" s="425"/>
      <c r="D17" s="415"/>
      <c r="E17" s="427"/>
      <c r="F17" s="416"/>
      <c r="G17" s="417"/>
      <c r="H17" s="418"/>
      <c r="I17" s="418"/>
      <c r="J17" s="419"/>
      <c r="K17" s="668"/>
      <c r="L17" s="668"/>
      <c r="M17" s="668"/>
      <c r="N17" s="420"/>
      <c r="O17" s="429"/>
      <c r="P17" s="430"/>
      <c r="Q17" s="418"/>
      <c r="R17" s="431"/>
      <c r="S17" s="422"/>
      <c r="T17" s="432"/>
      <c r="U17" s="423"/>
      <c r="V17" s="418"/>
      <c r="W17" s="418"/>
      <c r="X17" s="415"/>
      <c r="Y17" s="415"/>
      <c r="Z17" s="415"/>
      <c r="AA17" s="415"/>
      <c r="AB17" s="415"/>
      <c r="AC17" s="415"/>
      <c r="AD17" s="415"/>
    </row>
    <row r="18" spans="1:30" ht="40.5">
      <c r="A18" s="411" t="s">
        <v>267</v>
      </c>
      <c r="B18" s="434" t="s">
        <v>2441</v>
      </c>
      <c r="C18" s="425"/>
      <c r="D18" s="415">
        <v>70</v>
      </c>
      <c r="E18" s="427"/>
      <c r="F18" s="416"/>
      <c r="G18" s="417"/>
      <c r="H18" s="418"/>
      <c r="I18" s="418"/>
      <c r="J18" s="419"/>
      <c r="K18" s="668"/>
      <c r="L18" s="668"/>
      <c r="M18" s="668"/>
      <c r="N18" s="420"/>
      <c r="O18" s="429"/>
      <c r="P18" s="430"/>
      <c r="Q18" s="418"/>
      <c r="R18" s="431"/>
      <c r="S18" s="422"/>
      <c r="T18" s="432"/>
      <c r="U18" s="423"/>
      <c r="V18" s="418"/>
      <c r="W18" s="418"/>
      <c r="X18" s="415"/>
      <c r="Y18" s="415"/>
      <c r="Z18" s="415"/>
      <c r="AA18" s="415"/>
      <c r="AB18" s="415"/>
      <c r="AC18" s="415"/>
      <c r="AD18" s="415"/>
    </row>
    <row r="19" spans="1:30" ht="40.5">
      <c r="A19" s="411" t="s">
        <v>270</v>
      </c>
      <c r="B19" s="434" t="s">
        <v>2442</v>
      </c>
      <c r="C19" s="435"/>
      <c r="D19" s="415">
        <v>70</v>
      </c>
      <c r="E19" s="427"/>
      <c r="F19" s="416"/>
      <c r="G19" s="417"/>
      <c r="H19" s="418"/>
      <c r="I19" s="418"/>
      <c r="J19" s="419"/>
      <c r="K19" s="668"/>
      <c r="L19" s="668"/>
      <c r="M19" s="668"/>
      <c r="N19" s="420"/>
      <c r="O19" s="429"/>
      <c r="P19" s="430"/>
      <c r="Q19" s="418"/>
      <c r="R19" s="431"/>
      <c r="S19" s="422"/>
      <c r="T19" s="432"/>
      <c r="U19" s="423"/>
      <c r="V19" s="418"/>
      <c r="W19" s="418"/>
      <c r="X19" s="415"/>
      <c r="Y19" s="415"/>
      <c r="Z19" s="415"/>
      <c r="AA19" s="415"/>
      <c r="AB19" s="415"/>
      <c r="AC19" s="415"/>
      <c r="AD19" s="415"/>
    </row>
    <row r="20" spans="1:30" ht="38.25">
      <c r="A20" s="411" t="s">
        <v>276</v>
      </c>
      <c r="B20" s="436" t="s">
        <v>2443</v>
      </c>
      <c r="C20" s="425"/>
      <c r="D20" s="415">
        <v>70</v>
      </c>
      <c r="E20" s="427"/>
      <c r="F20" s="416"/>
      <c r="G20" s="417"/>
      <c r="H20" s="418"/>
      <c r="I20" s="418"/>
      <c r="J20" s="419"/>
      <c r="K20" s="668"/>
      <c r="L20" s="668"/>
      <c r="M20" s="668"/>
      <c r="N20" s="420"/>
      <c r="O20" s="429">
        <v>45837</v>
      </c>
      <c r="P20" s="430" t="s">
        <v>1548</v>
      </c>
      <c r="Q20" s="418" t="s">
        <v>2438</v>
      </c>
      <c r="R20" s="431">
        <v>70</v>
      </c>
      <c r="S20" s="422"/>
      <c r="T20" s="432">
        <f t="shared" si="0"/>
        <v>45927</v>
      </c>
      <c r="U20" s="423"/>
      <c r="V20" s="418"/>
      <c r="W20" s="418"/>
      <c r="X20" s="415"/>
      <c r="Y20" s="415"/>
      <c r="Z20" s="415"/>
      <c r="AA20" s="415"/>
      <c r="AB20" s="415"/>
      <c r="AC20" s="415"/>
      <c r="AD20" s="415"/>
    </row>
    <row r="21" spans="1:30" ht="38.25">
      <c r="A21" s="411" t="s">
        <v>279</v>
      </c>
      <c r="B21" s="436" t="s">
        <v>2444</v>
      </c>
      <c r="C21" s="435"/>
      <c r="D21" s="415">
        <v>70</v>
      </c>
      <c r="E21" s="427"/>
      <c r="F21" s="416"/>
      <c r="G21" s="417"/>
      <c r="H21" s="418"/>
      <c r="I21" s="418"/>
      <c r="J21" s="419"/>
      <c r="K21" s="668"/>
      <c r="L21" s="668"/>
      <c r="M21" s="668"/>
      <c r="N21" s="420"/>
      <c r="O21" s="429">
        <v>45837</v>
      </c>
      <c r="P21" s="430" t="s">
        <v>1548</v>
      </c>
      <c r="Q21" s="418" t="s">
        <v>2438</v>
      </c>
      <c r="R21" s="431">
        <v>140</v>
      </c>
      <c r="S21" s="422"/>
      <c r="T21" s="432">
        <f t="shared" si="0"/>
        <v>45927</v>
      </c>
      <c r="U21" s="423"/>
      <c r="V21" s="418"/>
      <c r="W21" s="418"/>
      <c r="X21" s="415"/>
      <c r="Y21" s="415"/>
      <c r="Z21" s="415"/>
      <c r="AA21" s="415"/>
      <c r="AB21" s="415"/>
      <c r="AC21" s="415"/>
      <c r="AD21" s="415"/>
    </row>
    <row r="22" spans="1:30" ht="38.25">
      <c r="A22" s="437" t="s">
        <v>244</v>
      </c>
      <c r="B22" s="436" t="s">
        <v>1581</v>
      </c>
      <c r="C22" s="413"/>
      <c r="D22" s="415">
        <v>3.875</v>
      </c>
      <c r="E22" s="427">
        <f>VLOOKUP(A22,'[1]Master Data'!A:AB,18,FALSE)</f>
        <v>0</v>
      </c>
      <c r="F22" s="416"/>
      <c r="G22" s="417">
        <v>45775</v>
      </c>
      <c r="H22" s="418" t="s">
        <v>1548</v>
      </c>
      <c r="I22" s="418" t="s">
        <v>2445</v>
      </c>
      <c r="J22" s="419">
        <v>240</v>
      </c>
      <c r="K22" s="668">
        <v>13.39</v>
      </c>
      <c r="L22" s="668">
        <v>16.39</v>
      </c>
      <c r="M22" s="669">
        <f>SUM(L22-K22)/L22</f>
        <v>0.1830384380719951</v>
      </c>
      <c r="N22" s="420">
        <f>G22+90</f>
        <v>45865</v>
      </c>
      <c r="O22" s="429">
        <v>45837</v>
      </c>
      <c r="P22" s="430" t="s">
        <v>1548</v>
      </c>
      <c r="Q22" s="418" t="s">
        <v>2438</v>
      </c>
      <c r="R22" s="431">
        <v>240</v>
      </c>
      <c r="S22" s="422">
        <v>13.39</v>
      </c>
      <c r="T22" s="432">
        <f t="shared" si="0"/>
        <v>45927</v>
      </c>
      <c r="U22" s="423"/>
      <c r="V22" s="418"/>
      <c r="W22" s="418"/>
      <c r="X22" s="415"/>
      <c r="Y22" s="415"/>
      <c r="Z22" s="415"/>
      <c r="AA22" s="415"/>
      <c r="AB22" s="415"/>
      <c r="AC22" s="415"/>
      <c r="AD22" s="415"/>
    </row>
    <row r="23" spans="1:30" ht="38.25">
      <c r="A23" s="411" t="s">
        <v>247</v>
      </c>
      <c r="B23" s="438" t="s">
        <v>2446</v>
      </c>
      <c r="C23" s="413"/>
      <c r="D23" s="415">
        <v>3.875</v>
      </c>
      <c r="E23" s="427">
        <f>VLOOKUP(A23,'[1]Master Data'!A:AB,18,FALSE)</f>
        <v>0</v>
      </c>
      <c r="F23" s="416"/>
      <c r="G23" s="417"/>
      <c r="H23" s="418"/>
      <c r="I23" s="418"/>
      <c r="J23" s="419"/>
      <c r="K23" s="668">
        <v>13.39</v>
      </c>
      <c r="L23" s="668"/>
      <c r="M23" s="668"/>
      <c r="N23" s="420"/>
      <c r="O23" s="429">
        <v>45837</v>
      </c>
      <c r="P23" s="430" t="s">
        <v>1548</v>
      </c>
      <c r="Q23" s="418" t="s">
        <v>2438</v>
      </c>
      <c r="R23" s="431">
        <v>240</v>
      </c>
      <c r="S23" s="422">
        <v>13.39</v>
      </c>
      <c r="T23" s="432">
        <f t="shared" si="0"/>
        <v>45927</v>
      </c>
      <c r="U23" s="423"/>
      <c r="V23" s="418"/>
      <c r="W23" s="418"/>
      <c r="X23" s="415"/>
      <c r="Y23" s="415"/>
      <c r="Z23" s="415"/>
      <c r="AA23" s="415"/>
      <c r="AB23" s="415"/>
      <c r="AC23" s="415"/>
      <c r="AD23" s="415"/>
    </row>
    <row r="24" spans="1:30" ht="38.25">
      <c r="A24" s="411" t="s">
        <v>256</v>
      </c>
      <c r="B24" s="438" t="s">
        <v>2447</v>
      </c>
      <c r="C24" s="413"/>
      <c r="D24" s="415">
        <v>4.5523809523809522</v>
      </c>
      <c r="E24" s="427">
        <f>VLOOKUP(A24,'[1]Master Data'!A:AB,18,FALSE)</f>
        <v>0</v>
      </c>
      <c r="F24" s="416"/>
      <c r="G24" s="417"/>
      <c r="H24" s="418"/>
      <c r="I24" s="418"/>
      <c r="J24" s="419"/>
      <c r="K24" s="668">
        <v>15.01</v>
      </c>
      <c r="L24" s="668"/>
      <c r="M24" s="668"/>
      <c r="N24" s="420"/>
      <c r="O24" s="429">
        <v>45837</v>
      </c>
      <c r="P24" s="430" t="s">
        <v>1548</v>
      </c>
      <c r="Q24" s="418" t="s">
        <v>2438</v>
      </c>
      <c r="R24" s="431">
        <v>210</v>
      </c>
      <c r="S24" s="422">
        <v>15.01</v>
      </c>
      <c r="T24" s="432">
        <f t="shared" si="0"/>
        <v>45927</v>
      </c>
      <c r="U24" s="423"/>
      <c r="V24" s="418"/>
      <c r="W24" s="418"/>
      <c r="X24" s="415"/>
      <c r="Y24" s="415"/>
      <c r="Z24" s="415"/>
      <c r="AA24" s="415"/>
      <c r="AB24" s="415"/>
      <c r="AC24" s="415"/>
      <c r="AD24" s="415"/>
    </row>
    <row r="25" spans="1:30" ht="38.25">
      <c r="A25" s="411" t="s">
        <v>259</v>
      </c>
      <c r="B25" s="436" t="s">
        <v>1584</v>
      </c>
      <c r="C25" s="439"/>
      <c r="D25" s="415">
        <v>8.2053571428571423</v>
      </c>
      <c r="E25" s="427">
        <f>VLOOKUP(A25,'[1]Master Data'!A:AB,18,FALSE)</f>
        <v>0</v>
      </c>
      <c r="F25" s="440"/>
      <c r="G25" s="417">
        <v>45775</v>
      </c>
      <c r="H25" s="418" t="s">
        <v>1548</v>
      </c>
      <c r="I25" s="418" t="s">
        <v>2445</v>
      </c>
      <c r="J25" s="441">
        <v>140</v>
      </c>
      <c r="K25" s="670">
        <v>22.38898</v>
      </c>
      <c r="L25" s="670">
        <v>27.3</v>
      </c>
      <c r="M25" s="669">
        <f t="shared" ref="M25:M27" si="1">SUM(L25-K25)/L25</f>
        <v>0.1798908424908425</v>
      </c>
      <c r="N25" s="432">
        <f>G25+90</f>
        <v>45865</v>
      </c>
      <c r="O25" s="429">
        <v>45837</v>
      </c>
      <c r="P25" s="430" t="s">
        <v>1548</v>
      </c>
      <c r="Q25" s="418" t="s">
        <v>2438</v>
      </c>
      <c r="R25" s="442">
        <v>140</v>
      </c>
      <c r="S25" s="443">
        <v>22.39</v>
      </c>
      <c r="T25" s="432">
        <f t="shared" si="0"/>
        <v>45927</v>
      </c>
      <c r="U25" s="444"/>
      <c r="V25" s="445"/>
      <c r="W25" s="445"/>
      <c r="X25" s="446"/>
      <c r="Y25" s="446"/>
      <c r="Z25" s="446"/>
      <c r="AA25" s="446"/>
      <c r="AB25" s="446"/>
      <c r="AC25" s="446"/>
      <c r="AD25" s="446"/>
    </row>
    <row r="26" spans="1:30" ht="40.5">
      <c r="A26" s="411" t="s">
        <v>262</v>
      </c>
      <c r="B26" s="447" t="s">
        <v>1585</v>
      </c>
      <c r="C26" s="411"/>
      <c r="D26" s="415">
        <v>8.3583333333333325</v>
      </c>
      <c r="E26" s="427">
        <f>VLOOKUP(A26,'[1]Master Data'!A:AB,18,FALSE)</f>
        <v>0</v>
      </c>
      <c r="F26" s="416"/>
      <c r="G26" s="417">
        <v>45775</v>
      </c>
      <c r="H26" s="418" t="s">
        <v>1548</v>
      </c>
      <c r="I26" s="418" t="s">
        <v>2445</v>
      </c>
      <c r="J26" s="419">
        <v>120</v>
      </c>
      <c r="K26" s="668">
        <v>27.322715438596489</v>
      </c>
      <c r="L26" s="668">
        <v>33.29</v>
      </c>
      <c r="M26" s="669">
        <f t="shared" si="1"/>
        <v>0.17925156387514299</v>
      </c>
      <c r="N26" s="432">
        <f>G26+90</f>
        <v>45865</v>
      </c>
      <c r="O26" s="421"/>
      <c r="P26" s="418"/>
      <c r="Q26" s="418"/>
      <c r="R26" s="419"/>
      <c r="S26" s="422"/>
      <c r="T26" s="420"/>
      <c r="U26" s="423"/>
      <c r="V26" s="418"/>
      <c r="W26" s="418"/>
      <c r="X26" s="415"/>
      <c r="Y26" s="415"/>
      <c r="Z26" s="415"/>
      <c r="AA26" s="415"/>
      <c r="AB26" s="415"/>
      <c r="AC26" s="415"/>
      <c r="AD26" s="415"/>
    </row>
    <row r="27" spans="1:30" ht="38.25">
      <c r="A27" s="411" t="s">
        <v>338</v>
      </c>
      <c r="B27" s="436" t="s">
        <v>1586</v>
      </c>
      <c r="C27" s="411"/>
      <c r="D27" s="415">
        <v>9.6527777777777786</v>
      </c>
      <c r="E27" s="427">
        <f>VLOOKUP(A27,'[1]Master Data'!A:AB,18,FALSE)</f>
        <v>0</v>
      </c>
      <c r="F27" s="416"/>
      <c r="G27" s="417">
        <v>45775</v>
      </c>
      <c r="H27" s="418" t="s">
        <v>1548</v>
      </c>
      <c r="I27" s="418" t="s">
        <v>2445</v>
      </c>
      <c r="J27" s="419">
        <v>144</v>
      </c>
      <c r="K27" s="668">
        <v>24.987241111111111</v>
      </c>
      <c r="L27" s="668">
        <v>27.63</v>
      </c>
      <c r="M27" s="669">
        <f t="shared" si="1"/>
        <v>9.5648168255117211E-2</v>
      </c>
      <c r="N27" s="432">
        <f>G27+90</f>
        <v>45865</v>
      </c>
      <c r="O27" s="429">
        <v>45837</v>
      </c>
      <c r="P27" s="430" t="s">
        <v>1548</v>
      </c>
      <c r="Q27" s="418" t="s">
        <v>2438</v>
      </c>
      <c r="R27" s="431">
        <v>72</v>
      </c>
      <c r="S27" s="422">
        <v>24.99</v>
      </c>
      <c r="T27" s="432">
        <f t="shared" ref="T27:T34" si="2">O27+90</f>
        <v>45927</v>
      </c>
      <c r="U27" s="423"/>
      <c r="V27" s="418"/>
      <c r="W27" s="418"/>
      <c r="X27" s="415"/>
      <c r="Y27" s="415"/>
      <c r="Z27" s="415"/>
      <c r="AA27" s="415"/>
      <c r="AB27" s="415"/>
      <c r="AC27" s="415"/>
      <c r="AD27" s="415"/>
    </row>
    <row r="28" spans="1:30" ht="38.25">
      <c r="A28" s="411" t="s">
        <v>345</v>
      </c>
      <c r="B28" s="438" t="s">
        <v>2448</v>
      </c>
      <c r="C28" s="411"/>
      <c r="D28" s="415">
        <v>9.6527777777777786</v>
      </c>
      <c r="E28" s="427">
        <f>VLOOKUP(A28,'[1]Master Data'!A:AB,18,FALSE)</f>
        <v>0</v>
      </c>
      <c r="F28" s="416"/>
      <c r="G28" s="417"/>
      <c r="H28" s="418"/>
      <c r="I28" s="418"/>
      <c r="J28" s="419"/>
      <c r="K28" s="668">
        <v>24.987241111111111</v>
      </c>
      <c r="L28" s="668"/>
      <c r="M28" s="668"/>
      <c r="N28" s="420"/>
      <c r="O28" s="429">
        <v>45837</v>
      </c>
      <c r="P28" s="430" t="s">
        <v>1548</v>
      </c>
      <c r="Q28" s="418" t="s">
        <v>2438</v>
      </c>
      <c r="R28" s="431">
        <v>72</v>
      </c>
      <c r="S28" s="422">
        <v>24.99</v>
      </c>
      <c r="T28" s="432">
        <f t="shared" si="2"/>
        <v>45927</v>
      </c>
      <c r="U28" s="423"/>
      <c r="V28" s="418"/>
      <c r="W28" s="418"/>
      <c r="X28" s="415"/>
      <c r="Y28" s="415"/>
      <c r="Z28" s="415"/>
      <c r="AA28" s="415"/>
      <c r="AB28" s="415"/>
      <c r="AC28" s="415"/>
      <c r="AD28" s="415"/>
    </row>
    <row r="29" spans="1:30" ht="38.25">
      <c r="A29" s="411" t="s">
        <v>351</v>
      </c>
      <c r="B29" s="438" t="s">
        <v>2449</v>
      </c>
      <c r="C29" s="411"/>
      <c r="D29" s="415">
        <v>9.4027777777777786</v>
      </c>
      <c r="E29" s="427">
        <f>VLOOKUP(A29,'[1]Master Data'!A:AB,18,FALSE)</f>
        <v>0</v>
      </c>
      <c r="F29" s="416"/>
      <c r="G29" s="417"/>
      <c r="H29" s="418"/>
      <c r="I29" s="418"/>
      <c r="J29" s="419"/>
      <c r="K29" s="668">
        <v>27.263881111111111</v>
      </c>
      <c r="L29" s="668"/>
      <c r="M29" s="668"/>
      <c r="N29" s="420"/>
      <c r="O29" s="429">
        <v>45837</v>
      </c>
      <c r="P29" s="430" t="s">
        <v>1548</v>
      </c>
      <c r="Q29" s="418" t="s">
        <v>2438</v>
      </c>
      <c r="R29" s="431">
        <v>72</v>
      </c>
      <c r="S29" s="422">
        <v>27.26</v>
      </c>
      <c r="T29" s="432">
        <f t="shared" si="2"/>
        <v>45927</v>
      </c>
      <c r="U29" s="423"/>
      <c r="V29" s="418"/>
      <c r="W29" s="418"/>
      <c r="X29" s="415"/>
      <c r="Y29" s="415"/>
      <c r="Z29" s="415"/>
      <c r="AA29" s="415"/>
      <c r="AB29" s="415"/>
      <c r="AC29" s="415"/>
      <c r="AD29" s="415"/>
    </row>
    <row r="30" spans="1:30" ht="38.25">
      <c r="A30" s="411" t="s">
        <v>354</v>
      </c>
      <c r="B30" s="436" t="s">
        <v>1589</v>
      </c>
      <c r="C30" s="411"/>
      <c r="D30" s="415">
        <v>12.911111111111111</v>
      </c>
      <c r="E30" s="427">
        <f>VLOOKUP(A30,'[1]Master Data'!A:AB,18,FALSE)</f>
        <v>0</v>
      </c>
      <c r="F30" s="416"/>
      <c r="G30" s="417">
        <v>45775</v>
      </c>
      <c r="H30" s="418" t="s">
        <v>1548</v>
      </c>
      <c r="I30" s="418" t="s">
        <v>2445</v>
      </c>
      <c r="J30" s="419">
        <v>70</v>
      </c>
      <c r="K30" s="668">
        <v>37.990687777777779</v>
      </c>
      <c r="L30" s="668">
        <v>41.47</v>
      </c>
      <c r="M30" s="669">
        <f t="shared" ref="M30:M32" si="3">SUM(L30-K30)/L30</f>
        <v>8.3899498968464423E-2</v>
      </c>
      <c r="N30" s="432">
        <f>G30+90</f>
        <v>45865</v>
      </c>
      <c r="O30" s="429">
        <v>45837</v>
      </c>
      <c r="P30" s="430" t="s">
        <v>1548</v>
      </c>
      <c r="Q30" s="418" t="s">
        <v>2438</v>
      </c>
      <c r="R30" s="431">
        <v>45</v>
      </c>
      <c r="S30" s="422">
        <v>37.99</v>
      </c>
      <c r="T30" s="432">
        <f t="shared" si="2"/>
        <v>45927</v>
      </c>
      <c r="U30" s="423"/>
      <c r="V30" s="418"/>
      <c r="W30" s="418"/>
      <c r="X30" s="415"/>
      <c r="Y30" s="415"/>
      <c r="Z30" s="415"/>
      <c r="AA30" s="415"/>
      <c r="AB30" s="415"/>
      <c r="AC30" s="415"/>
      <c r="AD30" s="415"/>
    </row>
    <row r="31" spans="1:30" ht="38.25">
      <c r="A31" s="411" t="s">
        <v>357</v>
      </c>
      <c r="B31" s="436" t="s">
        <v>1590</v>
      </c>
      <c r="C31" s="411">
        <v>33.5</v>
      </c>
      <c r="D31" s="415">
        <v>14.977777777777778</v>
      </c>
      <c r="E31" s="427">
        <f>VLOOKUP(A31,'[1]Master Data'!A:AB,18,FALSE)</f>
        <v>0</v>
      </c>
      <c r="F31" s="416"/>
      <c r="G31" s="417">
        <v>45775</v>
      </c>
      <c r="H31" s="418" t="s">
        <v>1548</v>
      </c>
      <c r="I31" s="418" t="s">
        <v>2445</v>
      </c>
      <c r="J31" s="419">
        <v>140</v>
      </c>
      <c r="K31" s="668">
        <v>41.263357777777777</v>
      </c>
      <c r="L31" s="668">
        <v>45.97</v>
      </c>
      <c r="M31" s="669">
        <f t="shared" si="3"/>
        <v>0.10238508205834722</v>
      </c>
      <c r="N31" s="432">
        <f>G31+90</f>
        <v>45865</v>
      </c>
      <c r="O31" s="429">
        <v>45837</v>
      </c>
      <c r="P31" s="430" t="s">
        <v>1548</v>
      </c>
      <c r="Q31" s="418" t="s">
        <v>2438</v>
      </c>
      <c r="R31" s="431">
        <v>90</v>
      </c>
      <c r="S31" s="422">
        <v>41.26</v>
      </c>
      <c r="T31" s="432">
        <f t="shared" si="2"/>
        <v>45927</v>
      </c>
      <c r="U31" s="423"/>
      <c r="V31" s="418"/>
      <c r="W31" s="418"/>
      <c r="X31" s="415"/>
      <c r="Y31" s="415"/>
      <c r="Z31" s="415"/>
      <c r="AA31" s="415"/>
      <c r="AB31" s="415"/>
      <c r="AC31" s="415"/>
      <c r="AD31" s="415"/>
    </row>
    <row r="32" spans="1:30" ht="38.25">
      <c r="A32" s="411" t="s">
        <v>360</v>
      </c>
      <c r="B32" s="436" t="s">
        <v>1591</v>
      </c>
      <c r="C32" s="411"/>
      <c r="D32" s="415">
        <v>15.022222222222222</v>
      </c>
      <c r="E32" s="427">
        <f>VLOOKUP(A32,'[1]Master Data'!A:AB,18,FALSE)</f>
        <v>0</v>
      </c>
      <c r="F32" s="416"/>
      <c r="G32" s="417">
        <v>45775</v>
      </c>
      <c r="H32" s="418" t="s">
        <v>1548</v>
      </c>
      <c r="I32" s="418" t="s">
        <v>2445</v>
      </c>
      <c r="J32" s="419">
        <v>185</v>
      </c>
      <c r="K32" s="668">
        <v>41.927377777777778</v>
      </c>
      <c r="L32" s="668">
        <v>46.88</v>
      </c>
      <c r="M32" s="669">
        <f t="shared" si="3"/>
        <v>0.10564467197573003</v>
      </c>
      <c r="N32" s="432">
        <f>G32+90</f>
        <v>45865</v>
      </c>
      <c r="O32" s="429">
        <v>45837</v>
      </c>
      <c r="P32" s="430" t="s">
        <v>1548</v>
      </c>
      <c r="Q32" s="418" t="s">
        <v>2438</v>
      </c>
      <c r="R32" s="431">
        <v>45</v>
      </c>
      <c r="S32" s="422">
        <v>41.93</v>
      </c>
      <c r="T32" s="432">
        <f t="shared" si="2"/>
        <v>45927</v>
      </c>
      <c r="U32" s="423"/>
      <c r="V32" s="418"/>
      <c r="W32" s="418"/>
      <c r="X32" s="415"/>
      <c r="Y32" s="415"/>
      <c r="Z32" s="415"/>
      <c r="AA32" s="415"/>
      <c r="AB32" s="415"/>
      <c r="AC32" s="415"/>
      <c r="AD32" s="415"/>
    </row>
    <row r="33" spans="1:30" ht="25.5">
      <c r="A33" s="411" t="s">
        <v>1592</v>
      </c>
      <c r="B33" s="438" t="s">
        <v>2450</v>
      </c>
      <c r="C33" s="411">
        <v>53.95</v>
      </c>
      <c r="D33" s="415">
        <v>24.444444444444443</v>
      </c>
      <c r="E33" s="427">
        <f>VLOOKUP(A33,'[1]Master Data'!A:AB,18,FALSE)</f>
        <v>0</v>
      </c>
      <c r="F33" s="416"/>
      <c r="G33" s="417"/>
      <c r="H33" s="418"/>
      <c r="I33" s="418"/>
      <c r="J33" s="419"/>
      <c r="K33" s="668">
        <v>49.754663838383841</v>
      </c>
      <c r="L33" s="668"/>
      <c r="M33" s="668"/>
      <c r="N33" s="420"/>
      <c r="O33" s="429">
        <v>45837</v>
      </c>
      <c r="P33" s="430" t="s">
        <v>1548</v>
      </c>
      <c r="Q33" s="418" t="s">
        <v>2438</v>
      </c>
      <c r="R33" s="431">
        <v>20</v>
      </c>
      <c r="S33" s="422">
        <v>49.75</v>
      </c>
      <c r="T33" s="432">
        <f t="shared" si="2"/>
        <v>45927</v>
      </c>
      <c r="U33" s="423"/>
      <c r="V33" s="418"/>
      <c r="W33" s="418"/>
      <c r="X33" s="415"/>
      <c r="Y33" s="415"/>
      <c r="Z33" s="415"/>
      <c r="AA33" s="415"/>
      <c r="AB33" s="415"/>
      <c r="AC33" s="415"/>
      <c r="AD33" s="415"/>
    </row>
    <row r="34" spans="1:30" ht="25.5">
      <c r="A34" s="411" t="s">
        <v>2451</v>
      </c>
      <c r="B34" s="436" t="s">
        <v>2452</v>
      </c>
      <c r="C34" s="411"/>
      <c r="D34" s="415"/>
      <c r="E34" s="427">
        <v>36</v>
      </c>
      <c r="F34" s="416"/>
      <c r="G34" s="417"/>
      <c r="H34" s="418"/>
      <c r="I34" s="418"/>
      <c r="J34" s="419"/>
      <c r="K34" s="668">
        <v>50</v>
      </c>
      <c r="L34" s="668"/>
      <c r="M34" s="668"/>
      <c r="N34" s="420"/>
      <c r="O34" s="429">
        <v>45837</v>
      </c>
      <c r="P34" s="430" t="s">
        <v>1548</v>
      </c>
      <c r="Q34" s="418" t="s">
        <v>2438</v>
      </c>
      <c r="R34" s="431">
        <v>36</v>
      </c>
      <c r="S34" s="422">
        <v>50.01</v>
      </c>
      <c r="T34" s="432">
        <f t="shared" si="2"/>
        <v>45927</v>
      </c>
      <c r="U34" s="423"/>
      <c r="V34" s="418"/>
      <c r="W34" s="418"/>
      <c r="X34" s="415"/>
      <c r="Y34" s="415"/>
      <c r="Z34" s="415"/>
      <c r="AA34" s="415"/>
      <c r="AB34" s="415"/>
      <c r="AC34" s="415"/>
      <c r="AD34" s="415"/>
    </row>
    <row r="35" spans="1:30" ht="25.5">
      <c r="A35" s="411" t="s">
        <v>1597</v>
      </c>
      <c r="B35" s="436" t="s">
        <v>2453</v>
      </c>
      <c r="C35" s="411">
        <v>54.16</v>
      </c>
      <c r="D35" s="415">
        <v>24.722222222222221</v>
      </c>
      <c r="E35" s="427">
        <f>VLOOKUP(A35,'[1]Master Data'!A:AB,18,FALSE)</f>
        <v>0</v>
      </c>
      <c r="F35" s="416"/>
      <c r="G35" s="417">
        <v>45775</v>
      </c>
      <c r="H35" s="418" t="s">
        <v>1548</v>
      </c>
      <c r="I35" s="418" t="s">
        <v>2445</v>
      </c>
      <c r="J35" s="419">
        <v>108</v>
      </c>
      <c r="K35" s="668">
        <v>50.26058383838383</v>
      </c>
      <c r="L35" s="668">
        <v>56.86</v>
      </c>
      <c r="M35" s="669">
        <f t="shared" ref="M35:M39" si="4">SUM(L35-K35)/L35</f>
        <v>0.11606430111882113</v>
      </c>
      <c r="N35" s="432">
        <f>G35+90</f>
        <v>45865</v>
      </c>
      <c r="O35" s="421"/>
      <c r="P35" s="418"/>
      <c r="Q35" s="418"/>
      <c r="R35" s="419"/>
      <c r="S35" s="422"/>
      <c r="T35" s="420"/>
      <c r="U35" s="423"/>
      <c r="V35" s="418"/>
      <c r="W35" s="418"/>
      <c r="X35" s="415"/>
      <c r="Y35" s="415"/>
      <c r="Z35" s="415"/>
      <c r="AA35" s="415"/>
      <c r="AB35" s="415"/>
      <c r="AC35" s="415"/>
      <c r="AD35" s="415"/>
    </row>
    <row r="36" spans="1:30" ht="38.25">
      <c r="A36" s="411" t="s">
        <v>1602</v>
      </c>
      <c r="B36" s="436" t="s">
        <v>1605</v>
      </c>
      <c r="C36" s="411">
        <v>60.04</v>
      </c>
      <c r="D36" s="415">
        <v>28.777777777777779</v>
      </c>
      <c r="E36" s="427">
        <f>VLOOKUP(A36,'[1]Master Data'!A:AB,18,FALSE)</f>
        <v>0</v>
      </c>
      <c r="F36" s="416"/>
      <c r="G36" s="417">
        <v>45775</v>
      </c>
      <c r="H36" s="418" t="s">
        <v>1548</v>
      </c>
      <c r="I36" s="418" t="s">
        <v>2445</v>
      </c>
      <c r="J36" s="419">
        <v>144</v>
      </c>
      <c r="K36" s="668">
        <v>72.540519135802469</v>
      </c>
      <c r="L36" s="668">
        <v>84.75</v>
      </c>
      <c r="M36" s="669">
        <f t="shared" si="4"/>
        <v>0.14406467096398265</v>
      </c>
      <c r="N36" s="432">
        <f>G36+90</f>
        <v>45865</v>
      </c>
      <c r="O36" s="429">
        <v>45837</v>
      </c>
      <c r="P36" s="430" t="s">
        <v>1548</v>
      </c>
      <c r="Q36" s="418" t="s">
        <v>2438</v>
      </c>
      <c r="R36" s="431">
        <v>36</v>
      </c>
      <c r="S36" s="422">
        <v>72.540000000000006</v>
      </c>
      <c r="T36" s="432">
        <f>O36+90</f>
        <v>45927</v>
      </c>
      <c r="U36" s="423"/>
      <c r="V36" s="418"/>
      <c r="W36" s="418"/>
      <c r="X36" s="415"/>
      <c r="Y36" s="415"/>
      <c r="Z36" s="415"/>
      <c r="AA36" s="415"/>
      <c r="AB36" s="415"/>
      <c r="AC36" s="415"/>
      <c r="AD36" s="415"/>
    </row>
    <row r="37" spans="1:30" ht="25.5">
      <c r="A37" s="411" t="s">
        <v>1606</v>
      </c>
      <c r="B37" s="436" t="s">
        <v>1610</v>
      </c>
      <c r="C37" s="411"/>
      <c r="D37" s="415">
        <v>11</v>
      </c>
      <c r="E37" s="427">
        <f>VLOOKUP(A37,'[1]Master Data'!A:AB,18,FALSE)</f>
        <v>0</v>
      </c>
      <c r="F37" s="416"/>
      <c r="G37" s="417">
        <v>45775</v>
      </c>
      <c r="H37" s="418" t="s">
        <v>1548</v>
      </c>
      <c r="I37" s="418" t="s">
        <v>2445</v>
      </c>
      <c r="J37" s="419">
        <v>100</v>
      </c>
      <c r="K37" s="668">
        <v>30.488727058823528</v>
      </c>
      <c r="L37" s="668">
        <v>36.200000000000003</v>
      </c>
      <c r="M37" s="669">
        <f t="shared" si="4"/>
        <v>0.15776997075073132</v>
      </c>
      <c r="N37" s="432">
        <f>G37+90</f>
        <v>45865</v>
      </c>
      <c r="O37" s="429">
        <v>45837</v>
      </c>
      <c r="P37" s="430" t="s">
        <v>1548</v>
      </c>
      <c r="Q37" s="418" t="s">
        <v>2438</v>
      </c>
      <c r="R37" s="431">
        <v>100</v>
      </c>
      <c r="S37" s="422">
        <v>30.49</v>
      </c>
      <c r="T37" s="432">
        <f>O37+90</f>
        <v>45927</v>
      </c>
      <c r="U37" s="423"/>
      <c r="V37" s="418"/>
      <c r="W37" s="418"/>
      <c r="X37" s="415"/>
      <c r="Y37" s="415"/>
      <c r="Z37" s="415"/>
      <c r="AA37" s="415"/>
      <c r="AB37" s="415"/>
      <c r="AC37" s="415"/>
      <c r="AD37" s="415"/>
    </row>
    <row r="38" spans="1:30">
      <c r="A38" s="411" t="s">
        <v>1611</v>
      </c>
      <c r="B38" s="436" t="s">
        <v>2454</v>
      </c>
      <c r="C38" s="411"/>
      <c r="D38" s="415">
        <v>17.166666666666668</v>
      </c>
      <c r="E38" s="427">
        <f>VLOOKUP(A38,'[1]Master Data'!A:AB,18,FALSE)</f>
        <v>0</v>
      </c>
      <c r="F38" s="416"/>
      <c r="G38" s="417">
        <v>45775</v>
      </c>
      <c r="H38" s="418" t="s">
        <v>1548</v>
      </c>
      <c r="I38" s="418" t="s">
        <v>2445</v>
      </c>
      <c r="J38" s="419">
        <v>36</v>
      </c>
      <c r="K38" s="668">
        <v>41.848451481481483</v>
      </c>
      <c r="L38" s="668">
        <v>48.55</v>
      </c>
      <c r="M38" s="669">
        <f t="shared" si="4"/>
        <v>0.13803395506732266</v>
      </c>
      <c r="N38" s="432">
        <f>G38+90</f>
        <v>45865</v>
      </c>
      <c r="O38" s="421"/>
      <c r="P38" s="430"/>
      <c r="Q38" s="418"/>
      <c r="R38" s="419"/>
      <c r="S38" s="422"/>
      <c r="T38" s="420"/>
      <c r="U38" s="423"/>
      <c r="V38" s="418"/>
      <c r="W38" s="418"/>
      <c r="X38" s="415"/>
      <c r="Y38" s="415"/>
      <c r="Z38" s="415"/>
      <c r="AA38" s="415"/>
      <c r="AB38" s="415"/>
      <c r="AC38" s="415"/>
      <c r="AD38" s="415"/>
    </row>
    <row r="39" spans="1:30" ht="25.5">
      <c r="A39" s="411" t="s">
        <v>1616</v>
      </c>
      <c r="B39" s="436" t="s">
        <v>1619</v>
      </c>
      <c r="C39" s="411">
        <v>76.88</v>
      </c>
      <c r="D39" s="415">
        <v>43.5</v>
      </c>
      <c r="E39" s="427">
        <f>VLOOKUP(A39,'[1]Master Data'!A:AB,18,FALSE)</f>
        <v>0</v>
      </c>
      <c r="F39" s="416"/>
      <c r="G39" s="417">
        <v>45775</v>
      </c>
      <c r="H39" s="418" t="s">
        <v>1548</v>
      </c>
      <c r="I39" s="418" t="s">
        <v>2445</v>
      </c>
      <c r="J39" s="419">
        <v>24</v>
      </c>
      <c r="K39" s="668">
        <v>94.953313703703699</v>
      </c>
      <c r="L39" s="668">
        <v>108.1</v>
      </c>
      <c r="M39" s="669">
        <f t="shared" si="4"/>
        <v>0.12161596943844862</v>
      </c>
      <c r="N39" s="432">
        <f>G39+90</f>
        <v>45865</v>
      </c>
      <c r="O39" s="421"/>
      <c r="P39" s="430"/>
      <c r="Q39" s="418"/>
      <c r="R39" s="419"/>
      <c r="S39" s="422"/>
      <c r="T39" s="420"/>
      <c r="U39" s="423"/>
      <c r="V39" s="418"/>
      <c r="W39" s="418"/>
      <c r="X39" s="415"/>
      <c r="Y39" s="415"/>
      <c r="Z39" s="415"/>
      <c r="AA39" s="415"/>
      <c r="AB39" s="415"/>
      <c r="AC39" s="415"/>
      <c r="AD39" s="415"/>
    </row>
    <row r="40" spans="1:30" ht="25.5">
      <c r="A40" s="411" t="s">
        <v>1620</v>
      </c>
      <c r="B40" s="436" t="s">
        <v>1622</v>
      </c>
      <c r="C40" s="411"/>
      <c r="D40" s="415">
        <v>12.1</v>
      </c>
      <c r="E40" s="427">
        <f>VLOOKUP(A40,'[1]Master Data'!A:AB,18,FALSE)</f>
        <v>0</v>
      </c>
      <c r="F40" s="416"/>
      <c r="G40" s="417"/>
      <c r="H40" s="418"/>
      <c r="I40" s="418"/>
      <c r="J40" s="419"/>
      <c r="K40" s="668">
        <v>34.58</v>
      </c>
      <c r="L40" s="668"/>
      <c r="M40" s="668"/>
      <c r="N40" s="420"/>
      <c r="O40" s="429">
        <v>45837</v>
      </c>
      <c r="P40" s="430" t="s">
        <v>1548</v>
      </c>
      <c r="Q40" s="418" t="s">
        <v>2438</v>
      </c>
      <c r="R40" s="431">
        <v>60</v>
      </c>
      <c r="S40" s="422">
        <v>34.58</v>
      </c>
      <c r="T40" s="432">
        <f>O40+90</f>
        <v>45927</v>
      </c>
      <c r="U40" s="423"/>
      <c r="V40" s="418"/>
      <c r="W40" s="418"/>
      <c r="X40" s="415"/>
      <c r="Y40" s="415"/>
      <c r="Z40" s="415"/>
      <c r="AA40" s="415"/>
      <c r="AB40" s="415"/>
      <c r="AC40" s="415"/>
      <c r="AD40" s="415"/>
    </row>
    <row r="41" spans="1:30" ht="31.15" customHeight="1">
      <c r="A41" s="411" t="s">
        <v>1623</v>
      </c>
      <c r="B41" s="436" t="s">
        <v>1625</v>
      </c>
      <c r="C41" s="411"/>
      <c r="D41" s="415">
        <v>1.4590643274853801</v>
      </c>
      <c r="E41" s="427">
        <f>VLOOKUP(A41,'[1]Master Data'!A:AB,18,FALSE)</f>
        <v>0</v>
      </c>
      <c r="F41" s="416"/>
      <c r="G41" s="417"/>
      <c r="H41" s="418"/>
      <c r="I41" s="418"/>
      <c r="J41" s="419"/>
      <c r="K41" s="422"/>
      <c r="L41" s="422"/>
      <c r="M41" s="422"/>
      <c r="N41" s="420"/>
      <c r="O41" s="421"/>
      <c r="P41" s="418"/>
      <c r="Q41" s="418"/>
      <c r="R41" s="419"/>
      <c r="S41" s="422"/>
      <c r="T41" s="420"/>
      <c r="U41" s="423"/>
      <c r="V41" s="418"/>
      <c r="W41" s="418"/>
      <c r="X41" s="415"/>
      <c r="Y41" s="415"/>
      <c r="Z41" s="415"/>
      <c r="AA41" s="415"/>
      <c r="AB41" s="415"/>
      <c r="AC41" s="415"/>
      <c r="AD41" s="415"/>
    </row>
    <row r="42" spans="1:30">
      <c r="A42" s="411" t="s">
        <v>1626</v>
      </c>
      <c r="B42" s="436" t="s">
        <v>1630</v>
      </c>
      <c r="C42" s="411"/>
      <c r="D42" s="411"/>
      <c r="E42" s="427">
        <f>VLOOKUP(A42,'[1]Master Data'!A:AB,18,FALSE)</f>
        <v>0</v>
      </c>
      <c r="F42" s="448"/>
      <c r="G42" s="417"/>
      <c r="H42" s="418"/>
      <c r="I42" s="418"/>
      <c r="J42" s="419"/>
      <c r="K42" s="422"/>
      <c r="L42" s="422"/>
      <c r="M42" s="422"/>
      <c r="N42" s="420"/>
      <c r="O42" s="449">
        <v>45834</v>
      </c>
      <c r="P42" s="430" t="s">
        <v>2455</v>
      </c>
      <c r="Q42" s="430" t="s">
        <v>2456</v>
      </c>
      <c r="R42" s="450">
        <v>168</v>
      </c>
      <c r="S42" s="671">
        <v>15.25</v>
      </c>
      <c r="T42" s="432">
        <f>O42+90</f>
        <v>45924</v>
      </c>
      <c r="U42" s="451"/>
      <c r="V42" s="412"/>
      <c r="W42" s="412"/>
      <c r="X42" s="411"/>
      <c r="Y42" s="411"/>
      <c r="Z42" s="411"/>
      <c r="AA42" s="411"/>
      <c r="AB42" s="411"/>
      <c r="AC42" s="411"/>
      <c r="AD42" s="411"/>
    </row>
    <row r="43" spans="1:30">
      <c r="A43" s="411" t="s">
        <v>1631</v>
      </c>
      <c r="B43" s="436" t="s">
        <v>1633</v>
      </c>
      <c r="C43" s="411"/>
      <c r="D43" s="411"/>
      <c r="E43" s="427">
        <f>VLOOKUP(A43,'[1]Master Data'!A:AB,18,FALSE)</f>
        <v>0</v>
      </c>
      <c r="F43" s="448"/>
      <c r="G43" s="452"/>
      <c r="H43" s="412"/>
      <c r="I43" s="412"/>
      <c r="J43" s="450"/>
      <c r="K43" s="671">
        <v>15.247660000000002</v>
      </c>
      <c r="L43" s="671"/>
      <c r="M43" s="671"/>
      <c r="N43" s="432"/>
      <c r="O43" s="449">
        <v>45834</v>
      </c>
      <c r="P43" s="430" t="s">
        <v>2455</v>
      </c>
      <c r="Q43" s="430" t="s">
        <v>2456</v>
      </c>
      <c r="R43" s="450">
        <v>168</v>
      </c>
      <c r="S43" s="671">
        <v>15.247660000000002</v>
      </c>
      <c r="T43" s="432">
        <f>O43+90</f>
        <v>45924</v>
      </c>
      <c r="U43" s="451"/>
      <c r="V43" s="412"/>
      <c r="W43" s="412"/>
      <c r="X43" s="411"/>
      <c r="Y43" s="411"/>
      <c r="Z43" s="411"/>
      <c r="AA43" s="411"/>
      <c r="AB43" s="411"/>
      <c r="AC43" s="411"/>
      <c r="AD43" s="411"/>
    </row>
    <row r="44" spans="1:30" ht="30" customHeight="1">
      <c r="A44" s="453" t="s">
        <v>1634</v>
      </c>
      <c r="B44" s="436" t="s">
        <v>1636</v>
      </c>
      <c r="C44" s="411"/>
      <c r="D44" s="411"/>
      <c r="E44" s="427">
        <f>VLOOKUP(A44,'[1]Master Data'!A:AB,18,FALSE)</f>
        <v>0</v>
      </c>
      <c r="F44" s="448"/>
      <c r="G44" s="452"/>
      <c r="H44" s="412"/>
      <c r="I44" s="412"/>
      <c r="J44" s="450"/>
      <c r="K44" s="671">
        <v>18.851510000000001</v>
      </c>
      <c r="L44" s="671"/>
      <c r="M44" s="671"/>
      <c r="N44" s="432"/>
      <c r="O44" s="449">
        <v>45834</v>
      </c>
      <c r="P44" s="430" t="s">
        <v>2455</v>
      </c>
      <c r="Q44" s="430" t="s">
        <v>2456</v>
      </c>
      <c r="R44" s="450">
        <v>126</v>
      </c>
      <c r="S44" s="671">
        <v>18.851510000000001</v>
      </c>
      <c r="T44" s="432">
        <f>O44+90</f>
        <v>45924</v>
      </c>
      <c r="U44" s="451"/>
      <c r="V44" s="412"/>
      <c r="W44" s="412"/>
      <c r="X44" s="411"/>
      <c r="Y44" s="411"/>
      <c r="Z44" s="411"/>
      <c r="AA44" s="411"/>
      <c r="AB44" s="411"/>
      <c r="AC44" s="411"/>
      <c r="AD44" s="411"/>
    </row>
    <row r="45" spans="1:30">
      <c r="A45" s="411" t="s">
        <v>1637</v>
      </c>
      <c r="B45" s="436" t="s">
        <v>1639</v>
      </c>
      <c r="C45" s="411"/>
      <c r="D45" s="411"/>
      <c r="E45" s="427">
        <f>VLOOKUP(A45,'[1]Master Data'!A:AB,18,FALSE)</f>
        <v>0</v>
      </c>
      <c r="F45" s="448"/>
      <c r="G45" s="452"/>
      <c r="H45" s="412"/>
      <c r="I45" s="412"/>
      <c r="J45" s="450"/>
      <c r="K45" s="671">
        <v>18.851510000000001</v>
      </c>
      <c r="L45" s="671"/>
      <c r="M45" s="671"/>
      <c r="N45" s="432"/>
      <c r="O45" s="449">
        <v>45834</v>
      </c>
      <c r="P45" s="430" t="s">
        <v>2455</v>
      </c>
      <c r="Q45" s="430" t="s">
        <v>2456</v>
      </c>
      <c r="R45" s="450">
        <v>126</v>
      </c>
      <c r="S45" s="671">
        <v>18.851510000000001</v>
      </c>
      <c r="T45" s="432">
        <f>O45+90</f>
        <v>45924</v>
      </c>
      <c r="U45" s="451"/>
      <c r="V45" s="412"/>
      <c r="W45" s="412"/>
      <c r="X45" s="411"/>
      <c r="Y45" s="411"/>
      <c r="Z45" s="411"/>
      <c r="AA45" s="411"/>
      <c r="AB45" s="411"/>
      <c r="AC45" s="411"/>
      <c r="AD45" s="411"/>
    </row>
    <row r="46" spans="1:30" ht="25.5">
      <c r="A46" s="454" t="s">
        <v>1640</v>
      </c>
      <c r="B46" s="436" t="s">
        <v>2457</v>
      </c>
      <c r="C46" s="411">
        <v>9.8800000000000008</v>
      </c>
      <c r="D46" s="456">
        <f t="shared" ref="D46:D55" si="5">C46/2.2046</f>
        <v>4.4815386011067773</v>
      </c>
      <c r="E46" s="427">
        <f>VLOOKUP(A46,'[1]Master Data'!A:AB,18,FALSE)</f>
        <v>0</v>
      </c>
      <c r="F46" s="457"/>
      <c r="G46" s="452">
        <v>45775</v>
      </c>
      <c r="H46" s="430" t="s">
        <v>2455</v>
      </c>
      <c r="I46" s="430" t="s">
        <v>2458</v>
      </c>
      <c r="J46" s="450">
        <v>336</v>
      </c>
      <c r="K46" s="671">
        <v>16.327570000000001</v>
      </c>
      <c r="L46" s="671">
        <v>16.670000000000002</v>
      </c>
      <c r="M46" s="671"/>
      <c r="N46" s="432">
        <f t="shared" ref="N46:N55" si="6">G46+90</f>
        <v>45865</v>
      </c>
      <c r="O46" s="429"/>
      <c r="P46" s="430"/>
      <c r="Q46" s="430"/>
      <c r="R46" s="450"/>
      <c r="S46" s="458"/>
      <c r="T46" s="432"/>
      <c r="U46" s="459">
        <f t="shared" ref="U46:U55" si="7">K46*1.25</f>
        <v>20.409462500000004</v>
      </c>
      <c r="V46" s="430"/>
      <c r="W46" s="430"/>
      <c r="X46" s="456"/>
      <c r="Y46" s="456"/>
      <c r="Z46" s="456"/>
      <c r="AA46" s="456"/>
      <c r="AB46" s="456"/>
      <c r="AC46" s="456"/>
      <c r="AD46" s="456"/>
    </row>
    <row r="47" spans="1:30" ht="25.5">
      <c r="A47" s="411" t="s">
        <v>1643</v>
      </c>
      <c r="B47" s="436" t="s">
        <v>2459</v>
      </c>
      <c r="C47" s="411">
        <v>9.8800000000000008</v>
      </c>
      <c r="D47" s="456">
        <f t="shared" si="5"/>
        <v>4.4815386011067773</v>
      </c>
      <c r="E47" s="427">
        <f>VLOOKUP(A47,'[1]Master Data'!A:AB,18,FALSE)</f>
        <v>0</v>
      </c>
      <c r="F47" s="457"/>
      <c r="G47" s="452">
        <v>45775</v>
      </c>
      <c r="H47" s="430" t="s">
        <v>2455</v>
      </c>
      <c r="I47" s="430" t="s">
        <v>2458</v>
      </c>
      <c r="J47" s="450">
        <v>336</v>
      </c>
      <c r="K47" s="671">
        <v>16.327570000000001</v>
      </c>
      <c r="L47" s="671">
        <v>16.670000000000002</v>
      </c>
      <c r="M47" s="671"/>
      <c r="N47" s="432">
        <f t="shared" si="6"/>
        <v>45865</v>
      </c>
      <c r="O47" s="429"/>
      <c r="P47" s="430"/>
      <c r="Q47" s="430"/>
      <c r="R47" s="450"/>
      <c r="S47" s="458"/>
      <c r="T47" s="432"/>
      <c r="U47" s="459">
        <f t="shared" si="7"/>
        <v>20.409462500000004</v>
      </c>
      <c r="V47" s="430"/>
      <c r="W47" s="430"/>
      <c r="X47" s="456"/>
      <c r="Y47" s="456"/>
      <c r="Z47" s="456"/>
      <c r="AA47" s="456"/>
      <c r="AB47" s="456"/>
      <c r="AC47" s="456"/>
      <c r="AD47" s="456"/>
    </row>
    <row r="48" spans="1:30" ht="25.5">
      <c r="A48" s="411" t="s">
        <v>1646</v>
      </c>
      <c r="B48" s="436" t="s">
        <v>2460</v>
      </c>
      <c r="C48" s="411">
        <v>14.75</v>
      </c>
      <c r="D48" s="456">
        <f t="shared" si="5"/>
        <v>6.6905561099519186</v>
      </c>
      <c r="E48" s="427">
        <f>VLOOKUP(A48,'[1]Master Data'!A:AB,18,FALSE)</f>
        <v>0</v>
      </c>
      <c r="F48" s="457"/>
      <c r="G48" s="452">
        <v>45775</v>
      </c>
      <c r="H48" s="430" t="s">
        <v>2455</v>
      </c>
      <c r="I48" s="430" t="s">
        <v>2458</v>
      </c>
      <c r="J48" s="450">
        <v>672</v>
      </c>
      <c r="K48" s="671">
        <v>20.053100000000001</v>
      </c>
      <c r="L48" s="671">
        <v>20.170000000000002</v>
      </c>
      <c r="M48" s="671"/>
      <c r="N48" s="432">
        <f t="shared" si="6"/>
        <v>45865</v>
      </c>
      <c r="O48" s="449">
        <v>45834</v>
      </c>
      <c r="P48" s="430" t="s">
        <v>2455</v>
      </c>
      <c r="Q48" s="430" t="s">
        <v>2456</v>
      </c>
      <c r="R48" s="450">
        <v>0</v>
      </c>
      <c r="S48" s="672">
        <v>20.053100000000001</v>
      </c>
      <c r="T48" s="432">
        <f t="shared" ref="T48:T53" si="8">O48+90</f>
        <v>45924</v>
      </c>
      <c r="U48" s="459">
        <f t="shared" si="7"/>
        <v>25.066375000000001</v>
      </c>
      <c r="V48" s="430"/>
      <c r="W48" s="430"/>
      <c r="X48" s="456"/>
      <c r="Y48" s="456"/>
      <c r="Z48" s="456"/>
      <c r="AA48" s="456"/>
      <c r="AB48" s="456"/>
      <c r="AC48" s="456"/>
      <c r="AD48" s="456"/>
    </row>
    <row r="49" spans="1:30" ht="25.5">
      <c r="A49" s="411" t="s">
        <v>1649</v>
      </c>
      <c r="B49" s="436" t="s">
        <v>2461</v>
      </c>
      <c r="C49" s="411">
        <v>14.75</v>
      </c>
      <c r="D49" s="456">
        <f t="shared" si="5"/>
        <v>6.6905561099519186</v>
      </c>
      <c r="E49" s="427">
        <f>VLOOKUP(A49,'[1]Master Data'!A:AB,18,FALSE)</f>
        <v>0</v>
      </c>
      <c r="F49" s="457"/>
      <c r="G49" s="452">
        <v>45775</v>
      </c>
      <c r="H49" s="430" t="s">
        <v>2455</v>
      </c>
      <c r="I49" s="430" t="s">
        <v>2458</v>
      </c>
      <c r="J49" s="450">
        <v>672</v>
      </c>
      <c r="K49" s="671">
        <v>20.053100000000001</v>
      </c>
      <c r="L49" s="671">
        <v>20.170000000000002</v>
      </c>
      <c r="M49" s="671"/>
      <c r="N49" s="432">
        <f t="shared" si="6"/>
        <v>45865</v>
      </c>
      <c r="O49" s="449">
        <v>45834</v>
      </c>
      <c r="P49" s="430" t="s">
        <v>2455</v>
      </c>
      <c r="Q49" s="430" t="s">
        <v>2456</v>
      </c>
      <c r="R49" s="450">
        <v>0</v>
      </c>
      <c r="S49" s="672">
        <v>20.053100000000001</v>
      </c>
      <c r="T49" s="432">
        <f t="shared" si="8"/>
        <v>45924</v>
      </c>
      <c r="U49" s="459">
        <f t="shared" si="7"/>
        <v>25.066375000000001</v>
      </c>
      <c r="V49" s="430"/>
      <c r="W49" s="430"/>
      <c r="X49" s="456"/>
      <c r="Y49" s="456"/>
      <c r="Z49" s="456"/>
      <c r="AA49" s="456"/>
      <c r="AB49" s="456"/>
      <c r="AC49" s="456"/>
      <c r="AD49" s="456"/>
    </row>
    <row r="50" spans="1:30" ht="25.5">
      <c r="A50" s="411" t="s">
        <v>1652</v>
      </c>
      <c r="B50" s="436" t="s">
        <v>2462</v>
      </c>
      <c r="C50" s="411">
        <v>18.559999999999999</v>
      </c>
      <c r="D50" s="456">
        <f t="shared" si="5"/>
        <v>8.4187607729293283</v>
      </c>
      <c r="E50" s="427">
        <f>VLOOKUP(A50,'[1]Master Data'!A:AB,18,FALSE)</f>
        <v>0</v>
      </c>
      <c r="F50" s="457"/>
      <c r="G50" s="452">
        <v>45775</v>
      </c>
      <c r="H50" s="430" t="s">
        <v>2455</v>
      </c>
      <c r="I50" s="430" t="s">
        <v>2458</v>
      </c>
      <c r="J50" s="450">
        <v>180</v>
      </c>
      <c r="K50" s="671">
        <v>36.624359999999996</v>
      </c>
      <c r="L50" s="671">
        <v>38.450000000000003</v>
      </c>
      <c r="M50" s="671"/>
      <c r="N50" s="432">
        <f t="shared" si="6"/>
        <v>45865</v>
      </c>
      <c r="O50" s="449">
        <v>45834</v>
      </c>
      <c r="P50" s="430" t="s">
        <v>2455</v>
      </c>
      <c r="Q50" s="430" t="s">
        <v>2456</v>
      </c>
      <c r="R50" s="450">
        <v>90</v>
      </c>
      <c r="S50" s="672">
        <v>36.624359999999996</v>
      </c>
      <c r="T50" s="432">
        <f t="shared" si="8"/>
        <v>45924</v>
      </c>
      <c r="U50" s="459">
        <f t="shared" si="7"/>
        <v>45.780449999999995</v>
      </c>
      <c r="V50" s="430"/>
      <c r="W50" s="430"/>
      <c r="X50" s="456"/>
      <c r="Y50" s="456"/>
      <c r="Z50" s="456"/>
      <c r="AA50" s="456"/>
      <c r="AB50" s="456"/>
      <c r="AC50" s="456"/>
      <c r="AD50" s="456"/>
    </row>
    <row r="51" spans="1:30" ht="25.5">
      <c r="A51" s="411" t="s">
        <v>1655</v>
      </c>
      <c r="B51" s="436" t="s">
        <v>2463</v>
      </c>
      <c r="C51" s="411">
        <v>18.559999999999999</v>
      </c>
      <c r="D51" s="456">
        <f t="shared" si="5"/>
        <v>8.4187607729293283</v>
      </c>
      <c r="E51" s="427">
        <f>VLOOKUP(A51,'[1]Master Data'!A:AB,18,FALSE)</f>
        <v>0</v>
      </c>
      <c r="F51" s="457"/>
      <c r="G51" s="452">
        <v>45775</v>
      </c>
      <c r="H51" s="430" t="s">
        <v>2455</v>
      </c>
      <c r="I51" s="430" t="s">
        <v>2458</v>
      </c>
      <c r="J51" s="450">
        <v>180</v>
      </c>
      <c r="K51" s="671">
        <v>36.624359999999996</v>
      </c>
      <c r="L51" s="671">
        <v>38.450000000000003</v>
      </c>
      <c r="M51" s="671"/>
      <c r="N51" s="432">
        <f t="shared" si="6"/>
        <v>45865</v>
      </c>
      <c r="O51" s="449">
        <v>45834</v>
      </c>
      <c r="P51" s="430" t="s">
        <v>2455</v>
      </c>
      <c r="Q51" s="430" t="s">
        <v>2456</v>
      </c>
      <c r="R51" s="450">
        <v>90</v>
      </c>
      <c r="S51" s="672">
        <v>36.624359999999996</v>
      </c>
      <c r="T51" s="432">
        <f t="shared" si="8"/>
        <v>45924</v>
      </c>
      <c r="U51" s="459">
        <f t="shared" si="7"/>
        <v>45.780449999999995</v>
      </c>
      <c r="V51" s="430"/>
      <c r="W51" s="430"/>
      <c r="X51" s="456"/>
      <c r="Y51" s="456"/>
      <c r="Z51" s="456"/>
      <c r="AA51" s="456"/>
      <c r="AB51" s="456"/>
      <c r="AC51" s="456"/>
      <c r="AD51" s="456"/>
    </row>
    <row r="52" spans="1:30" ht="25.5">
      <c r="A52" s="411" t="s">
        <v>1658</v>
      </c>
      <c r="B52" s="436" t="s">
        <v>2464</v>
      </c>
      <c r="C52" s="411">
        <v>18.559999999999999</v>
      </c>
      <c r="D52" s="456">
        <f t="shared" si="5"/>
        <v>8.4187607729293283</v>
      </c>
      <c r="E52" s="427">
        <f>VLOOKUP(A52,'[1]Master Data'!A:AB,18,FALSE)</f>
        <v>0</v>
      </c>
      <c r="F52" s="457"/>
      <c r="G52" s="452">
        <v>45775</v>
      </c>
      <c r="H52" s="430" t="s">
        <v>2455</v>
      </c>
      <c r="I52" s="430" t="s">
        <v>2458</v>
      </c>
      <c r="J52" s="450">
        <v>90</v>
      </c>
      <c r="K52" s="671">
        <v>36.77646</v>
      </c>
      <c r="L52" s="671">
        <v>38.450000000000003</v>
      </c>
      <c r="M52" s="671"/>
      <c r="N52" s="432">
        <f t="shared" si="6"/>
        <v>45865</v>
      </c>
      <c r="O52" s="449">
        <v>45834</v>
      </c>
      <c r="P52" s="430" t="s">
        <v>2455</v>
      </c>
      <c r="Q52" s="430" t="s">
        <v>2456</v>
      </c>
      <c r="R52" s="450">
        <v>180</v>
      </c>
      <c r="S52" s="672">
        <v>36.77646</v>
      </c>
      <c r="T52" s="432">
        <f t="shared" si="8"/>
        <v>45924</v>
      </c>
      <c r="U52" s="459">
        <f t="shared" si="7"/>
        <v>45.970574999999997</v>
      </c>
      <c r="V52" s="430"/>
      <c r="W52" s="430"/>
      <c r="X52" s="456"/>
      <c r="Y52" s="456"/>
      <c r="Z52" s="456"/>
      <c r="AA52" s="456"/>
      <c r="AB52" s="456"/>
      <c r="AC52" s="456"/>
      <c r="AD52" s="456"/>
    </row>
    <row r="53" spans="1:30" ht="25.5">
      <c r="A53" s="411" t="s">
        <v>1661</v>
      </c>
      <c r="B53" s="436" t="s">
        <v>2465</v>
      </c>
      <c r="C53" s="411">
        <v>18.559999999999999</v>
      </c>
      <c r="D53" s="456">
        <f t="shared" si="5"/>
        <v>8.4187607729293283</v>
      </c>
      <c r="E53" s="427">
        <f>VLOOKUP(A53,'[1]Master Data'!A:AB,18,FALSE)</f>
        <v>0</v>
      </c>
      <c r="F53" s="457"/>
      <c r="G53" s="452">
        <v>45775</v>
      </c>
      <c r="H53" s="430" t="s">
        <v>2455</v>
      </c>
      <c r="I53" s="430" t="s">
        <v>2458</v>
      </c>
      <c r="J53" s="450">
        <v>90</v>
      </c>
      <c r="K53" s="671">
        <v>36.77646</v>
      </c>
      <c r="L53" s="671">
        <v>38.450000000000003</v>
      </c>
      <c r="M53" s="671"/>
      <c r="N53" s="432">
        <f t="shared" si="6"/>
        <v>45865</v>
      </c>
      <c r="O53" s="449">
        <v>45834</v>
      </c>
      <c r="P53" s="430" t="s">
        <v>2455</v>
      </c>
      <c r="Q53" s="430" t="s">
        <v>2456</v>
      </c>
      <c r="R53" s="450">
        <v>180</v>
      </c>
      <c r="S53" s="672">
        <v>36.77646</v>
      </c>
      <c r="T53" s="432">
        <f t="shared" si="8"/>
        <v>45924</v>
      </c>
      <c r="U53" s="459">
        <f t="shared" si="7"/>
        <v>45.970574999999997</v>
      </c>
      <c r="V53" s="430"/>
      <c r="W53" s="430"/>
      <c r="X53" s="456"/>
      <c r="Y53" s="456"/>
      <c r="Z53" s="456"/>
      <c r="AA53" s="456"/>
      <c r="AB53" s="456"/>
      <c r="AC53" s="456"/>
      <c r="AD53" s="456"/>
    </row>
    <row r="54" spans="1:30" ht="33" customHeight="1">
      <c r="A54" s="411" t="s">
        <v>1664</v>
      </c>
      <c r="B54" s="436" t="s">
        <v>2466</v>
      </c>
      <c r="C54" s="411">
        <v>20.9</v>
      </c>
      <c r="D54" s="456">
        <f t="shared" si="5"/>
        <v>9.480177810033565</v>
      </c>
      <c r="E54" s="427">
        <f>VLOOKUP(A54,'[1]Master Data'!A:AB,18,FALSE)</f>
        <v>0</v>
      </c>
      <c r="F54" s="457"/>
      <c r="G54" s="452">
        <v>45775</v>
      </c>
      <c r="H54" s="430" t="s">
        <v>2455</v>
      </c>
      <c r="I54" s="430" t="s">
        <v>2458</v>
      </c>
      <c r="J54" s="450">
        <v>63</v>
      </c>
      <c r="K54" s="671">
        <v>42.914839999999998</v>
      </c>
      <c r="L54" s="671">
        <v>43.67</v>
      </c>
      <c r="M54" s="671"/>
      <c r="N54" s="432">
        <f t="shared" si="6"/>
        <v>45865</v>
      </c>
      <c r="O54" s="429"/>
      <c r="P54" s="430"/>
      <c r="Q54" s="430"/>
      <c r="R54" s="450"/>
      <c r="S54" s="458"/>
      <c r="T54" s="432"/>
      <c r="U54" s="459">
        <f t="shared" si="7"/>
        <v>53.643549999999998</v>
      </c>
      <c r="V54" s="430"/>
      <c r="W54" s="430"/>
      <c r="X54" s="456"/>
      <c r="Y54" s="456"/>
      <c r="Z54" s="456"/>
      <c r="AA54" s="456"/>
      <c r="AB54" s="456"/>
      <c r="AC54" s="456"/>
      <c r="AD54" s="456"/>
    </row>
    <row r="55" spans="1:30" ht="33" customHeight="1">
      <c r="A55" s="411" t="s">
        <v>1667</v>
      </c>
      <c r="B55" s="436" t="s">
        <v>2467</v>
      </c>
      <c r="C55" s="411">
        <v>20.9</v>
      </c>
      <c r="D55" s="456">
        <f t="shared" si="5"/>
        <v>9.480177810033565</v>
      </c>
      <c r="E55" s="427">
        <f>VLOOKUP(A55,'[1]Master Data'!A:AB,18,FALSE)</f>
        <v>0</v>
      </c>
      <c r="F55" s="457"/>
      <c r="G55" s="452">
        <v>45775</v>
      </c>
      <c r="H55" s="430" t="s">
        <v>2455</v>
      </c>
      <c r="I55" s="430" t="s">
        <v>2458</v>
      </c>
      <c r="J55" s="450">
        <v>63</v>
      </c>
      <c r="K55" s="671">
        <v>42.914839999999998</v>
      </c>
      <c r="L55" s="671">
        <v>43.67</v>
      </c>
      <c r="M55" s="671"/>
      <c r="N55" s="432">
        <f t="shared" si="6"/>
        <v>45865</v>
      </c>
      <c r="O55" s="429"/>
      <c r="P55" s="430"/>
      <c r="Q55" s="430"/>
      <c r="R55" s="450"/>
      <c r="S55" s="458"/>
      <c r="T55" s="432"/>
      <c r="U55" s="459">
        <f t="shared" si="7"/>
        <v>53.643549999999998</v>
      </c>
      <c r="V55" s="430"/>
      <c r="W55" s="430"/>
      <c r="X55" s="456"/>
      <c r="Y55" s="456"/>
      <c r="Z55" s="456"/>
      <c r="AA55" s="456"/>
      <c r="AB55" s="456"/>
      <c r="AC55" s="456"/>
      <c r="AD55" s="456"/>
    </row>
    <row r="56" spans="1:30" ht="33" customHeight="1">
      <c r="A56" s="460" t="s">
        <v>1012</v>
      </c>
      <c r="B56" s="461" t="s">
        <v>1672</v>
      </c>
      <c r="C56" s="411"/>
      <c r="D56" s="411"/>
      <c r="E56" s="427">
        <f>VLOOKUP(A56,'[1]Master Data'!A:AB,18,FALSE)</f>
        <v>0</v>
      </c>
      <c r="F56" s="448"/>
      <c r="G56" s="452"/>
      <c r="H56" s="412"/>
      <c r="I56" s="412"/>
      <c r="J56" s="450"/>
      <c r="K56" s="671"/>
      <c r="L56" s="671"/>
      <c r="M56" s="671"/>
      <c r="N56" s="432"/>
      <c r="O56" s="429"/>
      <c r="P56" s="412"/>
      <c r="Q56" s="412"/>
      <c r="R56" s="450"/>
      <c r="S56" s="458"/>
      <c r="T56" s="432"/>
      <c r="U56" s="451"/>
      <c r="V56" s="412"/>
      <c r="W56" s="412"/>
      <c r="X56" s="411"/>
      <c r="Y56" s="411"/>
      <c r="Z56" s="411"/>
      <c r="AA56" s="411"/>
      <c r="AB56" s="411"/>
      <c r="AC56" s="411"/>
      <c r="AD56" s="411"/>
    </row>
    <row r="57" spans="1:30" ht="33" customHeight="1">
      <c r="A57" s="460" t="s">
        <v>1031</v>
      </c>
      <c r="B57" s="461" t="s">
        <v>2468</v>
      </c>
      <c r="C57" s="411"/>
      <c r="D57" s="411"/>
      <c r="E57" s="427">
        <f>VLOOKUP(A57,'[1]Master Data'!A:AB,18,FALSE)</f>
        <v>0</v>
      </c>
      <c r="F57" s="448"/>
      <c r="G57" s="452"/>
      <c r="H57" s="412"/>
      <c r="I57" s="412"/>
      <c r="J57" s="450"/>
      <c r="K57" s="671">
        <v>0.08</v>
      </c>
      <c r="L57" s="671"/>
      <c r="M57" s="671"/>
      <c r="N57" s="432"/>
      <c r="O57" s="429"/>
      <c r="P57" s="412"/>
      <c r="Q57" s="412"/>
      <c r="R57" s="450"/>
      <c r="S57" s="458"/>
      <c r="T57" s="432"/>
      <c r="U57" s="451"/>
      <c r="V57" s="412"/>
      <c r="W57" s="412"/>
      <c r="X57" s="411"/>
      <c r="Y57" s="411"/>
      <c r="Z57" s="411"/>
      <c r="AA57" s="411"/>
      <c r="AB57" s="411"/>
      <c r="AC57" s="411"/>
      <c r="AD57" s="411"/>
    </row>
    <row r="58" spans="1:30" ht="33" customHeight="1">
      <c r="A58" s="460" t="s">
        <v>1045</v>
      </c>
      <c r="B58" s="461" t="s">
        <v>2469</v>
      </c>
      <c r="C58" s="411"/>
      <c r="D58" s="411"/>
      <c r="E58" s="427">
        <f>VLOOKUP(A58,'[1]Master Data'!A:AB,18,FALSE)</f>
        <v>0</v>
      </c>
      <c r="F58" s="448"/>
      <c r="G58" s="452"/>
      <c r="H58" s="412"/>
      <c r="I58" s="412"/>
      <c r="J58" s="450"/>
      <c r="K58" s="671">
        <v>0.31</v>
      </c>
      <c r="L58" s="671"/>
      <c r="M58" s="671"/>
      <c r="N58" s="432"/>
      <c r="O58" s="429"/>
      <c r="P58" s="412"/>
      <c r="Q58" s="412"/>
      <c r="R58" s="450"/>
      <c r="S58" s="458"/>
      <c r="T58" s="432"/>
      <c r="U58" s="451"/>
      <c r="V58" s="412"/>
      <c r="W58" s="412"/>
      <c r="X58" s="411"/>
      <c r="Y58" s="411"/>
      <c r="Z58" s="411"/>
      <c r="AA58" s="411"/>
      <c r="AB58" s="411"/>
      <c r="AC58" s="411"/>
      <c r="AD58" s="411"/>
    </row>
    <row r="59" spans="1:30" ht="30">
      <c r="A59" s="460" t="s">
        <v>1049</v>
      </c>
      <c r="B59" s="461" t="s">
        <v>2470</v>
      </c>
      <c r="C59" s="411"/>
      <c r="D59" s="411"/>
      <c r="E59" s="427">
        <f>VLOOKUP(A59,'[1]Master Data'!A:AB,18,FALSE)</f>
        <v>0</v>
      </c>
      <c r="F59" s="448"/>
      <c r="G59" s="452"/>
      <c r="H59" s="412"/>
      <c r="I59" s="412"/>
      <c r="J59" s="450"/>
      <c r="K59" s="671">
        <v>0.09</v>
      </c>
      <c r="L59" s="671"/>
      <c r="M59" s="671"/>
      <c r="N59" s="432"/>
      <c r="O59" s="429"/>
      <c r="P59" s="412"/>
      <c r="Q59" s="412"/>
      <c r="R59" s="450"/>
      <c r="S59" s="458"/>
      <c r="T59" s="432"/>
      <c r="U59" s="451"/>
      <c r="V59" s="412"/>
      <c r="W59" s="412"/>
      <c r="X59" s="411"/>
      <c r="Y59" s="411"/>
      <c r="Z59" s="411"/>
      <c r="AA59" s="411"/>
      <c r="AB59" s="411"/>
      <c r="AC59" s="411"/>
      <c r="AD59" s="411"/>
    </row>
    <row r="60" spans="1:30" ht="30">
      <c r="A60" s="460" t="s">
        <v>1058</v>
      </c>
      <c r="B60" s="461" t="s">
        <v>2471</v>
      </c>
      <c r="C60" s="411"/>
      <c r="D60" s="411"/>
      <c r="E60" s="427">
        <f>VLOOKUP(A60,'[1]Master Data'!A:AB,18,FALSE)</f>
        <v>0</v>
      </c>
      <c r="F60" s="448"/>
      <c r="G60" s="452"/>
      <c r="H60" s="412"/>
      <c r="I60" s="412"/>
      <c r="J60" s="450"/>
      <c r="K60" s="671">
        <v>0.27</v>
      </c>
      <c r="L60" s="671"/>
      <c r="M60" s="671"/>
      <c r="N60" s="432"/>
      <c r="O60" s="429"/>
      <c r="P60" s="412"/>
      <c r="Q60" s="412"/>
      <c r="R60" s="450"/>
      <c r="S60" s="458"/>
      <c r="T60" s="432"/>
      <c r="U60" s="451"/>
      <c r="V60" s="412"/>
      <c r="W60" s="412"/>
      <c r="X60" s="411"/>
      <c r="Y60" s="411"/>
      <c r="Z60" s="411"/>
      <c r="AA60" s="411"/>
      <c r="AB60" s="411"/>
      <c r="AC60" s="411"/>
      <c r="AD60" s="411"/>
    </row>
    <row r="61" spans="1:30" ht="33" customHeight="1">
      <c r="A61" s="460" t="s">
        <v>1008</v>
      </c>
      <c r="B61" s="461" t="s">
        <v>2472</v>
      </c>
      <c r="C61" s="411"/>
      <c r="D61" s="411"/>
      <c r="E61" s="427">
        <f>VLOOKUP(A61,'[1]Master Data'!A:AB,18,FALSE)</f>
        <v>0</v>
      </c>
      <c r="F61" s="448"/>
      <c r="G61" s="452"/>
      <c r="H61" s="412"/>
      <c r="I61" s="412"/>
      <c r="J61" s="450"/>
      <c r="K61" s="671">
        <v>0.08</v>
      </c>
      <c r="L61" s="671"/>
      <c r="M61" s="671"/>
      <c r="N61" s="432"/>
      <c r="O61" s="429"/>
      <c r="P61" s="412"/>
      <c r="Q61" s="412"/>
      <c r="R61" s="450"/>
      <c r="S61" s="458"/>
      <c r="T61" s="432"/>
      <c r="U61" s="451"/>
      <c r="V61" s="412"/>
      <c r="W61" s="412"/>
      <c r="X61" s="411"/>
      <c r="Y61" s="411"/>
      <c r="Z61" s="411"/>
      <c r="AA61" s="411"/>
      <c r="AB61" s="411"/>
      <c r="AC61" s="411"/>
      <c r="AD61" s="411"/>
    </row>
    <row r="62" spans="1:30">
      <c r="A62" s="411" t="s">
        <v>1688</v>
      </c>
      <c r="B62" s="447" t="s">
        <v>2473</v>
      </c>
      <c r="C62" s="413"/>
      <c r="D62" s="462"/>
      <c r="E62" s="427">
        <f>VLOOKUP(A62,'[1]Master Data'!A:AB,18,FALSE)</f>
        <v>0</v>
      </c>
      <c r="F62" s="463"/>
      <c r="G62" s="417">
        <v>45775</v>
      </c>
      <c r="H62" s="418" t="s">
        <v>1548</v>
      </c>
      <c r="I62" s="418" t="s">
        <v>2445</v>
      </c>
      <c r="J62" s="419">
        <v>100</v>
      </c>
      <c r="K62" s="668">
        <v>0.66</v>
      </c>
      <c r="L62" s="668">
        <v>0.24</v>
      </c>
      <c r="M62" s="669">
        <f>SUM(L62-K62)/L62</f>
        <v>-1.7500000000000002</v>
      </c>
      <c r="N62" s="432">
        <f>G62+90</f>
        <v>45865</v>
      </c>
      <c r="O62" s="421"/>
      <c r="P62" s="464"/>
      <c r="Q62" s="464"/>
      <c r="R62" s="419"/>
      <c r="S62" s="422"/>
      <c r="T62" s="420"/>
      <c r="U62" s="465"/>
      <c r="V62" s="464"/>
      <c r="W62" s="464"/>
      <c r="X62" s="462"/>
      <c r="Y62" s="462"/>
      <c r="Z62" s="462"/>
      <c r="AA62" s="462"/>
      <c r="AB62" s="462"/>
      <c r="AC62" s="462"/>
      <c r="AD62" s="462"/>
    </row>
    <row r="63" spans="1:30" ht="40.5">
      <c r="A63" s="411" t="s">
        <v>98</v>
      </c>
      <c r="B63" s="447" t="s">
        <v>2474</v>
      </c>
      <c r="C63" s="413"/>
      <c r="D63" s="462"/>
      <c r="E63" s="427">
        <f>VLOOKUP(A63,'[1]Master Data'!A:AB,18,FALSE)</f>
        <v>0</v>
      </c>
      <c r="F63" s="463"/>
      <c r="G63" s="417"/>
      <c r="H63" s="464"/>
      <c r="I63" s="464"/>
      <c r="J63" s="419"/>
      <c r="K63" s="668">
        <v>19.861215555555557</v>
      </c>
      <c r="L63" s="668"/>
      <c r="M63" s="668"/>
      <c r="N63" s="420"/>
      <c r="O63" s="449">
        <v>45834</v>
      </c>
      <c r="P63" s="430" t="s">
        <v>2455</v>
      </c>
      <c r="Q63" s="430" t="s">
        <v>2456</v>
      </c>
      <c r="R63" s="419">
        <v>144</v>
      </c>
      <c r="S63" s="673">
        <v>19.861215555555557</v>
      </c>
      <c r="T63" s="420"/>
      <c r="U63" s="465"/>
      <c r="V63" s="464"/>
      <c r="W63" s="464"/>
      <c r="X63" s="462"/>
      <c r="Y63" s="462"/>
      <c r="Z63" s="462"/>
      <c r="AA63" s="462"/>
      <c r="AB63" s="462"/>
      <c r="AC63" s="462"/>
      <c r="AD63" s="462"/>
    </row>
    <row r="64" spans="1:30" ht="40.5">
      <c r="A64" s="411" t="s">
        <v>102</v>
      </c>
      <c r="B64" s="447" t="s">
        <v>2475</v>
      </c>
      <c r="C64" s="413"/>
      <c r="D64" s="462"/>
      <c r="E64" s="427">
        <f>VLOOKUP(A64,'[1]Master Data'!A:AB,18,FALSE)</f>
        <v>0</v>
      </c>
      <c r="F64" s="463"/>
      <c r="G64" s="417"/>
      <c r="H64" s="464"/>
      <c r="I64" s="464"/>
      <c r="J64" s="419"/>
      <c r="K64" s="668">
        <v>19.861215555555557</v>
      </c>
      <c r="L64" s="668"/>
      <c r="M64" s="668"/>
      <c r="N64" s="420"/>
      <c r="O64" s="449">
        <v>45834</v>
      </c>
      <c r="P64" s="430" t="s">
        <v>2455</v>
      </c>
      <c r="Q64" s="430" t="s">
        <v>2456</v>
      </c>
      <c r="R64" s="419">
        <v>144</v>
      </c>
      <c r="S64" s="673">
        <v>19.861215555555557</v>
      </c>
      <c r="T64" s="420"/>
      <c r="U64" s="465"/>
      <c r="V64" s="464"/>
      <c r="W64" s="464"/>
      <c r="X64" s="462"/>
      <c r="Y64" s="462"/>
      <c r="Z64" s="462"/>
      <c r="AA64" s="462"/>
      <c r="AB64" s="462"/>
      <c r="AC64" s="462"/>
      <c r="AD64" s="462"/>
    </row>
    <row r="65" spans="1:30" ht="27">
      <c r="A65" s="411" t="s">
        <v>123</v>
      </c>
      <c r="B65" s="447" t="s">
        <v>2476</v>
      </c>
      <c r="C65" s="413"/>
      <c r="D65" s="462"/>
      <c r="E65" s="427">
        <f>VLOOKUP(A65,'[1]Master Data'!A:AB,18,FALSE)</f>
        <v>0</v>
      </c>
      <c r="F65" s="463"/>
      <c r="G65" s="417"/>
      <c r="H65" s="464"/>
      <c r="I65" s="464"/>
      <c r="J65" s="419"/>
      <c r="K65" s="668">
        <v>23.713400740740742</v>
      </c>
      <c r="L65" s="668"/>
      <c r="M65" s="668"/>
      <c r="N65" s="420"/>
      <c r="O65" s="449">
        <v>45834</v>
      </c>
      <c r="P65" s="430" t="s">
        <v>2455</v>
      </c>
      <c r="Q65" s="430" t="s">
        <v>2456</v>
      </c>
      <c r="R65" s="419">
        <v>216</v>
      </c>
      <c r="S65" s="673">
        <v>23.713400740740742</v>
      </c>
      <c r="T65" s="420"/>
      <c r="U65" s="465"/>
      <c r="V65" s="464"/>
      <c r="W65" s="464"/>
      <c r="X65" s="462"/>
      <c r="Y65" s="462"/>
      <c r="Z65" s="462"/>
      <c r="AA65" s="462"/>
      <c r="AB65" s="462"/>
      <c r="AC65" s="462"/>
      <c r="AD65" s="462"/>
    </row>
    <row r="66" spans="1:30" ht="27">
      <c r="A66" s="411" t="s">
        <v>126</v>
      </c>
      <c r="B66" s="447" t="s">
        <v>2477</v>
      </c>
      <c r="C66" s="413"/>
      <c r="D66" s="462"/>
      <c r="E66" s="427">
        <f>VLOOKUP(A66,'[1]Master Data'!A:AB,18,FALSE)</f>
        <v>0</v>
      </c>
      <c r="F66" s="463"/>
      <c r="G66" s="417"/>
      <c r="H66" s="464"/>
      <c r="I66" s="464"/>
      <c r="J66" s="419"/>
      <c r="K66" s="668">
        <v>23.713400740740742</v>
      </c>
      <c r="L66" s="668"/>
      <c r="M66" s="668"/>
      <c r="N66" s="420"/>
      <c r="O66" s="449">
        <v>45834</v>
      </c>
      <c r="P66" s="430" t="s">
        <v>2455</v>
      </c>
      <c r="Q66" s="430" t="s">
        <v>2456</v>
      </c>
      <c r="R66" s="419">
        <v>216</v>
      </c>
      <c r="S66" s="673">
        <v>23.713400740740742</v>
      </c>
      <c r="T66" s="420"/>
      <c r="U66" s="465"/>
      <c r="V66" s="464"/>
      <c r="W66" s="464"/>
      <c r="X66" s="462"/>
      <c r="Y66" s="462"/>
      <c r="Z66" s="462"/>
      <c r="AA66" s="462"/>
      <c r="AB66" s="462"/>
      <c r="AC66" s="462"/>
      <c r="AD66" s="462"/>
    </row>
    <row r="67" spans="1:30" ht="27">
      <c r="A67" s="411" t="s">
        <v>161</v>
      </c>
      <c r="B67" s="447" t="s">
        <v>2478</v>
      </c>
      <c r="C67" s="413"/>
      <c r="D67" s="462"/>
      <c r="E67" s="427">
        <f>VLOOKUP(A67,'[1]Master Data'!A:AB,18,FALSE)</f>
        <v>0</v>
      </c>
      <c r="F67" s="463"/>
      <c r="G67" s="417"/>
      <c r="H67" s="464"/>
      <c r="I67" s="464"/>
      <c r="J67" s="419"/>
      <c r="K67" s="668">
        <v>43.854335555555558</v>
      </c>
      <c r="L67" s="668"/>
      <c r="M67" s="668"/>
      <c r="N67" s="420"/>
      <c r="O67" s="449">
        <v>45834</v>
      </c>
      <c r="P67" s="430" t="s">
        <v>2455</v>
      </c>
      <c r="Q67" s="430" t="s">
        <v>2456</v>
      </c>
      <c r="R67" s="419">
        <v>63</v>
      </c>
      <c r="S67" s="673">
        <v>43.854335555555558</v>
      </c>
      <c r="T67" s="420"/>
      <c r="U67" s="465"/>
      <c r="V67" s="464"/>
      <c r="W67" s="464"/>
      <c r="X67" s="462"/>
      <c r="Y67" s="462"/>
      <c r="Z67" s="462"/>
      <c r="AA67" s="462"/>
      <c r="AB67" s="462"/>
      <c r="AC67" s="462"/>
      <c r="AD67" s="462"/>
    </row>
    <row r="68" spans="1:30" ht="27">
      <c r="A68" s="411" t="s">
        <v>163</v>
      </c>
      <c r="B68" s="447" t="s">
        <v>2479</v>
      </c>
      <c r="C68" s="413"/>
      <c r="D68" s="462"/>
      <c r="E68" s="427">
        <f>VLOOKUP(A68,'[1]Master Data'!A:AB,18,FALSE)</f>
        <v>0</v>
      </c>
      <c r="F68" s="463"/>
      <c r="G68" s="417"/>
      <c r="H68" s="464"/>
      <c r="I68" s="464"/>
      <c r="J68" s="419"/>
      <c r="K68" s="668">
        <v>43.854335555555558</v>
      </c>
      <c r="L68" s="668"/>
      <c r="M68" s="668"/>
      <c r="N68" s="420"/>
      <c r="O68" s="449">
        <v>45834</v>
      </c>
      <c r="P68" s="430" t="s">
        <v>2455</v>
      </c>
      <c r="Q68" s="430" t="s">
        <v>2456</v>
      </c>
      <c r="R68" s="419">
        <v>63</v>
      </c>
      <c r="S68" s="673">
        <v>43.854335555555558</v>
      </c>
      <c r="T68" s="420"/>
      <c r="U68" s="465"/>
      <c r="V68" s="464"/>
      <c r="W68" s="464"/>
      <c r="X68" s="462"/>
      <c r="Y68" s="462"/>
      <c r="Z68" s="462"/>
      <c r="AA68" s="462"/>
      <c r="AB68" s="462"/>
      <c r="AC68" s="462"/>
      <c r="AD68" s="462"/>
    </row>
    <row r="69" spans="1:30" ht="27">
      <c r="A69" s="411" t="s">
        <v>165</v>
      </c>
      <c r="B69" s="447" t="s">
        <v>2480</v>
      </c>
      <c r="C69" s="413"/>
      <c r="D69" s="462"/>
      <c r="E69" s="427">
        <f>VLOOKUP(A69,'[1]Master Data'!A:AB,18,FALSE)</f>
        <v>0</v>
      </c>
      <c r="F69" s="463"/>
      <c r="G69" s="417"/>
      <c r="H69" s="464"/>
      <c r="I69" s="464"/>
      <c r="J69" s="419"/>
      <c r="K69" s="668">
        <v>44.706095555555549</v>
      </c>
      <c r="L69" s="668"/>
      <c r="M69" s="668"/>
      <c r="N69" s="420"/>
      <c r="O69" s="449">
        <v>45834</v>
      </c>
      <c r="P69" s="430" t="s">
        <v>2455</v>
      </c>
      <c r="Q69" s="430" t="s">
        <v>2456</v>
      </c>
      <c r="R69" s="419">
        <v>126</v>
      </c>
      <c r="S69" s="673">
        <v>44.706095555555549</v>
      </c>
      <c r="T69" s="420"/>
      <c r="U69" s="465"/>
      <c r="V69" s="464"/>
      <c r="W69" s="464"/>
      <c r="X69" s="462"/>
      <c r="Y69" s="462"/>
      <c r="Z69" s="462"/>
      <c r="AA69" s="462"/>
      <c r="AB69" s="462"/>
      <c r="AC69" s="462"/>
      <c r="AD69" s="462"/>
    </row>
    <row r="70" spans="1:30" ht="27">
      <c r="A70" s="411" t="s">
        <v>167</v>
      </c>
      <c r="B70" s="447" t="s">
        <v>2481</v>
      </c>
      <c r="C70" s="413"/>
      <c r="D70" s="462"/>
      <c r="E70" s="427">
        <f>VLOOKUP(A70,'[1]Master Data'!A:AB,18,FALSE)</f>
        <v>0</v>
      </c>
      <c r="F70" s="463"/>
      <c r="G70" s="417"/>
      <c r="H70" s="464"/>
      <c r="I70" s="464"/>
      <c r="J70" s="419"/>
      <c r="K70" s="668">
        <v>44.706095555555549</v>
      </c>
      <c r="L70" s="668"/>
      <c r="M70" s="668"/>
      <c r="N70" s="420"/>
      <c r="O70" s="449">
        <v>45834</v>
      </c>
      <c r="P70" s="430" t="s">
        <v>2455</v>
      </c>
      <c r="Q70" s="430" t="s">
        <v>2456</v>
      </c>
      <c r="R70" s="419">
        <v>126</v>
      </c>
      <c r="S70" s="673">
        <v>44.706095555555549</v>
      </c>
      <c r="T70" s="420"/>
      <c r="U70" s="465"/>
      <c r="V70" s="464"/>
      <c r="W70" s="464"/>
      <c r="X70" s="462"/>
      <c r="Y70" s="462"/>
      <c r="Z70" s="462"/>
      <c r="AA70" s="462"/>
      <c r="AB70" s="462"/>
      <c r="AC70" s="462"/>
      <c r="AD70" s="462"/>
    </row>
    <row r="71" spans="1:30" ht="27">
      <c r="A71" s="411" t="s">
        <v>169</v>
      </c>
      <c r="B71" s="466" t="s">
        <v>2482</v>
      </c>
      <c r="C71" s="413"/>
      <c r="D71" s="462"/>
      <c r="E71" s="427">
        <f>VLOOKUP(A71,'[1]Master Data'!A:AB,18,FALSE)</f>
        <v>0</v>
      </c>
      <c r="F71" s="463"/>
      <c r="G71" s="417"/>
      <c r="H71" s="464"/>
      <c r="I71" s="464"/>
      <c r="J71" s="419"/>
      <c r="K71" s="668">
        <v>49.086575555555555</v>
      </c>
      <c r="L71" s="668"/>
      <c r="M71" s="668"/>
      <c r="N71" s="420"/>
      <c r="O71" s="449">
        <v>45834</v>
      </c>
      <c r="P71" s="430" t="s">
        <v>2455</v>
      </c>
      <c r="Q71" s="430" t="s">
        <v>2456</v>
      </c>
      <c r="R71" s="419">
        <v>63</v>
      </c>
      <c r="S71" s="673">
        <v>49.086575555555555</v>
      </c>
      <c r="T71" s="420"/>
      <c r="U71" s="465"/>
      <c r="V71" s="464"/>
      <c r="W71" s="464"/>
      <c r="X71" s="462"/>
      <c r="Y71" s="462"/>
      <c r="Z71" s="462"/>
      <c r="AA71" s="462"/>
      <c r="AB71" s="462"/>
      <c r="AC71" s="462"/>
      <c r="AD71" s="462"/>
    </row>
    <row r="72" spans="1:30" ht="27">
      <c r="A72" s="411" t="s">
        <v>171</v>
      </c>
      <c r="B72" s="466" t="s">
        <v>2483</v>
      </c>
      <c r="C72" s="413"/>
      <c r="D72" s="462"/>
      <c r="E72" s="427">
        <f>VLOOKUP(A72,'[1]Master Data'!A:AB,18,FALSE)</f>
        <v>0</v>
      </c>
      <c r="F72" s="463"/>
      <c r="G72" s="417"/>
      <c r="H72" s="464"/>
      <c r="I72" s="464"/>
      <c r="J72" s="419"/>
      <c r="K72" s="668">
        <v>49.086575555555555</v>
      </c>
      <c r="L72" s="668"/>
      <c r="M72" s="668"/>
      <c r="N72" s="420"/>
      <c r="O72" s="449">
        <v>45834</v>
      </c>
      <c r="P72" s="430" t="s">
        <v>2455</v>
      </c>
      <c r="Q72" s="430" t="s">
        <v>2456</v>
      </c>
      <c r="R72" s="419">
        <v>63</v>
      </c>
      <c r="S72" s="673">
        <v>49.086575555555555</v>
      </c>
      <c r="T72" s="420"/>
      <c r="U72" s="465"/>
      <c r="V72" s="464"/>
      <c r="W72" s="464"/>
      <c r="X72" s="462"/>
      <c r="Y72" s="462"/>
      <c r="Z72" s="462"/>
      <c r="AA72" s="462"/>
      <c r="AB72" s="462"/>
      <c r="AC72" s="462"/>
      <c r="AD72" s="462"/>
    </row>
    <row r="73" spans="1:30" ht="30">
      <c r="A73" s="411" t="s">
        <v>556</v>
      </c>
      <c r="B73" s="414" t="s">
        <v>1705</v>
      </c>
      <c r="C73" s="413"/>
      <c r="D73" s="462"/>
      <c r="E73" s="427">
        <f>VLOOKUP(A73,'[1]Master Data'!A:AB,18,FALSE)</f>
        <v>0</v>
      </c>
      <c r="F73" s="463"/>
      <c r="G73" s="417">
        <v>45775</v>
      </c>
      <c r="H73" s="418" t="s">
        <v>1548</v>
      </c>
      <c r="I73" s="418" t="s">
        <v>2445</v>
      </c>
      <c r="J73" s="419">
        <v>1000</v>
      </c>
      <c r="K73" s="668">
        <v>0.21</v>
      </c>
      <c r="L73" s="668">
        <v>0.28000000000000003</v>
      </c>
      <c r="M73" s="669">
        <f t="shared" ref="M73:M75" si="9">SUM(L73-K73)/L73</f>
        <v>0.25000000000000011</v>
      </c>
      <c r="N73" s="420">
        <f>G73+90</f>
        <v>45865</v>
      </c>
      <c r="O73" s="421"/>
      <c r="P73" s="430"/>
      <c r="Q73" s="418"/>
      <c r="R73" s="419"/>
      <c r="S73" s="422"/>
      <c r="T73" s="420"/>
      <c r="U73" s="465"/>
      <c r="V73" s="464"/>
      <c r="W73" s="464"/>
      <c r="X73" s="462"/>
      <c r="Y73" s="462"/>
      <c r="Z73" s="462"/>
      <c r="AA73" s="462"/>
      <c r="AB73" s="462"/>
      <c r="AC73" s="462"/>
      <c r="AD73" s="462"/>
    </row>
    <row r="74" spans="1:30" ht="33" customHeight="1">
      <c r="A74" s="411" t="s">
        <v>569</v>
      </c>
      <c r="B74" s="414" t="s">
        <v>1706</v>
      </c>
      <c r="C74" s="411"/>
      <c r="D74" s="411"/>
      <c r="E74" s="427">
        <f>VLOOKUP(A74,'[1]Master Data'!A:AB,18,FALSE)</f>
        <v>0</v>
      </c>
      <c r="F74" s="448"/>
      <c r="G74" s="417">
        <v>45775</v>
      </c>
      <c r="H74" s="418" t="s">
        <v>1548</v>
      </c>
      <c r="I74" s="418" t="s">
        <v>2445</v>
      </c>
      <c r="J74" s="450">
        <v>1000</v>
      </c>
      <c r="K74" s="671">
        <v>0.21</v>
      </c>
      <c r="L74" s="671">
        <v>0.28000000000000003</v>
      </c>
      <c r="M74" s="669">
        <f t="shared" si="9"/>
        <v>0.25000000000000011</v>
      </c>
      <c r="N74" s="420">
        <f>G74+90</f>
        <v>45865</v>
      </c>
      <c r="O74" s="429"/>
      <c r="P74" s="430"/>
      <c r="Q74" s="418"/>
      <c r="R74" s="450"/>
      <c r="S74" s="458"/>
      <c r="T74" s="432"/>
      <c r="U74" s="451"/>
      <c r="V74" s="412"/>
      <c r="W74" s="412"/>
      <c r="X74" s="411"/>
      <c r="Y74" s="411"/>
      <c r="Z74" s="411"/>
      <c r="AA74" s="411"/>
      <c r="AB74" s="411"/>
      <c r="AC74" s="411"/>
      <c r="AD74" s="411"/>
    </row>
    <row r="75" spans="1:30" ht="33" customHeight="1">
      <c r="A75" s="411" t="s">
        <v>578</v>
      </c>
      <c r="B75" s="414" t="s">
        <v>1708</v>
      </c>
      <c r="C75" s="411">
        <v>7.3999999999999996E-2</v>
      </c>
      <c r="D75" s="456">
        <f>C75/2.2046</f>
        <v>3.356617980586047E-2</v>
      </c>
      <c r="E75" s="427">
        <f>VLOOKUP(A75,'[1]Master Data'!A:AB,18,FALSE)</f>
        <v>0</v>
      </c>
      <c r="F75" s="457"/>
      <c r="G75" s="417">
        <v>45775</v>
      </c>
      <c r="H75" s="418" t="s">
        <v>1548</v>
      </c>
      <c r="I75" s="418" t="s">
        <v>2445</v>
      </c>
      <c r="J75" s="450">
        <v>960</v>
      </c>
      <c r="K75" s="671">
        <v>0.27</v>
      </c>
      <c r="L75" s="671">
        <v>0.37</v>
      </c>
      <c r="M75" s="669">
        <f t="shared" si="9"/>
        <v>0.27027027027027023</v>
      </c>
      <c r="N75" s="420">
        <f>G75+90</f>
        <v>45865</v>
      </c>
      <c r="O75" s="429"/>
      <c r="P75" s="430"/>
      <c r="Q75" s="418"/>
      <c r="R75" s="450"/>
      <c r="S75" s="458"/>
      <c r="T75" s="432"/>
      <c r="U75" s="459"/>
      <c r="V75" s="430"/>
      <c r="W75" s="430"/>
      <c r="X75" s="456"/>
      <c r="Y75" s="456"/>
      <c r="Z75" s="456"/>
      <c r="AA75" s="456"/>
      <c r="AB75" s="456"/>
      <c r="AC75" s="456"/>
      <c r="AD75" s="456"/>
    </row>
    <row r="76" spans="1:30" ht="33" customHeight="1">
      <c r="A76" s="411" t="s">
        <v>597</v>
      </c>
      <c r="B76" s="414" t="s">
        <v>1710</v>
      </c>
      <c r="C76" s="411">
        <v>9.1999999999999998E-2</v>
      </c>
      <c r="D76" s="456">
        <f>C76/2.2046</f>
        <v>4.1730926245123832E-2</v>
      </c>
      <c r="E76" s="427">
        <f>VLOOKUP(A76,'[1]Master Data'!A:AB,18,FALSE)</f>
        <v>0</v>
      </c>
      <c r="F76" s="457"/>
      <c r="G76" s="452"/>
      <c r="H76" s="430"/>
      <c r="I76" s="430"/>
      <c r="J76" s="450"/>
      <c r="K76" s="671">
        <v>0.33</v>
      </c>
      <c r="L76" s="671"/>
      <c r="M76" s="671"/>
      <c r="N76" s="432"/>
      <c r="O76" s="429"/>
      <c r="P76" s="430"/>
      <c r="Q76" s="430"/>
      <c r="R76" s="450"/>
      <c r="S76" s="458"/>
      <c r="T76" s="432"/>
      <c r="U76" s="459"/>
      <c r="V76" s="430"/>
      <c r="W76" s="430"/>
      <c r="X76" s="456"/>
      <c r="Y76" s="456"/>
      <c r="Z76" s="456"/>
      <c r="AA76" s="456"/>
      <c r="AB76" s="456"/>
      <c r="AC76" s="456"/>
      <c r="AD76" s="456"/>
    </row>
    <row r="77" spans="1:30" ht="33" customHeight="1">
      <c r="A77" s="411" t="s">
        <v>585</v>
      </c>
      <c r="B77" s="414" t="s">
        <v>1712</v>
      </c>
      <c r="C77" s="411">
        <v>9.7000000000000003E-2</v>
      </c>
      <c r="D77" s="456">
        <f>C77/2.2046</f>
        <v>4.399891136714143E-2</v>
      </c>
      <c r="E77" s="427">
        <f>VLOOKUP(A77,'[1]Master Data'!A:AB,18,FALSE)</f>
        <v>0</v>
      </c>
      <c r="F77" s="457"/>
      <c r="G77" s="417">
        <v>45775</v>
      </c>
      <c r="H77" s="418" t="s">
        <v>1548</v>
      </c>
      <c r="I77" s="418" t="s">
        <v>2445</v>
      </c>
      <c r="J77" s="450">
        <v>600</v>
      </c>
      <c r="K77" s="671">
        <v>0.33</v>
      </c>
      <c r="L77" s="671">
        <v>0.46</v>
      </c>
      <c r="M77" s="669">
        <f>SUM(L77-K77)/L77</f>
        <v>0.28260869565217389</v>
      </c>
      <c r="N77" s="420">
        <f>G77+90</f>
        <v>45865</v>
      </c>
      <c r="O77" s="429"/>
      <c r="P77" s="430"/>
      <c r="Q77" s="418"/>
      <c r="R77" s="450"/>
      <c r="S77" s="458"/>
      <c r="T77" s="432"/>
      <c r="U77" s="459"/>
      <c r="V77" s="430"/>
      <c r="W77" s="430"/>
      <c r="X77" s="456"/>
      <c r="Y77" s="456"/>
      <c r="Z77" s="456"/>
      <c r="AA77" s="456"/>
      <c r="AB77" s="456"/>
      <c r="AC77" s="456"/>
      <c r="AD77" s="456"/>
    </row>
    <row r="78" spans="1:30" ht="30">
      <c r="A78" s="411" t="s">
        <v>604</v>
      </c>
      <c r="B78" s="414" t="s">
        <v>2484</v>
      </c>
      <c r="C78" s="411">
        <v>0.17199999999999999</v>
      </c>
      <c r="D78" s="456">
        <f>C78/2.2046</f>
        <v>7.8018688197405414E-2</v>
      </c>
      <c r="E78" s="427">
        <f>VLOOKUP(A78,'[1]Master Data'!A:AB,18,FALSE)</f>
        <v>0</v>
      </c>
      <c r="F78" s="457"/>
      <c r="G78" s="452"/>
      <c r="H78" s="430"/>
      <c r="I78" s="430"/>
      <c r="J78" s="450"/>
      <c r="K78" s="671">
        <v>5.86</v>
      </c>
      <c r="L78" s="671"/>
      <c r="M78" s="671"/>
      <c r="N78" s="432"/>
      <c r="O78" s="429"/>
      <c r="P78" s="430"/>
      <c r="Q78" s="430"/>
      <c r="R78" s="450"/>
      <c r="S78" s="458"/>
      <c r="T78" s="432"/>
      <c r="U78" s="459"/>
      <c r="V78" s="430"/>
      <c r="W78" s="430"/>
      <c r="X78" s="456"/>
      <c r="Y78" s="456"/>
      <c r="Z78" s="456"/>
      <c r="AA78" s="456"/>
      <c r="AB78" s="456"/>
      <c r="AC78" s="456"/>
      <c r="AD78" s="456"/>
    </row>
    <row r="79" spans="1:30" ht="30">
      <c r="A79" s="411" t="s">
        <v>610</v>
      </c>
      <c r="B79" s="414" t="s">
        <v>2485</v>
      </c>
      <c r="C79" s="411"/>
      <c r="D79" s="411"/>
      <c r="E79" s="427">
        <f>VLOOKUP(A79,'[1]Master Data'!A:AB,18,FALSE)</f>
        <v>0</v>
      </c>
      <c r="F79" s="448"/>
      <c r="G79" s="452"/>
      <c r="H79" s="412"/>
      <c r="I79" s="412"/>
      <c r="J79" s="450"/>
      <c r="K79" s="671">
        <v>6.3</v>
      </c>
      <c r="L79" s="671"/>
      <c r="M79" s="671"/>
      <c r="N79" s="432"/>
      <c r="O79" s="429"/>
      <c r="P79" s="412"/>
      <c r="Q79" s="412"/>
      <c r="R79" s="450"/>
      <c r="S79" s="458"/>
      <c r="T79" s="432"/>
      <c r="U79" s="451"/>
      <c r="V79" s="412"/>
      <c r="W79" s="412"/>
      <c r="X79" s="411"/>
      <c r="Y79" s="411"/>
      <c r="Z79" s="411"/>
      <c r="AA79" s="411"/>
      <c r="AB79" s="411"/>
      <c r="AC79" s="411"/>
      <c r="AD79" s="411"/>
    </row>
    <row r="80" spans="1:30" ht="30">
      <c r="A80" s="411" t="s">
        <v>617</v>
      </c>
      <c r="B80" s="414" t="s">
        <v>2486</v>
      </c>
      <c r="C80" s="411">
        <v>0.28599999999999998</v>
      </c>
      <c r="D80" s="456">
        <f t="shared" ref="D80:D85" si="10">C80/2.2046</f>
        <v>0.12972874897940667</v>
      </c>
      <c r="E80" s="427">
        <f>VLOOKUP(A80,'[1]Master Data'!A:AB,18,FALSE)</f>
        <v>0</v>
      </c>
      <c r="F80" s="457"/>
      <c r="G80" s="452"/>
      <c r="H80" s="430"/>
      <c r="I80" s="430"/>
      <c r="J80" s="450"/>
      <c r="K80" s="671"/>
      <c r="L80" s="671"/>
      <c r="M80" s="671"/>
      <c r="N80" s="432"/>
      <c r="O80" s="429"/>
      <c r="P80" s="430"/>
      <c r="Q80" s="430"/>
      <c r="R80" s="450"/>
      <c r="S80" s="458"/>
      <c r="T80" s="432"/>
      <c r="U80" s="459"/>
      <c r="V80" s="430"/>
      <c r="W80" s="430"/>
      <c r="X80" s="456"/>
      <c r="Y80" s="456"/>
      <c r="Z80" s="456"/>
      <c r="AA80" s="456"/>
      <c r="AB80" s="456"/>
      <c r="AC80" s="456"/>
      <c r="AD80" s="456"/>
    </row>
    <row r="81" spans="1:30" ht="30">
      <c r="A81" s="411" t="s">
        <v>623</v>
      </c>
      <c r="B81" s="414" t="s">
        <v>2487</v>
      </c>
      <c r="C81" s="411">
        <v>0.54800000000000004</v>
      </c>
      <c r="D81" s="456">
        <f t="shared" si="10"/>
        <v>0.24857116937312893</v>
      </c>
      <c r="E81" s="427">
        <f>VLOOKUP(A81,'[1]Master Data'!A:AB,18,FALSE)</f>
        <v>0</v>
      </c>
      <c r="F81" s="457"/>
      <c r="G81" s="452"/>
      <c r="H81" s="430"/>
      <c r="I81" s="430"/>
      <c r="J81" s="450"/>
      <c r="K81" s="671">
        <v>7.52</v>
      </c>
      <c r="L81" s="671"/>
      <c r="M81" s="671"/>
      <c r="N81" s="432"/>
      <c r="O81" s="429"/>
      <c r="P81" s="430"/>
      <c r="Q81" s="430"/>
      <c r="R81" s="450"/>
      <c r="S81" s="458"/>
      <c r="T81" s="432"/>
      <c r="U81" s="459"/>
      <c r="V81" s="430"/>
      <c r="W81" s="430"/>
      <c r="X81" s="456"/>
      <c r="Y81" s="456"/>
      <c r="Z81" s="456"/>
      <c r="AA81" s="456"/>
      <c r="AB81" s="456"/>
      <c r="AC81" s="456"/>
      <c r="AD81" s="456"/>
    </row>
    <row r="82" spans="1:30" ht="31.5" customHeight="1">
      <c r="A82" s="411" t="s">
        <v>632</v>
      </c>
      <c r="B82" s="414" t="s">
        <v>1734</v>
      </c>
      <c r="C82" s="411">
        <v>9.4E-2</v>
      </c>
      <c r="D82" s="456">
        <f t="shared" si="10"/>
        <v>4.2638120293930867E-2</v>
      </c>
      <c r="E82" s="427">
        <f>VLOOKUP(A82,'[1]Master Data'!A:AB,18,FALSE)</f>
        <v>0</v>
      </c>
      <c r="F82" s="457"/>
      <c r="G82" s="417">
        <v>45775</v>
      </c>
      <c r="H82" s="418" t="s">
        <v>1548</v>
      </c>
      <c r="I82" s="418" t="s">
        <v>2445</v>
      </c>
      <c r="J82" s="450">
        <v>650</v>
      </c>
      <c r="K82" s="671">
        <v>0.33200999999999997</v>
      </c>
      <c r="L82" s="671">
        <v>0.46</v>
      </c>
      <c r="M82" s="669">
        <f t="shared" ref="M82:M85" si="11">SUM(L82-K82)/L82</f>
        <v>0.27823913043478271</v>
      </c>
      <c r="N82" s="432">
        <f>G82+90</f>
        <v>45865</v>
      </c>
      <c r="O82" s="429">
        <v>45837</v>
      </c>
      <c r="P82" s="430" t="s">
        <v>1548</v>
      </c>
      <c r="Q82" s="418" t="s">
        <v>2438</v>
      </c>
      <c r="R82" s="468">
        <v>650</v>
      </c>
      <c r="S82" s="458">
        <v>0.33</v>
      </c>
      <c r="T82" s="432">
        <f>O82+90</f>
        <v>45927</v>
      </c>
      <c r="U82" s="459"/>
      <c r="V82" s="430"/>
      <c r="W82" s="430"/>
      <c r="X82" s="456"/>
      <c r="Y82" s="456"/>
      <c r="Z82" s="456"/>
      <c r="AA82" s="456"/>
      <c r="AB82" s="456"/>
      <c r="AC82" s="456"/>
      <c r="AD82" s="456"/>
    </row>
    <row r="83" spans="1:30" ht="31.5" customHeight="1">
      <c r="A83" s="411" t="s">
        <v>637</v>
      </c>
      <c r="B83" s="414" t="s">
        <v>1737</v>
      </c>
      <c r="C83" s="411">
        <v>0.122</v>
      </c>
      <c r="D83" s="456">
        <f t="shared" si="10"/>
        <v>5.5338836977229425E-2</v>
      </c>
      <c r="E83" s="427">
        <f>VLOOKUP(A83,'[1]Master Data'!A:AB,18,FALSE)</f>
        <v>0</v>
      </c>
      <c r="F83" s="457"/>
      <c r="G83" s="417">
        <v>45775</v>
      </c>
      <c r="H83" s="418" t="s">
        <v>1548</v>
      </c>
      <c r="I83" s="418" t="s">
        <v>2445</v>
      </c>
      <c r="J83" s="450">
        <v>450</v>
      </c>
      <c r="K83" s="671">
        <v>0.36363000000000001</v>
      </c>
      <c r="L83" s="671">
        <v>0.5</v>
      </c>
      <c r="M83" s="669">
        <f t="shared" si="11"/>
        <v>0.27273999999999998</v>
      </c>
      <c r="N83" s="432">
        <f>G83+90</f>
        <v>45865</v>
      </c>
      <c r="O83" s="429">
        <v>45837</v>
      </c>
      <c r="P83" s="430" t="s">
        <v>1548</v>
      </c>
      <c r="Q83" s="418" t="s">
        <v>2438</v>
      </c>
      <c r="R83" s="468">
        <v>450</v>
      </c>
      <c r="S83" s="458">
        <v>0.36</v>
      </c>
      <c r="T83" s="432">
        <f>O83+90</f>
        <v>45927</v>
      </c>
      <c r="U83" s="459"/>
      <c r="V83" s="430"/>
      <c r="W83" s="430"/>
      <c r="X83" s="456"/>
      <c r="Y83" s="456"/>
      <c r="Z83" s="456"/>
      <c r="AA83" s="456"/>
      <c r="AB83" s="456"/>
      <c r="AC83" s="456"/>
      <c r="AD83" s="456"/>
    </row>
    <row r="84" spans="1:30" ht="31.5" customHeight="1">
      <c r="A84" s="411" t="s">
        <v>642</v>
      </c>
      <c r="B84" s="414" t="s">
        <v>1740</v>
      </c>
      <c r="C84" s="411">
        <v>0.13400000000000001</v>
      </c>
      <c r="D84" s="456">
        <f t="shared" si="10"/>
        <v>6.0782001270071669E-2</v>
      </c>
      <c r="E84" s="427">
        <f>VLOOKUP(A84,'[1]Master Data'!A:AB,18,FALSE)</f>
        <v>0</v>
      </c>
      <c r="F84" s="457"/>
      <c r="G84" s="417">
        <v>45775</v>
      </c>
      <c r="H84" s="418" t="s">
        <v>1548</v>
      </c>
      <c r="I84" s="418" t="s">
        <v>2445</v>
      </c>
      <c r="J84" s="450">
        <v>400</v>
      </c>
      <c r="K84" s="671">
        <v>0.45848999999999995</v>
      </c>
      <c r="L84" s="671">
        <v>0.63</v>
      </c>
      <c r="M84" s="669">
        <f t="shared" si="11"/>
        <v>0.27223809523809533</v>
      </c>
      <c r="N84" s="432">
        <f>G84+90</f>
        <v>45865</v>
      </c>
      <c r="O84" s="429">
        <v>45837</v>
      </c>
      <c r="P84" s="430" t="s">
        <v>1548</v>
      </c>
      <c r="Q84" s="418" t="s">
        <v>2438</v>
      </c>
      <c r="R84" s="468">
        <v>400</v>
      </c>
      <c r="S84" s="458">
        <v>0.46</v>
      </c>
      <c r="T84" s="432">
        <f>O84+90</f>
        <v>45927</v>
      </c>
      <c r="U84" s="459"/>
      <c r="V84" s="430"/>
      <c r="W84" s="430"/>
      <c r="X84" s="456"/>
      <c r="Y84" s="456"/>
      <c r="Z84" s="456"/>
      <c r="AA84" s="456"/>
      <c r="AB84" s="456"/>
      <c r="AC84" s="456"/>
      <c r="AD84" s="456"/>
    </row>
    <row r="85" spans="1:30" ht="31.5" customHeight="1">
      <c r="A85" s="453" t="s">
        <v>648</v>
      </c>
      <c r="B85" s="414" t="s">
        <v>1743</v>
      </c>
      <c r="C85" s="411">
        <v>1.6E-2</v>
      </c>
      <c r="D85" s="456">
        <f t="shared" si="10"/>
        <v>7.2575523904563188E-3</v>
      </c>
      <c r="E85" s="427">
        <f>VLOOKUP(A85,'[1]Master Data'!A:AB,18,FALSE)</f>
        <v>0</v>
      </c>
      <c r="F85" s="457"/>
      <c r="G85" s="417">
        <v>45775</v>
      </c>
      <c r="H85" s="418" t="s">
        <v>1548</v>
      </c>
      <c r="I85" s="418" t="s">
        <v>2445</v>
      </c>
      <c r="J85" s="450">
        <v>500</v>
      </c>
      <c r="K85" s="671">
        <v>4.743E-2</v>
      </c>
      <c r="L85" s="671">
        <v>0.11</v>
      </c>
      <c r="M85" s="669">
        <f t="shared" si="11"/>
        <v>0.56881818181818178</v>
      </c>
      <c r="N85" s="432">
        <f>G85+90</f>
        <v>45865</v>
      </c>
      <c r="O85" s="429"/>
      <c r="P85" s="430"/>
      <c r="Q85" s="430"/>
      <c r="R85" s="450"/>
      <c r="S85" s="458"/>
      <c r="T85" s="432"/>
      <c r="U85" s="459"/>
      <c r="V85" s="430"/>
      <c r="W85" s="430"/>
      <c r="X85" s="456"/>
      <c r="Y85" s="456"/>
      <c r="Z85" s="456"/>
      <c r="AA85" s="456"/>
      <c r="AB85" s="456"/>
      <c r="AC85" s="456"/>
      <c r="AD85" s="456"/>
    </row>
    <row r="86" spans="1:30" ht="31.5" customHeight="1">
      <c r="A86" s="411" t="s">
        <v>654</v>
      </c>
      <c r="B86" s="414" t="s">
        <v>1746</v>
      </c>
      <c r="C86" s="411"/>
      <c r="D86" s="411"/>
      <c r="E86" s="427">
        <f>VLOOKUP(A86,'[1]Master Data'!A:AB,18,FALSE)</f>
        <v>0</v>
      </c>
      <c r="F86" s="448"/>
      <c r="G86" s="452"/>
      <c r="H86" s="412"/>
      <c r="I86" s="412"/>
      <c r="J86" s="450"/>
      <c r="K86" s="671">
        <v>0.18972</v>
      </c>
      <c r="L86" s="671"/>
      <c r="M86" s="671"/>
      <c r="N86" s="432"/>
      <c r="O86" s="429">
        <v>45837</v>
      </c>
      <c r="P86" s="430" t="s">
        <v>1548</v>
      </c>
      <c r="Q86" s="418" t="s">
        <v>2438</v>
      </c>
      <c r="R86" s="468">
        <v>396</v>
      </c>
      <c r="S86" s="458">
        <v>0.19</v>
      </c>
      <c r="T86" s="432">
        <f>O86+90</f>
        <v>45927</v>
      </c>
      <c r="U86" s="451"/>
      <c r="V86" s="412"/>
      <c r="W86" s="412"/>
      <c r="X86" s="411"/>
      <c r="Y86" s="411"/>
      <c r="Z86" s="411"/>
      <c r="AA86" s="411"/>
      <c r="AB86" s="411"/>
      <c r="AC86" s="411"/>
      <c r="AD86" s="411"/>
    </row>
    <row r="87" spans="1:30" ht="31.5" customHeight="1">
      <c r="A87" s="411" t="s">
        <v>659</v>
      </c>
      <c r="B87" s="414" t="s">
        <v>1749</v>
      </c>
      <c r="C87" s="411"/>
      <c r="D87" s="411"/>
      <c r="E87" s="427">
        <f>VLOOKUP(A87,'[1]Master Data'!A:AB,18,FALSE)</f>
        <v>0</v>
      </c>
      <c r="F87" s="448"/>
      <c r="G87" s="417">
        <v>45775</v>
      </c>
      <c r="H87" s="418" t="s">
        <v>1548</v>
      </c>
      <c r="I87" s="418" t="s">
        <v>2445</v>
      </c>
      <c r="J87" s="450">
        <v>275</v>
      </c>
      <c r="K87" s="671">
        <v>0.28458</v>
      </c>
      <c r="L87" s="671">
        <v>0.39</v>
      </c>
      <c r="M87" s="669">
        <f t="shared" ref="M87:M89" si="12">SUM(L87-K87)/L87</f>
        <v>0.27030769230769236</v>
      </c>
      <c r="N87" s="432">
        <f>G87+90</f>
        <v>45865</v>
      </c>
      <c r="O87" s="429"/>
      <c r="P87" s="412"/>
      <c r="Q87" s="412"/>
      <c r="R87" s="450"/>
      <c r="S87" s="458"/>
      <c r="T87" s="432"/>
      <c r="U87" s="451"/>
      <c r="V87" s="412"/>
      <c r="W87" s="412"/>
      <c r="X87" s="411"/>
      <c r="Y87" s="411"/>
      <c r="Z87" s="411"/>
      <c r="AA87" s="411"/>
      <c r="AB87" s="411"/>
      <c r="AC87" s="411"/>
      <c r="AD87" s="411"/>
    </row>
    <row r="88" spans="1:30" ht="31.5" customHeight="1">
      <c r="A88" s="411" t="s">
        <v>664</v>
      </c>
      <c r="B88" s="414" t="s">
        <v>1752</v>
      </c>
      <c r="C88" s="411"/>
      <c r="D88" s="411"/>
      <c r="E88" s="427">
        <f>VLOOKUP(A88,'[1]Master Data'!A:AB,18,FALSE)</f>
        <v>0</v>
      </c>
      <c r="F88" s="448"/>
      <c r="G88" s="417">
        <v>45775</v>
      </c>
      <c r="H88" s="418" t="s">
        <v>1548</v>
      </c>
      <c r="I88" s="418" t="s">
        <v>2445</v>
      </c>
      <c r="J88" s="450">
        <v>250</v>
      </c>
      <c r="K88" s="671">
        <v>0.31620000000000004</v>
      </c>
      <c r="L88" s="671">
        <v>0.43</v>
      </c>
      <c r="M88" s="669">
        <f t="shared" si="12"/>
        <v>0.26465116279069756</v>
      </c>
      <c r="N88" s="432">
        <f>G88+90</f>
        <v>45865</v>
      </c>
      <c r="O88" s="429"/>
      <c r="P88" s="412"/>
      <c r="Q88" s="412"/>
      <c r="R88" s="450"/>
      <c r="S88" s="458"/>
      <c r="T88" s="432"/>
      <c r="U88" s="451"/>
      <c r="V88" s="412"/>
      <c r="W88" s="412"/>
      <c r="X88" s="411"/>
      <c r="Y88" s="411"/>
      <c r="Z88" s="411"/>
      <c r="AA88" s="411"/>
      <c r="AB88" s="411"/>
      <c r="AC88" s="411"/>
      <c r="AD88" s="411"/>
    </row>
    <row r="89" spans="1:30" ht="30">
      <c r="A89" s="411" t="s">
        <v>670</v>
      </c>
      <c r="B89" s="414" t="s">
        <v>2488</v>
      </c>
      <c r="C89" s="411">
        <v>0.13200000000000001</v>
      </c>
      <c r="D89" s="456">
        <f>C89/2.2046</f>
        <v>5.9874807221264627E-2</v>
      </c>
      <c r="E89" s="427">
        <f>VLOOKUP(A89,'[1]Master Data'!A:AB,18,FALSE)</f>
        <v>0</v>
      </c>
      <c r="F89" s="457"/>
      <c r="G89" s="452">
        <v>45775</v>
      </c>
      <c r="H89" s="430" t="s">
        <v>2489</v>
      </c>
      <c r="I89" s="430" t="s">
        <v>2490</v>
      </c>
      <c r="J89" s="450">
        <v>200</v>
      </c>
      <c r="K89" s="671">
        <v>1.08</v>
      </c>
      <c r="L89" s="671">
        <v>1.2</v>
      </c>
      <c r="M89" s="669">
        <f t="shared" si="12"/>
        <v>9.9999999999999908E-2</v>
      </c>
      <c r="N89" s="432">
        <f>G89+90</f>
        <v>45865</v>
      </c>
      <c r="O89" s="429"/>
      <c r="P89" s="430"/>
      <c r="Q89" s="430"/>
      <c r="R89" s="450"/>
      <c r="S89" s="458"/>
      <c r="T89" s="432"/>
      <c r="U89" s="459"/>
      <c r="V89" s="430"/>
      <c r="W89" s="430"/>
      <c r="X89" s="456"/>
      <c r="Y89" s="456"/>
      <c r="Z89" s="456"/>
      <c r="AA89" s="456"/>
      <c r="AB89" s="456"/>
      <c r="AC89" s="456"/>
      <c r="AD89" s="456"/>
    </row>
    <row r="90" spans="1:30" ht="30">
      <c r="A90" s="411" t="s">
        <v>675</v>
      </c>
      <c r="B90" s="414" t="s">
        <v>2491</v>
      </c>
      <c r="C90" s="411"/>
      <c r="D90" s="411"/>
      <c r="E90" s="427">
        <f>VLOOKUP(A90,'[1]Master Data'!A:AB,18,FALSE)</f>
        <v>0</v>
      </c>
      <c r="F90" s="448"/>
      <c r="G90" s="452"/>
      <c r="H90" s="412"/>
      <c r="I90" s="412"/>
      <c r="J90" s="450"/>
      <c r="K90" s="671"/>
      <c r="L90" s="671"/>
      <c r="M90" s="671"/>
      <c r="N90" s="432"/>
      <c r="O90" s="429"/>
      <c r="P90" s="412"/>
      <c r="Q90" s="412"/>
      <c r="R90" s="450"/>
      <c r="S90" s="458"/>
      <c r="T90" s="432"/>
      <c r="U90" s="451"/>
      <c r="V90" s="412"/>
      <c r="W90" s="412"/>
      <c r="X90" s="411"/>
      <c r="Y90" s="411"/>
      <c r="Z90" s="411"/>
      <c r="AA90" s="411"/>
      <c r="AB90" s="411"/>
      <c r="AC90" s="411"/>
      <c r="AD90" s="411"/>
    </row>
    <row r="91" spans="1:30" ht="30">
      <c r="A91" s="413" t="s">
        <v>686</v>
      </c>
      <c r="B91" s="469" t="s">
        <v>2492</v>
      </c>
      <c r="C91" s="411"/>
      <c r="D91" s="411"/>
      <c r="E91" s="427">
        <f>VLOOKUP(A91,'[1]Master Data'!A:AB,18,FALSE)</f>
        <v>0</v>
      </c>
      <c r="F91" s="448"/>
      <c r="G91" s="452">
        <v>45775</v>
      </c>
      <c r="H91" s="430" t="s">
        <v>2489</v>
      </c>
      <c r="I91" s="430" t="s">
        <v>2490</v>
      </c>
      <c r="J91" s="450">
        <v>200</v>
      </c>
      <c r="K91" s="671">
        <v>1.82</v>
      </c>
      <c r="L91" s="671">
        <v>2.02</v>
      </c>
      <c r="M91" s="669">
        <f>SUM(L91-K91)/L91</f>
        <v>9.9009900990098987E-2</v>
      </c>
      <c r="N91" s="432">
        <f>G91+90</f>
        <v>45865</v>
      </c>
      <c r="O91" s="429"/>
      <c r="P91" s="412"/>
      <c r="Q91" s="412"/>
      <c r="R91" s="450"/>
      <c r="S91" s="458"/>
      <c r="T91" s="432"/>
      <c r="U91" s="451"/>
      <c r="V91" s="412"/>
      <c r="W91" s="412"/>
      <c r="X91" s="411"/>
      <c r="Y91" s="411"/>
      <c r="Z91" s="411"/>
      <c r="AA91" s="411"/>
      <c r="AB91" s="411"/>
      <c r="AC91" s="411"/>
      <c r="AD91" s="411"/>
    </row>
    <row r="92" spans="1:30" ht="30">
      <c r="A92" s="411" t="s">
        <v>690</v>
      </c>
      <c r="B92" s="414" t="s">
        <v>1769</v>
      </c>
      <c r="C92" s="411"/>
      <c r="D92" s="411"/>
      <c r="E92" s="427">
        <f>VLOOKUP(A92,'[1]Master Data'!A:AB,18,FALSE)</f>
        <v>0</v>
      </c>
      <c r="F92" s="448"/>
      <c r="G92" s="452"/>
      <c r="H92" s="412"/>
      <c r="I92" s="412"/>
      <c r="J92" s="450"/>
      <c r="K92" s="671">
        <v>14.85</v>
      </c>
      <c r="L92" s="671"/>
      <c r="M92" s="671"/>
      <c r="N92" s="432"/>
      <c r="O92" s="429"/>
      <c r="P92" s="412"/>
      <c r="Q92" s="412"/>
      <c r="R92" s="450"/>
      <c r="S92" s="458"/>
      <c r="T92" s="432"/>
      <c r="U92" s="451"/>
      <c r="V92" s="412"/>
      <c r="W92" s="412"/>
      <c r="X92" s="411"/>
      <c r="Y92" s="411"/>
      <c r="Z92" s="411"/>
      <c r="AA92" s="411"/>
      <c r="AB92" s="411"/>
      <c r="AC92" s="411"/>
      <c r="AD92" s="411"/>
    </row>
    <row r="93" spans="1:30" ht="31.5" customHeight="1">
      <c r="A93" s="411" t="s">
        <v>694</v>
      </c>
      <c r="B93" s="414" t="s">
        <v>1772</v>
      </c>
      <c r="C93" s="411"/>
      <c r="D93" s="411"/>
      <c r="E93" s="427">
        <f>VLOOKUP(A93,'[1]Master Data'!A:AB,18,FALSE)</f>
        <v>0</v>
      </c>
      <c r="F93" s="448"/>
      <c r="G93" s="452"/>
      <c r="H93" s="412"/>
      <c r="I93" s="412"/>
      <c r="J93" s="450"/>
      <c r="K93" s="671">
        <v>16.350000000000001</v>
      </c>
      <c r="L93" s="671"/>
      <c r="M93" s="671"/>
      <c r="N93" s="432"/>
      <c r="O93" s="429"/>
      <c r="P93" s="412"/>
      <c r="Q93" s="412"/>
      <c r="R93" s="450"/>
      <c r="S93" s="458"/>
      <c r="T93" s="432"/>
      <c r="U93" s="451"/>
      <c r="V93" s="412"/>
      <c r="W93" s="412"/>
      <c r="X93" s="411"/>
      <c r="Y93" s="411"/>
      <c r="Z93" s="411"/>
      <c r="AA93" s="411"/>
      <c r="AB93" s="411"/>
      <c r="AC93" s="411"/>
      <c r="AD93" s="411"/>
    </row>
    <row r="94" spans="1:30" ht="30">
      <c r="A94" s="411" t="s">
        <v>699</v>
      </c>
      <c r="B94" s="414" t="s">
        <v>1778</v>
      </c>
      <c r="C94" s="411"/>
      <c r="D94" s="411"/>
      <c r="E94" s="427">
        <f>VLOOKUP(A94,'[1]Master Data'!A:AB,18,FALSE)</f>
        <v>0</v>
      </c>
      <c r="F94" s="448"/>
      <c r="G94" s="452"/>
      <c r="H94" s="412"/>
      <c r="I94" s="412"/>
      <c r="J94" s="450"/>
      <c r="K94" s="671">
        <v>17.7</v>
      </c>
      <c r="L94" s="671"/>
      <c r="M94" s="671"/>
      <c r="N94" s="432"/>
      <c r="O94" s="429"/>
      <c r="P94" s="412"/>
      <c r="Q94" s="412"/>
      <c r="R94" s="450"/>
      <c r="S94" s="458"/>
      <c r="T94" s="432"/>
      <c r="U94" s="451"/>
      <c r="V94" s="412"/>
      <c r="W94" s="412"/>
      <c r="X94" s="411"/>
      <c r="Y94" s="411"/>
      <c r="Z94" s="411"/>
      <c r="AA94" s="411"/>
      <c r="AB94" s="411"/>
      <c r="AC94" s="411"/>
      <c r="AD94" s="411"/>
    </row>
    <row r="95" spans="1:30" ht="31.5" customHeight="1">
      <c r="A95" s="411" t="s">
        <v>1779</v>
      </c>
      <c r="B95" s="414" t="s">
        <v>1782</v>
      </c>
      <c r="C95" s="411"/>
      <c r="D95" s="411"/>
      <c r="E95" s="427">
        <f>VLOOKUP(A95,'[1]Master Data'!A:AB,18,FALSE)</f>
        <v>0</v>
      </c>
      <c r="F95" s="448"/>
      <c r="G95" s="452"/>
      <c r="H95" s="412"/>
      <c r="I95" s="412"/>
      <c r="J95" s="450"/>
      <c r="K95" s="671">
        <v>17.25</v>
      </c>
      <c r="L95" s="671"/>
      <c r="M95" s="671"/>
      <c r="N95" s="432"/>
      <c r="O95" s="429"/>
      <c r="P95" s="412"/>
      <c r="Q95" s="412"/>
      <c r="R95" s="450"/>
      <c r="S95" s="458"/>
      <c r="T95" s="432"/>
      <c r="U95" s="451"/>
      <c r="V95" s="412"/>
      <c r="W95" s="412"/>
      <c r="X95" s="411"/>
      <c r="Y95" s="411"/>
      <c r="Z95" s="411"/>
      <c r="AA95" s="411"/>
      <c r="AB95" s="411"/>
      <c r="AC95" s="411"/>
      <c r="AD95" s="411"/>
    </row>
    <row r="96" spans="1:30" ht="31.5" customHeight="1">
      <c r="A96" s="411" t="s">
        <v>741</v>
      </c>
      <c r="B96" s="414" t="s">
        <v>2493</v>
      </c>
      <c r="C96" s="411"/>
      <c r="D96" s="411"/>
      <c r="E96" s="427">
        <f>VLOOKUP(A96,'[1]Master Data'!A:AB,18,FALSE)</f>
        <v>0</v>
      </c>
      <c r="F96" s="448"/>
      <c r="G96" s="417">
        <v>45775</v>
      </c>
      <c r="H96" s="418" t="s">
        <v>1548</v>
      </c>
      <c r="I96" s="418" t="s">
        <v>2445</v>
      </c>
      <c r="J96" s="450">
        <v>1500</v>
      </c>
      <c r="K96" s="671">
        <v>0.11</v>
      </c>
      <c r="L96" s="671">
        <v>0.15</v>
      </c>
      <c r="M96" s="669">
        <f t="shared" ref="M96:M99" si="13">SUM(L96-K96)/L96</f>
        <v>0.26666666666666666</v>
      </c>
      <c r="N96" s="432">
        <f>G96+90</f>
        <v>45865</v>
      </c>
      <c r="O96" s="429"/>
      <c r="P96" s="412"/>
      <c r="Q96" s="412"/>
      <c r="R96" s="450"/>
      <c r="S96" s="458"/>
      <c r="T96" s="432"/>
      <c r="U96" s="451"/>
      <c r="V96" s="412"/>
      <c r="W96" s="412"/>
      <c r="X96" s="411"/>
      <c r="Y96" s="411"/>
      <c r="Z96" s="411"/>
      <c r="AA96" s="411"/>
      <c r="AB96" s="411"/>
      <c r="AC96" s="411"/>
      <c r="AD96" s="411"/>
    </row>
    <row r="97" spans="1:30" ht="31.5" customHeight="1">
      <c r="A97" s="411" t="s">
        <v>739</v>
      </c>
      <c r="B97" s="414" t="s">
        <v>2494</v>
      </c>
      <c r="C97" s="411"/>
      <c r="D97" s="411"/>
      <c r="E97" s="427">
        <f>VLOOKUP(A97,'[1]Master Data'!A:AB,18,FALSE)</f>
        <v>0</v>
      </c>
      <c r="F97" s="448"/>
      <c r="G97" s="417">
        <v>45775</v>
      </c>
      <c r="H97" s="418" t="s">
        <v>1548</v>
      </c>
      <c r="I97" s="418" t="s">
        <v>2445</v>
      </c>
      <c r="J97" s="450">
        <v>1500</v>
      </c>
      <c r="K97" s="671">
        <v>0.09</v>
      </c>
      <c r="L97" s="671">
        <v>0.13</v>
      </c>
      <c r="M97" s="669">
        <f t="shared" si="13"/>
        <v>0.30769230769230776</v>
      </c>
      <c r="N97" s="432">
        <f>G97+90</f>
        <v>45865</v>
      </c>
      <c r="O97" s="429"/>
      <c r="P97" s="412"/>
      <c r="Q97" s="412"/>
      <c r="R97" s="450"/>
      <c r="S97" s="458"/>
      <c r="T97" s="432"/>
      <c r="U97" s="451"/>
      <c r="V97" s="412"/>
      <c r="W97" s="412"/>
      <c r="X97" s="411"/>
      <c r="Y97" s="411"/>
      <c r="Z97" s="411"/>
      <c r="AA97" s="411"/>
      <c r="AB97" s="411"/>
      <c r="AC97" s="411"/>
      <c r="AD97" s="411"/>
    </row>
    <row r="98" spans="1:30" ht="31.5" customHeight="1">
      <c r="A98" s="411" t="s">
        <v>1108</v>
      </c>
      <c r="B98" s="414" t="s">
        <v>2495</v>
      </c>
      <c r="C98" s="411"/>
      <c r="D98" s="411"/>
      <c r="E98" s="427">
        <f>VLOOKUP(A98,'[1]Master Data'!A:AB,18,FALSE)</f>
        <v>0</v>
      </c>
      <c r="F98" s="448"/>
      <c r="G98" s="417">
        <v>45775</v>
      </c>
      <c r="H98" s="418" t="s">
        <v>1548</v>
      </c>
      <c r="I98" s="418" t="s">
        <v>2445</v>
      </c>
      <c r="J98" s="450">
        <v>1500</v>
      </c>
      <c r="K98" s="671">
        <v>0.09</v>
      </c>
      <c r="L98" s="671">
        <v>0.13</v>
      </c>
      <c r="M98" s="669">
        <f t="shared" si="13"/>
        <v>0.30769230769230776</v>
      </c>
      <c r="N98" s="432">
        <f>G98+90</f>
        <v>45865</v>
      </c>
      <c r="O98" s="429"/>
      <c r="P98" s="412"/>
      <c r="Q98" s="412"/>
      <c r="R98" s="450"/>
      <c r="S98" s="458"/>
      <c r="T98" s="432"/>
      <c r="U98" s="451"/>
      <c r="V98" s="412"/>
      <c r="W98" s="412"/>
      <c r="X98" s="411"/>
      <c r="Y98" s="411"/>
      <c r="Z98" s="411"/>
      <c r="AA98" s="411"/>
      <c r="AB98" s="411"/>
      <c r="AC98" s="411"/>
      <c r="AD98" s="411"/>
    </row>
    <row r="99" spans="1:30" ht="31.5" customHeight="1">
      <c r="A99" s="411" t="s">
        <v>737</v>
      </c>
      <c r="B99" s="414" t="s">
        <v>2496</v>
      </c>
      <c r="C99" s="411"/>
      <c r="D99" s="411"/>
      <c r="E99" s="427">
        <f>VLOOKUP(A99,'[1]Master Data'!A:AB,18,FALSE)</f>
        <v>0</v>
      </c>
      <c r="F99" s="448"/>
      <c r="G99" s="417">
        <v>45775</v>
      </c>
      <c r="H99" s="418" t="s">
        <v>1548</v>
      </c>
      <c r="I99" s="418" t="s">
        <v>2445</v>
      </c>
      <c r="J99" s="450">
        <v>200</v>
      </c>
      <c r="K99" s="671">
        <v>0.4</v>
      </c>
      <c r="L99" s="671">
        <v>0.63</v>
      </c>
      <c r="M99" s="669">
        <f t="shared" si="13"/>
        <v>0.36507936507936506</v>
      </c>
      <c r="N99" s="432">
        <f>G99+90</f>
        <v>45865</v>
      </c>
      <c r="O99" s="429"/>
      <c r="P99" s="412"/>
      <c r="Q99" s="412"/>
      <c r="R99" s="450"/>
      <c r="S99" s="458"/>
      <c r="T99" s="432"/>
      <c r="U99" s="451"/>
      <c r="V99" s="412"/>
      <c r="W99" s="412"/>
      <c r="X99" s="411"/>
      <c r="Y99" s="411"/>
      <c r="Z99" s="411"/>
      <c r="AA99" s="411"/>
      <c r="AB99" s="411"/>
      <c r="AC99" s="411"/>
      <c r="AD99" s="411"/>
    </row>
    <row r="100" spans="1:30" ht="31.5" customHeight="1">
      <c r="A100" s="411" t="s">
        <v>1795</v>
      </c>
      <c r="B100" s="182" t="s">
        <v>1798</v>
      </c>
      <c r="C100" s="411"/>
      <c r="D100" s="411"/>
      <c r="E100" s="427">
        <f>VLOOKUP(A100,'[1]Master Data'!A:AB,18,FALSE)</f>
        <v>0</v>
      </c>
      <c r="F100" s="448"/>
      <c r="G100" s="452"/>
      <c r="H100" s="412"/>
      <c r="I100" s="412"/>
      <c r="J100" s="450"/>
      <c r="K100" s="671"/>
      <c r="L100" s="671"/>
      <c r="M100" s="671"/>
      <c r="N100" s="432"/>
      <c r="O100" s="429"/>
      <c r="P100" s="412"/>
      <c r="Q100" s="412"/>
      <c r="R100" s="450"/>
      <c r="S100" s="458"/>
      <c r="T100" s="432"/>
      <c r="U100" s="451"/>
      <c r="V100" s="412"/>
      <c r="W100" s="412"/>
      <c r="X100" s="411"/>
      <c r="Y100" s="411"/>
      <c r="Z100" s="411"/>
      <c r="AA100" s="411"/>
      <c r="AB100" s="411"/>
      <c r="AC100" s="411"/>
      <c r="AD100" s="411"/>
    </row>
    <row r="101" spans="1:30" ht="28.9" customHeight="1">
      <c r="A101" s="411" t="s">
        <v>747</v>
      </c>
      <c r="B101" s="447" t="s">
        <v>2497</v>
      </c>
      <c r="C101" s="411"/>
      <c r="D101" s="411"/>
      <c r="E101" s="427">
        <f>VLOOKUP(A101,'[1]Master Data'!A:AB,18,FALSE)</f>
        <v>0</v>
      </c>
      <c r="F101" s="448"/>
      <c r="G101" s="417">
        <v>45775</v>
      </c>
      <c r="H101" s="418" t="s">
        <v>1548</v>
      </c>
      <c r="I101" s="418" t="s">
        <v>2445</v>
      </c>
      <c r="J101" s="450">
        <v>500</v>
      </c>
      <c r="K101" s="671">
        <v>0.35</v>
      </c>
      <c r="L101" s="671"/>
      <c r="M101" s="669" t="e">
        <f t="shared" ref="M101:M103" si="14">SUM(L101-K101)/L101</f>
        <v>#DIV/0!</v>
      </c>
      <c r="N101" s="432">
        <f>G101+90</f>
        <v>45865</v>
      </c>
      <c r="O101" s="429"/>
      <c r="P101" s="412"/>
      <c r="Q101" s="412"/>
      <c r="R101" s="450"/>
      <c r="S101" s="458"/>
      <c r="T101" s="432"/>
      <c r="U101" s="451"/>
      <c r="V101" s="412"/>
      <c r="W101" s="412"/>
      <c r="X101" s="411"/>
      <c r="Y101" s="411"/>
      <c r="Z101" s="411"/>
      <c r="AA101" s="411"/>
      <c r="AB101" s="411"/>
      <c r="AC101" s="411"/>
      <c r="AD101" s="411"/>
    </row>
    <row r="102" spans="1:30" ht="28.9" customHeight="1">
      <c r="A102" s="411" t="s">
        <v>749</v>
      </c>
      <c r="B102" s="447" t="s">
        <v>2498</v>
      </c>
      <c r="C102" s="411"/>
      <c r="D102" s="411"/>
      <c r="E102" s="427">
        <f>VLOOKUP(A102,'[1]Master Data'!A:AB,18,FALSE)</f>
        <v>0</v>
      </c>
      <c r="F102" s="448"/>
      <c r="G102" s="417">
        <v>45775</v>
      </c>
      <c r="H102" s="418" t="s">
        <v>1548</v>
      </c>
      <c r="I102" s="418" t="s">
        <v>2445</v>
      </c>
      <c r="J102" s="450">
        <v>3000</v>
      </c>
      <c r="K102" s="671">
        <v>0.16</v>
      </c>
      <c r="L102" s="671">
        <v>0.22</v>
      </c>
      <c r="M102" s="669">
        <f t="shared" si="14"/>
        <v>0.27272727272727271</v>
      </c>
      <c r="N102" s="432">
        <f>G102+90</f>
        <v>45865</v>
      </c>
      <c r="O102" s="429"/>
      <c r="P102" s="412"/>
      <c r="Q102" s="412"/>
      <c r="R102" s="450"/>
      <c r="S102" s="458"/>
      <c r="T102" s="432"/>
      <c r="U102" s="451"/>
      <c r="V102" s="412"/>
      <c r="W102" s="412"/>
      <c r="X102" s="411"/>
      <c r="Y102" s="411"/>
      <c r="Z102" s="411"/>
      <c r="AA102" s="411"/>
      <c r="AB102" s="411"/>
      <c r="AC102" s="411"/>
      <c r="AD102" s="411"/>
    </row>
    <row r="103" spans="1:30" ht="25.5">
      <c r="A103" s="411" t="s">
        <v>464</v>
      </c>
      <c r="B103" s="436" t="s">
        <v>2499</v>
      </c>
      <c r="C103" s="411">
        <v>0.22</v>
      </c>
      <c r="D103" s="456">
        <f>C103/2.2046</f>
        <v>9.9791345368774376E-2</v>
      </c>
      <c r="E103" s="427">
        <f>VLOOKUP(A103,'[1]Master Data'!A:AB,18,FALSE)</f>
        <v>0</v>
      </c>
      <c r="F103" s="457"/>
      <c r="G103" s="452">
        <v>45775</v>
      </c>
      <c r="H103" s="430" t="s">
        <v>2489</v>
      </c>
      <c r="I103" s="430" t="s">
        <v>2490</v>
      </c>
      <c r="J103" s="450">
        <v>3000</v>
      </c>
      <c r="K103" s="671">
        <v>0.49</v>
      </c>
      <c r="L103" s="671">
        <v>0.56000000000000005</v>
      </c>
      <c r="M103" s="669">
        <f t="shared" si="14"/>
        <v>0.12500000000000011</v>
      </c>
      <c r="N103" s="432">
        <f>G103+90</f>
        <v>45865</v>
      </c>
      <c r="O103" s="429"/>
      <c r="P103" s="430"/>
      <c r="Q103" s="430"/>
      <c r="R103" s="450"/>
      <c r="S103" s="458"/>
      <c r="T103" s="432"/>
      <c r="U103" s="459"/>
      <c r="V103" s="430"/>
      <c r="W103" s="430"/>
      <c r="X103" s="456"/>
      <c r="Y103" s="456"/>
      <c r="Z103" s="456"/>
      <c r="AA103" s="456"/>
      <c r="AB103" s="456"/>
      <c r="AC103" s="456"/>
      <c r="AD103" s="456"/>
    </row>
    <row r="104" spans="1:30" ht="25.5">
      <c r="A104" s="411" t="s">
        <v>467</v>
      </c>
      <c r="B104" s="436" t="s">
        <v>2500</v>
      </c>
      <c r="C104" s="411"/>
      <c r="D104" s="411"/>
      <c r="E104" s="427">
        <f>VLOOKUP(A104,'[1]Master Data'!A:AB,18,FALSE)</f>
        <v>0</v>
      </c>
      <c r="F104" s="448"/>
      <c r="G104" s="452"/>
      <c r="H104" s="412"/>
      <c r="I104" s="412"/>
      <c r="J104" s="450"/>
      <c r="K104" s="671"/>
      <c r="L104" s="671"/>
      <c r="M104" s="671"/>
      <c r="N104" s="432"/>
      <c r="O104" s="429"/>
      <c r="P104" s="412"/>
      <c r="Q104" s="412"/>
      <c r="R104" s="450"/>
      <c r="S104" s="458"/>
      <c r="T104" s="432"/>
      <c r="U104" s="451"/>
      <c r="V104" s="412"/>
      <c r="W104" s="412"/>
      <c r="X104" s="411"/>
      <c r="Y104" s="411"/>
      <c r="Z104" s="411"/>
      <c r="AA104" s="411"/>
      <c r="AB104" s="411"/>
      <c r="AC104" s="411"/>
      <c r="AD104" s="411"/>
    </row>
    <row r="105" spans="1:30" ht="25.5">
      <c r="A105" s="411" t="s">
        <v>1807</v>
      </c>
      <c r="B105" s="436" t="s">
        <v>2501</v>
      </c>
      <c r="C105" s="411"/>
      <c r="D105" s="411"/>
      <c r="E105" s="427" t="e">
        <f>VLOOKUP(A105,'[1]Master Data'!A:AB,18,FALSE)</f>
        <v>#N/A</v>
      </c>
      <c r="F105" s="448"/>
      <c r="G105" s="452"/>
      <c r="H105" s="412"/>
      <c r="I105" s="412"/>
      <c r="J105" s="450"/>
      <c r="K105" s="671"/>
      <c r="L105" s="671"/>
      <c r="M105" s="671"/>
      <c r="N105" s="432"/>
      <c r="O105" s="429"/>
      <c r="P105" s="412"/>
      <c r="Q105" s="412"/>
      <c r="R105" s="450"/>
      <c r="S105" s="458"/>
      <c r="T105" s="432"/>
      <c r="U105" s="451"/>
      <c r="V105" s="412"/>
      <c r="W105" s="412"/>
      <c r="X105" s="411"/>
      <c r="Y105" s="411"/>
      <c r="Z105" s="411"/>
      <c r="AA105" s="411"/>
      <c r="AB105" s="411"/>
      <c r="AC105" s="411"/>
      <c r="AD105" s="411"/>
    </row>
    <row r="106" spans="1:30" ht="27">
      <c r="A106" s="411" t="s">
        <v>469</v>
      </c>
      <c r="B106" s="447" t="s">
        <v>2502</v>
      </c>
      <c r="C106" s="411"/>
      <c r="D106" s="411"/>
      <c r="E106" s="427">
        <f>VLOOKUP(A106,'[1]Master Data'!A:AB,18,FALSE)</f>
        <v>0</v>
      </c>
      <c r="F106" s="448"/>
      <c r="G106" s="452">
        <v>45775</v>
      </c>
      <c r="H106" s="430" t="s">
        <v>2489</v>
      </c>
      <c r="I106" s="430" t="s">
        <v>2490</v>
      </c>
      <c r="J106" s="450">
        <v>200</v>
      </c>
      <c r="K106" s="671">
        <v>2.34</v>
      </c>
      <c r="L106" s="671">
        <v>2.61</v>
      </c>
      <c r="M106" s="669">
        <f>SUM(L106-K106)/L106</f>
        <v>0.10344827586206898</v>
      </c>
      <c r="N106" s="432">
        <f>G106+90</f>
        <v>45865</v>
      </c>
      <c r="O106" s="429"/>
      <c r="P106" s="412"/>
      <c r="Q106" s="412"/>
      <c r="R106" s="450"/>
      <c r="S106" s="458"/>
      <c r="T106" s="432"/>
      <c r="U106" s="451"/>
      <c r="V106" s="412"/>
      <c r="W106" s="412"/>
      <c r="X106" s="411"/>
      <c r="Y106" s="411"/>
      <c r="Z106" s="411"/>
      <c r="AA106" s="411"/>
      <c r="AB106" s="411"/>
      <c r="AC106" s="411"/>
      <c r="AD106" s="411"/>
    </row>
    <row r="107" spans="1:30" ht="27">
      <c r="A107" s="411" t="s">
        <v>471</v>
      </c>
      <c r="B107" s="447" t="s">
        <v>2503</v>
      </c>
      <c r="C107" s="411"/>
      <c r="D107" s="411"/>
      <c r="E107" s="427">
        <f>VLOOKUP(A107,'[1]Master Data'!A:AB,18,FALSE)</f>
        <v>0</v>
      </c>
      <c r="F107" s="448"/>
      <c r="G107" s="452"/>
      <c r="H107" s="412"/>
      <c r="I107" s="412"/>
      <c r="J107" s="450"/>
      <c r="K107" s="671">
        <v>3.24</v>
      </c>
      <c r="L107" s="671"/>
      <c r="M107" s="671"/>
      <c r="N107" s="432"/>
      <c r="O107" s="429">
        <v>45837</v>
      </c>
      <c r="P107" s="430" t="s">
        <v>2489</v>
      </c>
      <c r="Q107" s="412" t="s">
        <v>2504</v>
      </c>
      <c r="R107" s="450">
        <v>200</v>
      </c>
      <c r="S107" s="458">
        <v>3.24</v>
      </c>
      <c r="T107" s="432">
        <f>O107+90</f>
        <v>45927</v>
      </c>
      <c r="U107" s="451"/>
      <c r="V107" s="412"/>
      <c r="W107" s="412"/>
      <c r="X107" s="411"/>
      <c r="Y107" s="411"/>
      <c r="Z107" s="411"/>
      <c r="AA107" s="411"/>
      <c r="AB107" s="411"/>
      <c r="AC107" s="411"/>
      <c r="AD107" s="411"/>
    </row>
    <row r="108" spans="1:30" ht="31.5" customHeight="1">
      <c r="A108" s="412" t="s">
        <v>783</v>
      </c>
      <c r="B108" s="414" t="s">
        <v>1811</v>
      </c>
      <c r="C108" s="411"/>
      <c r="D108" s="411"/>
      <c r="E108" s="427">
        <f>VLOOKUP(A108,'[1]Master Data'!A:AB,18,FALSE)</f>
        <v>0</v>
      </c>
      <c r="F108" s="448"/>
      <c r="G108" s="452">
        <v>45775</v>
      </c>
      <c r="H108" s="430" t="s">
        <v>2489</v>
      </c>
      <c r="I108" s="430" t="s">
        <v>2490</v>
      </c>
      <c r="J108" s="450">
        <v>500</v>
      </c>
      <c r="K108" s="671">
        <v>1.1815199999999999</v>
      </c>
      <c r="L108" s="671">
        <v>1.33</v>
      </c>
      <c r="M108" s="669">
        <f t="shared" ref="M108:M133" si="15">SUM(L108-K108)/L108</f>
        <v>0.11163909774436102</v>
      </c>
      <c r="N108" s="432">
        <f t="shared" ref="N108:N133" si="16">G108+90</f>
        <v>45865</v>
      </c>
      <c r="O108" s="429"/>
      <c r="P108" s="430"/>
      <c r="Q108" s="412"/>
      <c r="R108" s="450"/>
      <c r="S108" s="458"/>
      <c r="T108" s="432"/>
      <c r="U108" s="451"/>
      <c r="V108" s="412"/>
      <c r="W108" s="412"/>
      <c r="X108" s="411"/>
      <c r="Y108" s="411"/>
      <c r="Z108" s="411"/>
      <c r="AA108" s="411"/>
      <c r="AB108" s="411"/>
      <c r="AC108" s="411"/>
      <c r="AD108" s="411"/>
    </row>
    <row r="109" spans="1:30" ht="31.5" customHeight="1">
      <c r="A109" s="412" t="s">
        <v>795</v>
      </c>
      <c r="B109" s="414" t="s">
        <v>1812</v>
      </c>
      <c r="C109" s="456">
        <v>0.16888888888888889</v>
      </c>
      <c r="D109" s="456">
        <f t="shared" ref="D109:D133" si="17">C109/2.2046</f>
        <v>7.6607497454816695E-2</v>
      </c>
      <c r="E109" s="427">
        <f>VLOOKUP(A109,'[1]Master Data'!A:AB,18,FALSE)</f>
        <v>0</v>
      </c>
      <c r="F109" s="457"/>
      <c r="G109" s="452">
        <v>45775</v>
      </c>
      <c r="H109" s="430" t="s">
        <v>2489</v>
      </c>
      <c r="I109" s="430" t="s">
        <v>2490</v>
      </c>
      <c r="J109" s="450">
        <v>650</v>
      </c>
      <c r="K109" s="671">
        <v>1.1815199999999999</v>
      </c>
      <c r="L109" s="671">
        <v>1.33</v>
      </c>
      <c r="M109" s="669">
        <f t="shared" si="15"/>
        <v>0.11163909774436102</v>
      </c>
      <c r="N109" s="432">
        <f t="shared" si="16"/>
        <v>45865</v>
      </c>
      <c r="O109" s="429">
        <v>45837</v>
      </c>
      <c r="P109" s="430" t="s">
        <v>2489</v>
      </c>
      <c r="Q109" s="412" t="s">
        <v>2504</v>
      </c>
      <c r="R109" s="450">
        <v>540</v>
      </c>
      <c r="S109" s="458">
        <v>1.18</v>
      </c>
      <c r="T109" s="432">
        <f>O109+90</f>
        <v>45927</v>
      </c>
      <c r="U109" s="459"/>
      <c r="V109" s="430"/>
      <c r="W109" s="430"/>
      <c r="X109" s="456"/>
      <c r="Y109" s="456"/>
      <c r="Z109" s="456"/>
      <c r="AA109" s="456"/>
      <c r="AB109" s="456"/>
      <c r="AC109" s="456"/>
      <c r="AD109" s="456"/>
    </row>
    <row r="110" spans="1:30" ht="31.5" customHeight="1">
      <c r="A110" s="412" t="s">
        <v>786</v>
      </c>
      <c r="B110" s="414" t="s">
        <v>1814</v>
      </c>
      <c r="C110" s="456">
        <v>8.6153846153846164E-2</v>
      </c>
      <c r="D110" s="456">
        <f t="shared" si="17"/>
        <v>3.9079128256303254E-2</v>
      </c>
      <c r="E110" s="427">
        <f>VLOOKUP(A110,'[1]Master Data'!A:AB,18,FALSE)</f>
        <v>0</v>
      </c>
      <c r="F110" s="457"/>
      <c r="G110" s="452">
        <v>45775</v>
      </c>
      <c r="H110" s="430" t="s">
        <v>2489</v>
      </c>
      <c r="I110" s="430" t="s">
        <v>2490</v>
      </c>
      <c r="J110" s="450">
        <v>1000</v>
      </c>
      <c r="K110" s="671">
        <v>0.52512000000000003</v>
      </c>
      <c r="L110" s="671">
        <v>0.59</v>
      </c>
      <c r="M110" s="669">
        <f t="shared" si="15"/>
        <v>0.10996610169491515</v>
      </c>
      <c r="N110" s="432">
        <f t="shared" si="16"/>
        <v>45865</v>
      </c>
      <c r="O110" s="429"/>
      <c r="P110" s="430"/>
      <c r="Q110" s="412"/>
      <c r="R110" s="450"/>
      <c r="S110" s="458"/>
      <c r="T110" s="432"/>
      <c r="U110" s="459"/>
      <c r="V110" s="430"/>
      <c r="W110" s="430"/>
      <c r="X110" s="456"/>
      <c r="Y110" s="456"/>
      <c r="Z110" s="456"/>
      <c r="AA110" s="456"/>
      <c r="AB110" s="456"/>
      <c r="AC110" s="456"/>
      <c r="AD110" s="456"/>
    </row>
    <row r="111" spans="1:30" ht="31.5" customHeight="1">
      <c r="A111" s="412" t="s">
        <v>804</v>
      </c>
      <c r="B111" s="414" t="s">
        <v>1815</v>
      </c>
      <c r="C111" s="456">
        <v>0.2525</v>
      </c>
      <c r="D111" s="456">
        <f t="shared" si="17"/>
        <v>0.11453324866188877</v>
      </c>
      <c r="E111" s="427">
        <f>VLOOKUP(A111,'[1]Master Data'!A:AB,18,FALSE)</f>
        <v>0</v>
      </c>
      <c r="F111" s="457"/>
      <c r="G111" s="452">
        <v>45775</v>
      </c>
      <c r="H111" s="430" t="s">
        <v>2489</v>
      </c>
      <c r="I111" s="430" t="s">
        <v>2490</v>
      </c>
      <c r="J111" s="450">
        <v>600</v>
      </c>
      <c r="K111" s="671">
        <v>1.3784399999999999</v>
      </c>
      <c r="L111" s="671">
        <v>1.55</v>
      </c>
      <c r="M111" s="669">
        <f t="shared" si="15"/>
        <v>0.11068387096774203</v>
      </c>
      <c r="N111" s="432">
        <f t="shared" si="16"/>
        <v>45865</v>
      </c>
      <c r="O111" s="429">
        <v>45837</v>
      </c>
      <c r="P111" s="430" t="s">
        <v>2489</v>
      </c>
      <c r="Q111" s="412" t="s">
        <v>2504</v>
      </c>
      <c r="R111" s="450">
        <v>384</v>
      </c>
      <c r="S111" s="458">
        <v>1.38</v>
      </c>
      <c r="T111" s="432">
        <f>O111+90</f>
        <v>45927</v>
      </c>
      <c r="U111" s="459"/>
      <c r="V111" s="430"/>
      <c r="W111" s="430"/>
      <c r="X111" s="456"/>
      <c r="Y111" s="456"/>
      <c r="Z111" s="456"/>
      <c r="AA111" s="456"/>
      <c r="AB111" s="456"/>
      <c r="AC111" s="456"/>
      <c r="AD111" s="456"/>
    </row>
    <row r="112" spans="1:30" ht="31.5" customHeight="1">
      <c r="A112" s="412" t="s">
        <v>808</v>
      </c>
      <c r="B112" s="414" t="s">
        <v>1816</v>
      </c>
      <c r="C112" s="456">
        <v>0.13818181818181818</v>
      </c>
      <c r="D112" s="456">
        <f t="shared" si="17"/>
        <v>6.2678861553940937E-2</v>
      </c>
      <c r="E112" s="427">
        <f>VLOOKUP(A112,'[1]Master Data'!A:AB,18,FALSE)</f>
        <v>0</v>
      </c>
      <c r="F112" s="457"/>
      <c r="G112" s="452">
        <v>45775</v>
      </c>
      <c r="H112" s="430" t="s">
        <v>2489</v>
      </c>
      <c r="I112" s="430" t="s">
        <v>2490</v>
      </c>
      <c r="J112" s="450">
        <v>600</v>
      </c>
      <c r="K112" s="671">
        <v>0.63998999999999995</v>
      </c>
      <c r="L112" s="671">
        <v>0.72</v>
      </c>
      <c r="M112" s="669">
        <f t="shared" si="15"/>
        <v>0.11112500000000004</v>
      </c>
      <c r="N112" s="432">
        <f t="shared" si="16"/>
        <v>45865</v>
      </c>
      <c r="O112" s="429">
        <v>45837</v>
      </c>
      <c r="P112" s="430" t="s">
        <v>2489</v>
      </c>
      <c r="Q112" s="412" t="s">
        <v>2504</v>
      </c>
      <c r="R112" s="450">
        <v>396</v>
      </c>
      <c r="S112" s="458">
        <v>0.64</v>
      </c>
      <c r="T112" s="432">
        <f>O112+90</f>
        <v>45927</v>
      </c>
      <c r="U112" s="459"/>
      <c r="V112" s="430"/>
      <c r="W112" s="430"/>
      <c r="X112" s="456"/>
      <c r="Y112" s="456"/>
      <c r="Z112" s="456"/>
      <c r="AA112" s="456"/>
      <c r="AB112" s="456"/>
      <c r="AC112" s="456"/>
      <c r="AD112" s="456"/>
    </row>
    <row r="113" spans="1:30" ht="31.5" customHeight="1">
      <c r="A113" s="412" t="s">
        <v>823</v>
      </c>
      <c r="B113" s="414" t="s">
        <v>1817</v>
      </c>
      <c r="C113" s="456">
        <v>0.26500000000000001</v>
      </c>
      <c r="D113" s="456">
        <f t="shared" si="17"/>
        <v>0.12020321146693277</v>
      </c>
      <c r="E113" s="427">
        <f>VLOOKUP(A113,'[1]Master Data'!A:AB,18,FALSE)</f>
        <v>0</v>
      </c>
      <c r="F113" s="457"/>
      <c r="G113" s="452">
        <v>45775</v>
      </c>
      <c r="H113" s="430" t="s">
        <v>2489</v>
      </c>
      <c r="I113" s="430" t="s">
        <v>2490</v>
      </c>
      <c r="J113" s="450">
        <v>192</v>
      </c>
      <c r="K113" s="671">
        <v>1.3784399999999999</v>
      </c>
      <c r="L113" s="671">
        <v>1.55</v>
      </c>
      <c r="M113" s="669">
        <f t="shared" si="15"/>
        <v>0.11068387096774203</v>
      </c>
      <c r="N113" s="432">
        <f t="shared" si="16"/>
        <v>45865</v>
      </c>
      <c r="O113" s="429"/>
      <c r="P113" s="430"/>
      <c r="Q113" s="430"/>
      <c r="R113" s="450"/>
      <c r="S113" s="458"/>
      <c r="T113" s="432"/>
      <c r="U113" s="459"/>
      <c r="V113" s="430"/>
      <c r="W113" s="430"/>
      <c r="X113" s="456"/>
      <c r="Y113" s="456"/>
      <c r="Z113" s="456"/>
      <c r="AA113" s="456"/>
      <c r="AB113" s="456"/>
      <c r="AC113" s="456"/>
      <c r="AD113" s="456"/>
    </row>
    <row r="114" spans="1:30" ht="31.5" customHeight="1">
      <c r="A114" s="412" t="s">
        <v>825</v>
      </c>
      <c r="B114" s="414" t="s">
        <v>1818</v>
      </c>
      <c r="C114" s="456">
        <v>0.13454545454545455</v>
      </c>
      <c r="D114" s="456">
        <f t="shared" si="17"/>
        <v>6.1029417828837224E-2</v>
      </c>
      <c r="E114" s="427">
        <f>VLOOKUP(A114,'[1]Master Data'!A:AB,18,FALSE)</f>
        <v>0</v>
      </c>
      <c r="F114" s="457"/>
      <c r="G114" s="452">
        <v>45775</v>
      </c>
      <c r="H114" s="430" t="s">
        <v>2489</v>
      </c>
      <c r="I114" s="430" t="s">
        <v>2490</v>
      </c>
      <c r="J114" s="450">
        <v>198</v>
      </c>
      <c r="K114" s="671">
        <v>0.62358000000000002</v>
      </c>
      <c r="L114" s="671">
        <v>0.7</v>
      </c>
      <c r="M114" s="669">
        <f t="shared" si="15"/>
        <v>0.10917142857142847</v>
      </c>
      <c r="N114" s="432">
        <f t="shared" si="16"/>
        <v>45865</v>
      </c>
      <c r="O114" s="429"/>
      <c r="P114" s="430"/>
      <c r="Q114" s="430"/>
      <c r="R114" s="450"/>
      <c r="S114" s="458"/>
      <c r="T114" s="432"/>
      <c r="U114" s="459"/>
      <c r="V114" s="430"/>
      <c r="W114" s="430"/>
      <c r="X114" s="456"/>
      <c r="Y114" s="456"/>
      <c r="Z114" s="456"/>
      <c r="AA114" s="456"/>
      <c r="AB114" s="456"/>
      <c r="AC114" s="456"/>
      <c r="AD114" s="456"/>
    </row>
    <row r="115" spans="1:30" ht="31.5" customHeight="1">
      <c r="A115" s="412" t="s">
        <v>816</v>
      </c>
      <c r="B115" s="414" t="s">
        <v>1819</v>
      </c>
      <c r="C115" s="456">
        <v>0.76800000000000002</v>
      </c>
      <c r="D115" s="456">
        <f t="shared" si="17"/>
        <v>0.34836251474190327</v>
      </c>
      <c r="E115" s="427">
        <f>VLOOKUP(A115,'[1]Master Data'!A:AB,18,FALSE)</f>
        <v>0</v>
      </c>
      <c r="F115" s="457"/>
      <c r="G115" s="452">
        <v>45775</v>
      </c>
      <c r="H115" s="430" t="s">
        <v>2489</v>
      </c>
      <c r="I115" s="430" t="s">
        <v>2490</v>
      </c>
      <c r="J115" s="450">
        <v>480</v>
      </c>
      <c r="K115" s="671">
        <v>2.6748299999999996</v>
      </c>
      <c r="L115" s="671">
        <v>3.01</v>
      </c>
      <c r="M115" s="669">
        <f t="shared" si="15"/>
        <v>0.11135215946843861</v>
      </c>
      <c r="N115" s="432">
        <f t="shared" si="16"/>
        <v>45865</v>
      </c>
      <c r="O115" s="429">
        <v>45837</v>
      </c>
      <c r="P115" s="430" t="s">
        <v>2489</v>
      </c>
      <c r="Q115" s="412" t="s">
        <v>2504</v>
      </c>
      <c r="R115" s="450">
        <v>480</v>
      </c>
      <c r="S115" s="458">
        <v>2.67</v>
      </c>
      <c r="T115" s="432">
        <f>O115+90</f>
        <v>45927</v>
      </c>
      <c r="U115" s="459"/>
      <c r="V115" s="430"/>
      <c r="W115" s="430"/>
      <c r="X115" s="456"/>
      <c r="Y115" s="456"/>
      <c r="Z115" s="456"/>
      <c r="AA115" s="456"/>
      <c r="AB115" s="456"/>
      <c r="AC115" s="456"/>
      <c r="AD115" s="456"/>
    </row>
    <row r="116" spans="1:30" ht="31.5" customHeight="1">
      <c r="A116" s="412" t="s">
        <v>820</v>
      </c>
      <c r="B116" s="414" t="s">
        <v>1820</v>
      </c>
      <c r="C116" s="456">
        <v>0.44285714285714289</v>
      </c>
      <c r="D116" s="456">
        <f t="shared" si="17"/>
        <v>0.20087868223584454</v>
      </c>
      <c r="E116" s="427">
        <f>VLOOKUP(A116,'[1]Master Data'!A:AB,18,FALSE)</f>
        <v>0</v>
      </c>
      <c r="F116" s="457"/>
      <c r="G116" s="452">
        <v>45775</v>
      </c>
      <c r="H116" s="430" t="s">
        <v>2489</v>
      </c>
      <c r="I116" s="430" t="s">
        <v>2490</v>
      </c>
      <c r="J116" s="450">
        <v>512</v>
      </c>
      <c r="K116" s="671">
        <v>1.1651099999999999</v>
      </c>
      <c r="L116" s="671">
        <v>1.55</v>
      </c>
      <c r="M116" s="669">
        <f t="shared" si="15"/>
        <v>0.24831612903225816</v>
      </c>
      <c r="N116" s="432">
        <f t="shared" si="16"/>
        <v>45865</v>
      </c>
      <c r="O116" s="429"/>
      <c r="P116" s="430"/>
      <c r="Q116" s="412" t="s">
        <v>2504</v>
      </c>
      <c r="R116" s="450"/>
      <c r="S116" s="458"/>
      <c r="T116" s="432"/>
      <c r="U116" s="459"/>
      <c r="V116" s="430"/>
      <c r="W116" s="430"/>
      <c r="X116" s="456"/>
      <c r="Y116" s="456"/>
      <c r="Z116" s="456"/>
      <c r="AA116" s="456"/>
      <c r="AB116" s="456"/>
      <c r="AC116" s="456"/>
      <c r="AD116" s="456"/>
    </row>
    <row r="117" spans="1:30" ht="31.5" customHeight="1">
      <c r="A117" s="412" t="s">
        <v>834</v>
      </c>
      <c r="B117" s="414" t="s">
        <v>1821</v>
      </c>
      <c r="C117" s="456">
        <v>0.33142857142857141</v>
      </c>
      <c r="D117" s="456">
        <f t="shared" si="17"/>
        <v>0.15033501380230943</v>
      </c>
      <c r="E117" s="427">
        <f>VLOOKUP(A117,'[1]Master Data'!A:AB,18,FALSE)</f>
        <v>0</v>
      </c>
      <c r="F117" s="457"/>
      <c r="G117" s="452">
        <v>45775</v>
      </c>
      <c r="H117" s="430" t="s">
        <v>2489</v>
      </c>
      <c r="I117" s="430" t="s">
        <v>2490</v>
      </c>
      <c r="J117" s="450">
        <v>280</v>
      </c>
      <c r="K117" s="671">
        <v>1.8707399999999996</v>
      </c>
      <c r="L117" s="671">
        <v>2.1</v>
      </c>
      <c r="M117" s="669">
        <f t="shared" si="15"/>
        <v>0.10917142857142879</v>
      </c>
      <c r="N117" s="432">
        <f t="shared" si="16"/>
        <v>45865</v>
      </c>
      <c r="O117" s="429">
        <v>45837</v>
      </c>
      <c r="P117" s="430" t="s">
        <v>2489</v>
      </c>
      <c r="Q117" s="412" t="s">
        <v>2504</v>
      </c>
      <c r="R117" s="450">
        <v>280</v>
      </c>
      <c r="S117" s="458">
        <v>1.87</v>
      </c>
      <c r="T117" s="432">
        <f>O117+90</f>
        <v>45927</v>
      </c>
      <c r="U117" s="459"/>
      <c r="V117" s="430"/>
      <c r="W117" s="430"/>
      <c r="X117" s="456"/>
      <c r="Y117" s="456"/>
      <c r="Z117" s="456"/>
      <c r="AA117" s="456"/>
      <c r="AB117" s="456"/>
      <c r="AC117" s="456"/>
      <c r="AD117" s="456"/>
    </row>
    <row r="118" spans="1:30" ht="31.5" customHeight="1">
      <c r="A118" s="412" t="s">
        <v>837</v>
      </c>
      <c r="B118" s="414" t="s">
        <v>1822</v>
      </c>
      <c r="C118" s="456">
        <v>0.18</v>
      </c>
      <c r="D118" s="456">
        <f t="shared" si="17"/>
        <v>8.1647464392633581E-2</v>
      </c>
      <c r="E118" s="427">
        <f>VLOOKUP(A118,'[1]Master Data'!A:AB,18,FALSE)</f>
        <v>0</v>
      </c>
      <c r="F118" s="457"/>
      <c r="G118" s="452">
        <v>45775</v>
      </c>
      <c r="H118" s="430" t="s">
        <v>2489</v>
      </c>
      <c r="I118" s="430" t="s">
        <v>2490</v>
      </c>
      <c r="J118" s="450">
        <v>256</v>
      </c>
      <c r="K118" s="671">
        <v>0.88614000000000004</v>
      </c>
      <c r="L118" s="671">
        <v>1</v>
      </c>
      <c r="M118" s="669">
        <f t="shared" si="15"/>
        <v>0.11385999999999996</v>
      </c>
      <c r="N118" s="432">
        <f t="shared" si="16"/>
        <v>45865</v>
      </c>
      <c r="O118" s="429">
        <v>45837</v>
      </c>
      <c r="P118" s="430" t="s">
        <v>2489</v>
      </c>
      <c r="Q118" s="412" t="s">
        <v>2504</v>
      </c>
      <c r="R118" s="450">
        <v>256</v>
      </c>
      <c r="S118" s="458">
        <v>0.89</v>
      </c>
      <c r="T118" s="432">
        <f>O118+90</f>
        <v>45927</v>
      </c>
      <c r="U118" s="459"/>
      <c r="V118" s="430"/>
      <c r="W118" s="430"/>
      <c r="X118" s="456"/>
      <c r="Y118" s="456"/>
      <c r="Z118" s="456"/>
      <c r="AA118" s="456"/>
      <c r="AB118" s="456"/>
      <c r="AC118" s="456"/>
      <c r="AD118" s="456"/>
    </row>
    <row r="119" spans="1:30" ht="31.5" customHeight="1">
      <c r="A119" s="412" t="s">
        <v>845</v>
      </c>
      <c r="B119" s="414" t="s">
        <v>1823</v>
      </c>
      <c r="C119" s="456">
        <v>0.46571428571428569</v>
      </c>
      <c r="D119" s="456">
        <f t="shared" si="17"/>
        <v>0.21124661422221069</v>
      </c>
      <c r="E119" s="427">
        <f>VLOOKUP(A119,'[1]Master Data'!A:AB,18,FALSE)</f>
        <v>0</v>
      </c>
      <c r="F119" s="457"/>
      <c r="G119" s="452">
        <v>45775</v>
      </c>
      <c r="H119" s="430" t="s">
        <v>2489</v>
      </c>
      <c r="I119" s="430" t="s">
        <v>2490</v>
      </c>
      <c r="J119" s="450">
        <v>224</v>
      </c>
      <c r="K119" s="671">
        <v>2.1497099999999998</v>
      </c>
      <c r="L119" s="671">
        <v>2.42</v>
      </c>
      <c r="M119" s="669">
        <f t="shared" si="15"/>
        <v>0.11169008264462817</v>
      </c>
      <c r="N119" s="432">
        <f t="shared" si="16"/>
        <v>45865</v>
      </c>
      <c r="O119" s="429">
        <v>45837</v>
      </c>
      <c r="P119" s="430" t="s">
        <v>2489</v>
      </c>
      <c r="Q119" s="412" t="s">
        <v>2504</v>
      </c>
      <c r="R119" s="450">
        <v>224</v>
      </c>
      <c r="S119" s="458">
        <v>2.15</v>
      </c>
      <c r="T119" s="432">
        <f>O119+90</f>
        <v>45927</v>
      </c>
      <c r="U119" s="459"/>
      <c r="V119" s="430"/>
      <c r="W119" s="430"/>
      <c r="X119" s="456"/>
      <c r="Y119" s="456"/>
      <c r="Z119" s="456"/>
      <c r="AA119" s="456"/>
      <c r="AB119" s="456"/>
      <c r="AC119" s="456"/>
      <c r="AD119" s="456"/>
    </row>
    <row r="120" spans="1:30" ht="31.5" customHeight="1">
      <c r="A120" s="412" t="s">
        <v>847</v>
      </c>
      <c r="B120" s="414" t="s">
        <v>1824</v>
      </c>
      <c r="C120" s="456">
        <v>0.29499999999999998</v>
      </c>
      <c r="D120" s="456">
        <f t="shared" si="17"/>
        <v>0.13381112219903837</v>
      </c>
      <c r="E120" s="427">
        <f>VLOOKUP(A120,'[1]Master Data'!A:AB,18,FALSE)</f>
        <v>0</v>
      </c>
      <c r="F120" s="457"/>
      <c r="G120" s="452">
        <v>45775</v>
      </c>
      <c r="H120" s="430" t="s">
        <v>2489</v>
      </c>
      <c r="I120" s="430" t="s">
        <v>2490</v>
      </c>
      <c r="J120" s="450">
        <v>224</v>
      </c>
      <c r="K120" s="671">
        <v>0.93536999999999981</v>
      </c>
      <c r="L120" s="671">
        <v>1.05</v>
      </c>
      <c r="M120" s="669">
        <f t="shared" si="15"/>
        <v>0.10917142857142879</v>
      </c>
      <c r="N120" s="432">
        <f t="shared" si="16"/>
        <v>45865</v>
      </c>
      <c r="O120" s="429">
        <v>45837</v>
      </c>
      <c r="P120" s="430" t="s">
        <v>2489</v>
      </c>
      <c r="Q120" s="412" t="s">
        <v>2504</v>
      </c>
      <c r="R120" s="450">
        <v>224</v>
      </c>
      <c r="S120" s="458">
        <v>0.94</v>
      </c>
      <c r="T120" s="432">
        <f>O120+90</f>
        <v>45927</v>
      </c>
      <c r="U120" s="459"/>
      <c r="V120" s="430"/>
      <c r="W120" s="430"/>
      <c r="X120" s="456"/>
      <c r="Y120" s="456"/>
      <c r="Z120" s="456"/>
      <c r="AA120" s="456"/>
      <c r="AB120" s="456"/>
      <c r="AC120" s="456"/>
      <c r="AD120" s="456"/>
    </row>
    <row r="121" spans="1:30" ht="31.5" customHeight="1">
      <c r="A121" s="412" t="s">
        <v>852</v>
      </c>
      <c r="B121" s="414" t="s">
        <v>1825</v>
      </c>
      <c r="C121" s="456">
        <v>0.47666666666666663</v>
      </c>
      <c r="D121" s="456">
        <f t="shared" si="17"/>
        <v>0.21621458163234447</v>
      </c>
      <c r="E121" s="427">
        <f>VLOOKUP(A121,'[1]Master Data'!A:AB,18,FALSE)</f>
        <v>0</v>
      </c>
      <c r="F121" s="457"/>
      <c r="G121" s="452">
        <v>45775</v>
      </c>
      <c r="H121" s="430" t="s">
        <v>2489</v>
      </c>
      <c r="I121" s="430" t="s">
        <v>2490</v>
      </c>
      <c r="J121" s="450">
        <v>230</v>
      </c>
      <c r="K121" s="671">
        <v>2.3794499999999998</v>
      </c>
      <c r="L121" s="671">
        <v>2.67</v>
      </c>
      <c r="M121" s="669">
        <f t="shared" si="15"/>
        <v>0.10882022471910116</v>
      </c>
      <c r="N121" s="432">
        <f t="shared" si="16"/>
        <v>45865</v>
      </c>
      <c r="O121" s="429">
        <v>45837</v>
      </c>
      <c r="P121" s="430" t="s">
        <v>2489</v>
      </c>
      <c r="Q121" s="412" t="s">
        <v>2504</v>
      </c>
      <c r="R121" s="450">
        <v>230</v>
      </c>
      <c r="S121" s="458">
        <v>2.38</v>
      </c>
      <c r="T121" s="432">
        <f>O121+90</f>
        <v>45927</v>
      </c>
      <c r="U121" s="459"/>
      <c r="V121" s="430"/>
      <c r="W121" s="430"/>
      <c r="X121" s="456"/>
      <c r="Y121" s="456"/>
      <c r="Z121" s="456"/>
      <c r="AA121" s="456"/>
      <c r="AB121" s="456"/>
      <c r="AC121" s="456"/>
      <c r="AD121" s="456"/>
    </row>
    <row r="122" spans="1:30" ht="31.5" customHeight="1">
      <c r="A122" s="412" t="s">
        <v>854</v>
      </c>
      <c r="B122" s="414" t="s">
        <v>1826</v>
      </c>
      <c r="C122" s="456">
        <v>0.33250000000000002</v>
      </c>
      <c r="D122" s="456">
        <f t="shared" si="17"/>
        <v>0.15082101061417036</v>
      </c>
      <c r="E122" s="427">
        <f>VLOOKUP(A122,'[1]Master Data'!A:AB,18,FALSE)</f>
        <v>0</v>
      </c>
      <c r="F122" s="457"/>
      <c r="G122" s="452">
        <v>45775</v>
      </c>
      <c r="H122" s="430" t="s">
        <v>2489</v>
      </c>
      <c r="I122" s="430" t="s">
        <v>2490</v>
      </c>
      <c r="J122" s="450">
        <v>200</v>
      </c>
      <c r="K122" s="671">
        <v>1.1651099999999999</v>
      </c>
      <c r="L122" s="671">
        <v>1.31</v>
      </c>
      <c r="M122" s="669">
        <f t="shared" si="15"/>
        <v>0.11060305343511465</v>
      </c>
      <c r="N122" s="432">
        <f t="shared" si="16"/>
        <v>45865</v>
      </c>
      <c r="O122" s="429"/>
      <c r="P122" s="430"/>
      <c r="Q122" s="412"/>
      <c r="R122" s="450"/>
      <c r="S122" s="458"/>
      <c r="T122" s="432"/>
      <c r="U122" s="459"/>
      <c r="V122" s="430"/>
      <c r="W122" s="430"/>
      <c r="X122" s="456"/>
      <c r="Y122" s="456"/>
      <c r="Z122" s="456"/>
      <c r="AA122" s="456"/>
      <c r="AB122" s="456"/>
      <c r="AC122" s="456"/>
      <c r="AD122" s="456"/>
    </row>
    <row r="123" spans="1:30" ht="31.5" customHeight="1">
      <c r="A123" s="412" t="s">
        <v>860</v>
      </c>
      <c r="B123" s="414" t="s">
        <v>1827</v>
      </c>
      <c r="C123" s="456">
        <v>0.8666666666666667</v>
      </c>
      <c r="D123" s="456">
        <f t="shared" si="17"/>
        <v>0.39311742114971726</v>
      </c>
      <c r="E123" s="427">
        <f>VLOOKUP(A123,'[1]Master Data'!A:AB,18,FALSE)</f>
        <v>0</v>
      </c>
      <c r="F123" s="457"/>
      <c r="G123" s="452">
        <v>45775</v>
      </c>
      <c r="H123" s="430" t="s">
        <v>2489</v>
      </c>
      <c r="I123" s="430" t="s">
        <v>2490</v>
      </c>
      <c r="J123" s="450">
        <v>200</v>
      </c>
      <c r="K123" s="671">
        <v>3.7414799999999993</v>
      </c>
      <c r="L123" s="671">
        <v>4.21</v>
      </c>
      <c r="M123" s="669">
        <f t="shared" si="15"/>
        <v>0.11128741092636596</v>
      </c>
      <c r="N123" s="432">
        <f t="shared" si="16"/>
        <v>45865</v>
      </c>
      <c r="O123" s="429">
        <v>45837</v>
      </c>
      <c r="P123" s="430" t="s">
        <v>2489</v>
      </c>
      <c r="Q123" s="412" t="s">
        <v>2504</v>
      </c>
      <c r="R123" s="450">
        <v>192</v>
      </c>
      <c r="S123" s="458">
        <v>3.74</v>
      </c>
      <c r="T123" s="432">
        <f>O123+90</f>
        <v>45927</v>
      </c>
      <c r="U123" s="459"/>
      <c r="V123" s="430"/>
      <c r="W123" s="430"/>
      <c r="X123" s="456"/>
      <c r="Y123" s="456"/>
      <c r="Z123" s="456"/>
      <c r="AA123" s="456"/>
      <c r="AB123" s="456"/>
      <c r="AC123" s="456"/>
      <c r="AD123" s="456"/>
    </row>
    <row r="124" spans="1:30" ht="31.5" customHeight="1">
      <c r="A124" s="412" t="s">
        <v>864</v>
      </c>
      <c r="B124" s="414" t="s">
        <v>1828</v>
      </c>
      <c r="C124" s="456">
        <v>0.39500000000000002</v>
      </c>
      <c r="D124" s="456">
        <f t="shared" si="17"/>
        <v>0.17917082463939035</v>
      </c>
      <c r="E124" s="427">
        <f>VLOOKUP(A124,'[1]Master Data'!A:AB,18,FALSE)</f>
        <v>0</v>
      </c>
      <c r="F124" s="457"/>
      <c r="G124" s="452">
        <v>45775</v>
      </c>
      <c r="H124" s="430" t="s">
        <v>2489</v>
      </c>
      <c r="I124" s="430" t="s">
        <v>2490</v>
      </c>
      <c r="J124" s="450">
        <v>200</v>
      </c>
      <c r="K124" s="671">
        <v>1.5261299999999998</v>
      </c>
      <c r="L124" s="671">
        <v>1.72</v>
      </c>
      <c r="M124" s="669">
        <f t="shared" si="15"/>
        <v>0.1127151162790699</v>
      </c>
      <c r="N124" s="432">
        <f t="shared" si="16"/>
        <v>45865</v>
      </c>
      <c r="O124" s="429"/>
      <c r="P124" s="430"/>
      <c r="Q124" s="412"/>
      <c r="R124" s="450"/>
      <c r="S124" s="458"/>
      <c r="T124" s="432"/>
      <c r="U124" s="459"/>
      <c r="V124" s="430"/>
      <c r="W124" s="430"/>
      <c r="X124" s="456"/>
      <c r="Y124" s="456"/>
      <c r="Z124" s="456"/>
      <c r="AA124" s="456"/>
      <c r="AB124" s="456"/>
      <c r="AC124" s="456"/>
      <c r="AD124" s="456"/>
    </row>
    <row r="125" spans="1:30" ht="31.5" customHeight="1">
      <c r="A125" s="412" t="s">
        <v>1829</v>
      </c>
      <c r="B125" s="414" t="s">
        <v>2505</v>
      </c>
      <c r="C125" s="456">
        <v>1.1400000000000001</v>
      </c>
      <c r="D125" s="456">
        <f t="shared" si="17"/>
        <v>0.51710060782001277</v>
      </c>
      <c r="E125" s="427">
        <f>VLOOKUP(A125,'[1]Master Data'!A:AB,18,FALSE)</f>
        <v>0</v>
      </c>
      <c r="F125" s="457"/>
      <c r="G125" s="452">
        <v>45775</v>
      </c>
      <c r="H125" s="430" t="s">
        <v>2489</v>
      </c>
      <c r="I125" s="430" t="s">
        <v>2490</v>
      </c>
      <c r="J125" s="450">
        <v>175</v>
      </c>
      <c r="K125" s="671">
        <v>4.2994199999999996</v>
      </c>
      <c r="L125" s="671">
        <v>4.83</v>
      </c>
      <c r="M125" s="669">
        <f t="shared" si="15"/>
        <v>0.10985093167701873</v>
      </c>
      <c r="N125" s="432">
        <f t="shared" si="16"/>
        <v>45865</v>
      </c>
      <c r="O125" s="429"/>
      <c r="P125" s="430"/>
      <c r="Q125" s="430"/>
      <c r="R125" s="450"/>
      <c r="S125" s="458"/>
      <c r="T125" s="432"/>
      <c r="U125" s="459"/>
      <c r="V125" s="430"/>
      <c r="W125" s="430"/>
      <c r="X125" s="456"/>
      <c r="Y125" s="456"/>
      <c r="Z125" s="456"/>
      <c r="AA125" s="456"/>
      <c r="AB125" s="456"/>
      <c r="AC125" s="456"/>
      <c r="AD125" s="456"/>
    </row>
    <row r="126" spans="1:30" ht="31.5" customHeight="1">
      <c r="A126" s="412" t="s">
        <v>1831</v>
      </c>
      <c r="B126" s="414" t="s">
        <v>2506</v>
      </c>
      <c r="C126" s="456">
        <v>0.57333333333333336</v>
      </c>
      <c r="D126" s="456">
        <f t="shared" si="17"/>
        <v>0.26006229399135139</v>
      </c>
      <c r="E126" s="427">
        <f>VLOOKUP(A126,'[1]Master Data'!A:AB,18,FALSE)</f>
        <v>0</v>
      </c>
      <c r="F126" s="457"/>
      <c r="G126" s="452">
        <v>45775</v>
      </c>
      <c r="H126" s="430" t="s">
        <v>2489</v>
      </c>
      <c r="I126" s="430" t="s">
        <v>2490</v>
      </c>
      <c r="J126" s="450">
        <v>180</v>
      </c>
      <c r="K126" s="671">
        <v>1.8707399999999996</v>
      </c>
      <c r="L126" s="671">
        <v>2.1</v>
      </c>
      <c r="M126" s="669">
        <f t="shared" si="15"/>
        <v>0.10917142857142879</v>
      </c>
      <c r="N126" s="432">
        <f t="shared" si="16"/>
        <v>45865</v>
      </c>
      <c r="O126" s="429"/>
      <c r="P126" s="430"/>
      <c r="Q126" s="430"/>
      <c r="R126" s="450"/>
      <c r="S126" s="458"/>
      <c r="T126" s="432"/>
      <c r="U126" s="459"/>
      <c r="V126" s="430"/>
      <c r="W126" s="430"/>
      <c r="X126" s="456"/>
      <c r="Y126" s="456"/>
      <c r="Z126" s="456"/>
      <c r="AA126" s="456"/>
      <c r="AB126" s="456"/>
      <c r="AC126" s="456"/>
      <c r="AD126" s="456"/>
    </row>
    <row r="127" spans="1:30" ht="31.5" customHeight="1">
      <c r="A127" s="412" t="s">
        <v>872</v>
      </c>
      <c r="B127" s="414" t="s">
        <v>1833</v>
      </c>
      <c r="C127" s="456">
        <v>1.49</v>
      </c>
      <c r="D127" s="456">
        <f t="shared" si="17"/>
        <v>0.67585956636124467</v>
      </c>
      <c r="E127" s="427">
        <f>VLOOKUP(A127,'[1]Master Data'!A:AB,18,FALSE)</f>
        <v>0</v>
      </c>
      <c r="F127" s="457"/>
      <c r="G127" s="452">
        <v>45775</v>
      </c>
      <c r="H127" s="430" t="s">
        <v>2489</v>
      </c>
      <c r="I127" s="430" t="s">
        <v>2490</v>
      </c>
      <c r="J127" s="450">
        <v>120</v>
      </c>
      <c r="K127" s="671">
        <v>4.8573599999999999</v>
      </c>
      <c r="L127" s="671">
        <v>5.46</v>
      </c>
      <c r="M127" s="669">
        <f t="shared" si="15"/>
        <v>0.11037362637362638</v>
      </c>
      <c r="N127" s="432">
        <f t="shared" si="16"/>
        <v>45865</v>
      </c>
      <c r="O127" s="429"/>
      <c r="P127" s="430"/>
      <c r="Q127" s="412"/>
      <c r="R127" s="450"/>
      <c r="S127" s="458"/>
      <c r="T127" s="432"/>
      <c r="U127" s="459"/>
      <c r="V127" s="430"/>
      <c r="W127" s="430"/>
      <c r="X127" s="456"/>
      <c r="Y127" s="456"/>
      <c r="Z127" s="456"/>
      <c r="AA127" s="456"/>
      <c r="AB127" s="456"/>
      <c r="AC127" s="456"/>
      <c r="AD127" s="456"/>
    </row>
    <row r="128" spans="1:30" ht="31.5" customHeight="1">
      <c r="A128" s="412" t="s">
        <v>876</v>
      </c>
      <c r="B128" s="414" t="s">
        <v>1834</v>
      </c>
      <c r="C128" s="456">
        <v>0.98599999999999999</v>
      </c>
      <c r="D128" s="456">
        <f t="shared" si="17"/>
        <v>0.44724666606187058</v>
      </c>
      <c r="E128" s="427">
        <f>VLOOKUP(A128,'[1]Master Data'!A:AB,18,FALSE)</f>
        <v>0</v>
      </c>
      <c r="F128" s="457"/>
      <c r="G128" s="452">
        <v>45775</v>
      </c>
      <c r="H128" s="430" t="s">
        <v>2489</v>
      </c>
      <c r="I128" s="430" t="s">
        <v>2490</v>
      </c>
      <c r="J128" s="450">
        <v>105</v>
      </c>
      <c r="K128" s="671">
        <v>2.7404699999999997</v>
      </c>
      <c r="L128" s="671">
        <v>3.08</v>
      </c>
      <c r="M128" s="669">
        <f t="shared" si="15"/>
        <v>0.11023701298701309</v>
      </c>
      <c r="N128" s="432">
        <f t="shared" si="16"/>
        <v>45865</v>
      </c>
      <c r="O128" s="429"/>
      <c r="P128" s="430"/>
      <c r="Q128" s="430"/>
      <c r="R128" s="450"/>
      <c r="S128" s="458"/>
      <c r="T128" s="432"/>
      <c r="U128" s="459"/>
      <c r="V128" s="430"/>
      <c r="W128" s="430"/>
      <c r="X128" s="456"/>
      <c r="Y128" s="456"/>
      <c r="Z128" s="456"/>
      <c r="AA128" s="456"/>
      <c r="AB128" s="456"/>
      <c r="AC128" s="456"/>
      <c r="AD128" s="456"/>
    </row>
    <row r="129" spans="1:30" ht="31.5" customHeight="1">
      <c r="A129" s="412" t="s">
        <v>878</v>
      </c>
      <c r="B129" s="414" t="s">
        <v>1835</v>
      </c>
      <c r="C129" s="456">
        <v>0.99399999999999999</v>
      </c>
      <c r="D129" s="456">
        <f t="shared" si="17"/>
        <v>0.45087544225709875</v>
      </c>
      <c r="E129" s="427">
        <f>VLOOKUP(A129,'[1]Master Data'!A:AB,18,FALSE)</f>
        <v>0</v>
      </c>
      <c r="F129" s="457"/>
      <c r="G129" s="452">
        <v>45775</v>
      </c>
      <c r="H129" s="430" t="s">
        <v>2489</v>
      </c>
      <c r="I129" s="430" t="s">
        <v>2490</v>
      </c>
      <c r="J129" s="450">
        <v>168</v>
      </c>
      <c r="K129" s="671">
        <v>3.8399399999999999</v>
      </c>
      <c r="L129" s="671">
        <v>4.32</v>
      </c>
      <c r="M129" s="669">
        <f t="shared" si="15"/>
        <v>0.11112500000000008</v>
      </c>
      <c r="N129" s="432">
        <f t="shared" si="16"/>
        <v>45865</v>
      </c>
      <c r="O129" s="429"/>
      <c r="P129" s="430"/>
      <c r="Q129" s="412"/>
      <c r="R129" s="450"/>
      <c r="S129" s="458"/>
      <c r="T129" s="432"/>
      <c r="U129" s="459"/>
      <c r="V129" s="430"/>
      <c r="W129" s="430"/>
      <c r="X129" s="456"/>
      <c r="Y129" s="456"/>
      <c r="Z129" s="456"/>
      <c r="AA129" s="456"/>
      <c r="AB129" s="456"/>
      <c r="AC129" s="456"/>
      <c r="AD129" s="456"/>
    </row>
    <row r="130" spans="1:30" ht="31.5" customHeight="1">
      <c r="A130" s="412" t="s">
        <v>880</v>
      </c>
      <c r="B130" s="414" t="s">
        <v>1836</v>
      </c>
      <c r="C130" s="456">
        <v>0.59499999999999997</v>
      </c>
      <c r="D130" s="456">
        <f t="shared" si="17"/>
        <v>0.26989022952009434</v>
      </c>
      <c r="E130" s="427">
        <f>VLOOKUP(A130,'[1]Master Data'!A:AB,18,FALSE)</f>
        <v>0</v>
      </c>
      <c r="F130" s="457"/>
      <c r="G130" s="452">
        <v>45775</v>
      </c>
      <c r="H130" s="430" t="s">
        <v>2489</v>
      </c>
      <c r="I130" s="430" t="s">
        <v>2490</v>
      </c>
      <c r="J130" s="450">
        <v>135</v>
      </c>
      <c r="K130" s="671">
        <v>2.0840699999999996</v>
      </c>
      <c r="L130" s="671">
        <v>2.34</v>
      </c>
      <c r="M130" s="669">
        <f t="shared" si="15"/>
        <v>0.10937179487179496</v>
      </c>
      <c r="N130" s="432">
        <f t="shared" si="16"/>
        <v>45865</v>
      </c>
      <c r="O130" s="429"/>
      <c r="P130" s="430"/>
      <c r="Q130" s="430"/>
      <c r="R130" s="450"/>
      <c r="S130" s="458"/>
      <c r="T130" s="432"/>
      <c r="U130" s="459"/>
      <c r="V130" s="430"/>
      <c r="W130" s="430"/>
      <c r="X130" s="456"/>
      <c r="Y130" s="456"/>
      <c r="Z130" s="456"/>
      <c r="AA130" s="456"/>
      <c r="AB130" s="456"/>
      <c r="AC130" s="456"/>
      <c r="AD130" s="456"/>
    </row>
    <row r="131" spans="1:30" ht="31.5" customHeight="1">
      <c r="A131" s="411" t="s">
        <v>885</v>
      </c>
      <c r="B131" s="414" t="s">
        <v>2507</v>
      </c>
      <c r="C131" s="456">
        <v>7.8E-2</v>
      </c>
      <c r="D131" s="456">
        <f t="shared" si="17"/>
        <v>3.5380567903474554E-2</v>
      </c>
      <c r="E131" s="427">
        <f>VLOOKUP(A131,'[1]Master Data'!A:AB,18,FALSE)</f>
        <v>0</v>
      </c>
      <c r="F131" s="457"/>
      <c r="G131" s="417">
        <v>45775</v>
      </c>
      <c r="H131" s="418" t="s">
        <v>1548</v>
      </c>
      <c r="I131" s="418" t="s">
        <v>2445</v>
      </c>
      <c r="J131" s="450">
        <v>900</v>
      </c>
      <c r="K131" s="671">
        <v>0.11</v>
      </c>
      <c r="L131" s="671">
        <v>0.15</v>
      </c>
      <c r="M131" s="669">
        <f t="shared" si="15"/>
        <v>0.26666666666666666</v>
      </c>
      <c r="N131" s="432">
        <f t="shared" si="16"/>
        <v>45865</v>
      </c>
      <c r="O131" s="429">
        <v>45824</v>
      </c>
      <c r="P131" s="430" t="s">
        <v>2508</v>
      </c>
      <c r="Q131" s="430" t="s">
        <v>2509</v>
      </c>
      <c r="R131" s="450">
        <v>6400</v>
      </c>
      <c r="S131" s="458">
        <v>0.13200000000000001</v>
      </c>
      <c r="T131" s="432">
        <f>O131+90</f>
        <v>45914</v>
      </c>
      <c r="U131" s="459"/>
      <c r="V131" s="430"/>
      <c r="W131" s="430"/>
      <c r="X131" s="456"/>
      <c r="Y131" s="456"/>
      <c r="Z131" s="456"/>
      <c r="AA131" s="456"/>
      <c r="AB131" s="456"/>
      <c r="AC131" s="456"/>
      <c r="AD131" s="456"/>
    </row>
    <row r="132" spans="1:30" ht="31.5" customHeight="1">
      <c r="A132" s="411" t="s">
        <v>892</v>
      </c>
      <c r="B132" s="414" t="s">
        <v>2510</v>
      </c>
      <c r="C132" s="456">
        <v>8.5000000000000006E-2</v>
      </c>
      <c r="D132" s="456">
        <f t="shared" si="17"/>
        <v>3.8555747074299193E-2</v>
      </c>
      <c r="E132" s="427">
        <f>VLOOKUP(A132,'[1]Master Data'!A:AB,18,FALSE)</f>
        <v>0</v>
      </c>
      <c r="F132" s="457"/>
      <c r="G132" s="417">
        <v>45775</v>
      </c>
      <c r="H132" s="418" t="s">
        <v>1548</v>
      </c>
      <c r="I132" s="418" t="s">
        <v>2445</v>
      </c>
      <c r="J132" s="450">
        <v>600</v>
      </c>
      <c r="K132" s="671">
        <v>0.16</v>
      </c>
      <c r="L132" s="671">
        <v>0.22</v>
      </c>
      <c r="M132" s="669">
        <f t="shared" si="15"/>
        <v>0.27272727272727271</v>
      </c>
      <c r="N132" s="432">
        <f t="shared" si="16"/>
        <v>45865</v>
      </c>
      <c r="O132" s="429">
        <v>45824</v>
      </c>
      <c r="P132" s="430" t="s">
        <v>2508</v>
      </c>
      <c r="Q132" s="430" t="s">
        <v>2509</v>
      </c>
      <c r="R132" s="450">
        <v>6000</v>
      </c>
      <c r="S132" s="458">
        <v>0.156</v>
      </c>
      <c r="T132" s="432">
        <f>O132+90</f>
        <v>45914</v>
      </c>
      <c r="U132" s="459"/>
      <c r="V132" s="430"/>
      <c r="W132" s="430"/>
      <c r="X132" s="456"/>
      <c r="Y132" s="456"/>
      <c r="Z132" s="456"/>
      <c r="AA132" s="456"/>
      <c r="AB132" s="456"/>
      <c r="AC132" s="456"/>
      <c r="AD132" s="456"/>
    </row>
    <row r="133" spans="1:30" ht="31.5" customHeight="1">
      <c r="A133" s="411" t="s">
        <v>899</v>
      </c>
      <c r="B133" s="414" t="s">
        <v>2511</v>
      </c>
      <c r="C133" s="456">
        <v>9.0999999999999998E-2</v>
      </c>
      <c r="D133" s="456">
        <f t="shared" si="17"/>
        <v>4.1277329220720312E-2</v>
      </c>
      <c r="E133" s="427">
        <f>VLOOKUP(A133,'[1]Master Data'!A:AB,18,FALSE)</f>
        <v>0</v>
      </c>
      <c r="F133" s="457"/>
      <c r="G133" s="417">
        <v>45775</v>
      </c>
      <c r="H133" s="418" t="s">
        <v>1548</v>
      </c>
      <c r="I133" s="418" t="s">
        <v>2445</v>
      </c>
      <c r="J133" s="450">
        <v>500</v>
      </c>
      <c r="K133" s="671">
        <v>0.24</v>
      </c>
      <c r="L133" s="671">
        <v>0.33</v>
      </c>
      <c r="M133" s="669">
        <f t="shared" si="15"/>
        <v>0.27272727272727276</v>
      </c>
      <c r="N133" s="432">
        <f t="shared" si="16"/>
        <v>45865</v>
      </c>
      <c r="O133" s="429">
        <v>45824</v>
      </c>
      <c r="P133" s="430" t="s">
        <v>2508</v>
      </c>
      <c r="Q133" s="430" t="s">
        <v>2509</v>
      </c>
      <c r="R133" s="450">
        <v>4000</v>
      </c>
      <c r="S133" s="458">
        <v>0.216</v>
      </c>
      <c r="T133" s="432">
        <f>O133+90</f>
        <v>45914</v>
      </c>
      <c r="U133" s="459"/>
      <c r="V133" s="430"/>
      <c r="W133" s="430"/>
      <c r="X133" s="456"/>
      <c r="Y133" s="456"/>
      <c r="Z133" s="456"/>
      <c r="AA133" s="456"/>
      <c r="AB133" s="456"/>
      <c r="AC133" s="456"/>
      <c r="AD133" s="456"/>
    </row>
    <row r="134" spans="1:30" ht="31.5" customHeight="1">
      <c r="A134" s="411" t="s">
        <v>902</v>
      </c>
      <c r="B134" s="447" t="s">
        <v>2512</v>
      </c>
      <c r="C134" s="411"/>
      <c r="D134" s="411"/>
      <c r="E134" s="427">
        <f>VLOOKUP(A134,'[1]Master Data'!A:AB,18,FALSE)</f>
        <v>0</v>
      </c>
      <c r="F134" s="448"/>
      <c r="G134" s="452"/>
      <c r="H134" s="412"/>
      <c r="I134" s="412"/>
      <c r="J134" s="450"/>
      <c r="K134" s="671"/>
      <c r="L134" s="671"/>
      <c r="M134" s="671"/>
      <c r="N134" s="432"/>
      <c r="O134" s="429">
        <v>45824</v>
      </c>
      <c r="P134" s="430" t="s">
        <v>2508</v>
      </c>
      <c r="Q134" s="430" t="s">
        <v>2509</v>
      </c>
      <c r="R134" s="450">
        <v>5000</v>
      </c>
      <c r="S134" s="458">
        <v>0.72</v>
      </c>
      <c r="T134" s="432">
        <f>O134+90</f>
        <v>45914</v>
      </c>
      <c r="U134" s="451"/>
      <c r="V134" s="412"/>
      <c r="W134" s="412"/>
      <c r="X134" s="411"/>
      <c r="Y134" s="411"/>
      <c r="Z134" s="411"/>
      <c r="AA134" s="411"/>
      <c r="AB134" s="411"/>
      <c r="AC134" s="411"/>
      <c r="AD134" s="411"/>
    </row>
    <row r="135" spans="1:30" ht="31.5" customHeight="1" thickBot="1">
      <c r="A135" s="411" t="s">
        <v>906</v>
      </c>
      <c r="B135" s="414" t="s">
        <v>2513</v>
      </c>
      <c r="C135" s="411"/>
      <c r="D135" s="411">
        <v>0.115</v>
      </c>
      <c r="E135" s="427">
        <f>VLOOKUP(A135,'[1]Master Data'!A:AB,18,FALSE)</f>
        <v>0</v>
      </c>
      <c r="F135" s="448"/>
      <c r="G135" s="417">
        <v>45775</v>
      </c>
      <c r="H135" s="418" t="s">
        <v>1548</v>
      </c>
      <c r="I135" s="418" t="s">
        <v>2445</v>
      </c>
      <c r="J135" s="450">
        <v>200</v>
      </c>
      <c r="K135" s="671">
        <v>0.63</v>
      </c>
      <c r="L135" s="671"/>
      <c r="M135" s="669"/>
      <c r="N135" s="432">
        <f>G135+90</f>
        <v>45865</v>
      </c>
      <c r="O135" s="429">
        <v>45824</v>
      </c>
      <c r="P135" s="430" t="s">
        <v>2508</v>
      </c>
      <c r="Q135" s="430" t="s">
        <v>2509</v>
      </c>
      <c r="R135" s="450">
        <v>2000</v>
      </c>
      <c r="S135" s="458">
        <v>0.76800000000000002</v>
      </c>
      <c r="T135" s="432">
        <f>O135+90</f>
        <v>45914</v>
      </c>
      <c r="U135" s="451"/>
      <c r="V135" s="412"/>
      <c r="W135" s="412"/>
      <c r="X135" s="411"/>
      <c r="Y135" s="411"/>
      <c r="Z135" s="411"/>
      <c r="AA135" s="411"/>
      <c r="AB135" s="411"/>
      <c r="AC135" s="411"/>
      <c r="AD135" s="411"/>
    </row>
    <row r="136" spans="1:30" ht="31.5" customHeight="1">
      <c r="A136" s="229" t="s">
        <v>913</v>
      </c>
      <c r="B136" s="471" t="s">
        <v>2514</v>
      </c>
      <c r="C136" s="411"/>
      <c r="D136" s="411"/>
      <c r="E136" s="427">
        <f>VLOOKUP(A136,'[1]Master Data'!A:AB,18,FALSE)</f>
        <v>0</v>
      </c>
      <c r="F136" s="448"/>
      <c r="G136" s="452">
        <v>45775</v>
      </c>
      <c r="H136" s="418" t="s">
        <v>1548</v>
      </c>
      <c r="I136" s="412" t="s">
        <v>2445</v>
      </c>
      <c r="J136" s="450">
        <v>400</v>
      </c>
      <c r="K136" s="671">
        <v>0.18972</v>
      </c>
      <c r="L136" s="671">
        <v>0.26</v>
      </c>
      <c r="M136" s="669">
        <f t="shared" ref="M136:M141" si="18">SUM(L136-K136)/L136</f>
        <v>0.27030769230769236</v>
      </c>
      <c r="N136" s="432">
        <f>G136+90</f>
        <v>45865</v>
      </c>
      <c r="O136" s="429"/>
      <c r="P136" s="412"/>
      <c r="Q136" s="412"/>
      <c r="R136" s="450"/>
      <c r="S136" s="458"/>
      <c r="T136" s="432"/>
      <c r="U136" s="451"/>
      <c r="V136" s="412"/>
      <c r="W136" s="412"/>
      <c r="X136" s="411"/>
      <c r="Y136" s="411"/>
      <c r="Z136" s="411"/>
      <c r="AA136" s="411"/>
      <c r="AB136" s="411"/>
      <c r="AC136" s="411"/>
      <c r="AD136" s="411"/>
    </row>
    <row r="137" spans="1:30" ht="31.5" customHeight="1">
      <c r="A137" s="229" t="s">
        <v>917</v>
      </c>
      <c r="B137" s="472" t="s">
        <v>2515</v>
      </c>
      <c r="C137" s="411"/>
      <c r="D137" s="411"/>
      <c r="E137" s="427">
        <f>VLOOKUP(A137,'[1]Master Data'!A:AB,18,FALSE)</f>
        <v>0</v>
      </c>
      <c r="F137" s="448"/>
      <c r="G137" s="417">
        <v>45775</v>
      </c>
      <c r="H137" s="418" t="s">
        <v>1548</v>
      </c>
      <c r="I137" s="418" t="s">
        <v>2445</v>
      </c>
      <c r="J137" s="450">
        <v>400</v>
      </c>
      <c r="K137" s="671">
        <v>0.20553000000000002</v>
      </c>
      <c r="L137" s="671">
        <v>0.28000000000000003</v>
      </c>
      <c r="M137" s="669">
        <f t="shared" si="18"/>
        <v>0.26596428571428571</v>
      </c>
      <c r="N137" s="432">
        <f t="shared" ref="N137:N142" si="19">G137+90</f>
        <v>45865</v>
      </c>
      <c r="O137" s="429"/>
      <c r="P137" s="412"/>
      <c r="Q137" s="412"/>
      <c r="R137" s="450"/>
      <c r="S137" s="458"/>
      <c r="T137" s="432"/>
      <c r="U137" s="451"/>
      <c r="V137" s="412"/>
      <c r="W137" s="412"/>
      <c r="X137" s="411"/>
      <c r="Y137" s="411"/>
      <c r="Z137" s="411"/>
      <c r="AA137" s="411"/>
      <c r="AB137" s="411"/>
      <c r="AC137" s="411"/>
      <c r="AD137" s="411"/>
    </row>
    <row r="138" spans="1:30" ht="31.5" customHeight="1">
      <c r="A138" s="229" t="s">
        <v>921</v>
      </c>
      <c r="B138" s="472" t="s">
        <v>2516</v>
      </c>
      <c r="C138" s="411"/>
      <c r="D138" s="411"/>
      <c r="E138" s="427">
        <f>VLOOKUP(A138,'[1]Master Data'!A:AB,18,FALSE)</f>
        <v>0</v>
      </c>
      <c r="F138" s="448"/>
      <c r="G138" s="417">
        <v>45775</v>
      </c>
      <c r="H138" s="418" t="s">
        <v>1548</v>
      </c>
      <c r="I138" s="418" t="s">
        <v>2445</v>
      </c>
      <c r="J138" s="450">
        <v>250</v>
      </c>
      <c r="K138" s="671">
        <v>0.25296000000000002</v>
      </c>
      <c r="L138" s="671">
        <v>0.35</v>
      </c>
      <c r="M138" s="669">
        <f t="shared" si="18"/>
        <v>0.27725714285714276</v>
      </c>
      <c r="N138" s="432">
        <f t="shared" si="19"/>
        <v>45865</v>
      </c>
      <c r="O138" s="429"/>
      <c r="P138" s="412"/>
      <c r="Q138" s="412"/>
      <c r="R138" s="450"/>
      <c r="S138" s="458"/>
      <c r="T138" s="432"/>
      <c r="U138" s="451"/>
      <c r="V138" s="412"/>
      <c r="W138" s="412"/>
      <c r="X138" s="411"/>
      <c r="Y138" s="411"/>
      <c r="Z138" s="411"/>
      <c r="AA138" s="411"/>
      <c r="AB138" s="411"/>
      <c r="AC138" s="411"/>
      <c r="AD138" s="411"/>
    </row>
    <row r="139" spans="1:30" ht="30">
      <c r="A139" s="229" t="s">
        <v>2392</v>
      </c>
      <c r="B139" s="472" t="s">
        <v>2517</v>
      </c>
      <c r="C139" s="411"/>
      <c r="D139" s="411"/>
      <c r="E139" s="427">
        <f>VLOOKUP(A139,'[1]Master Data'!A:AB,18,FALSE)</f>
        <v>0</v>
      </c>
      <c r="F139" s="448"/>
      <c r="G139" s="417">
        <v>45775</v>
      </c>
      <c r="H139" s="418" t="s">
        <v>1548</v>
      </c>
      <c r="I139" s="418" t="s">
        <v>2445</v>
      </c>
      <c r="J139" s="450">
        <v>200</v>
      </c>
      <c r="K139" s="671">
        <v>0.34782000000000002</v>
      </c>
      <c r="L139" s="671">
        <v>0.48</v>
      </c>
      <c r="M139" s="669">
        <f t="shared" si="18"/>
        <v>0.27537499999999993</v>
      </c>
      <c r="N139" s="432">
        <f t="shared" si="19"/>
        <v>45865</v>
      </c>
      <c r="O139" s="429"/>
      <c r="P139" s="412"/>
      <c r="Q139" s="412"/>
      <c r="R139" s="450"/>
      <c r="S139" s="458"/>
      <c r="T139" s="432"/>
      <c r="U139" s="451"/>
      <c r="V139" s="412"/>
      <c r="W139" s="412"/>
      <c r="X139" s="411"/>
      <c r="Y139" s="411"/>
      <c r="Z139" s="411"/>
      <c r="AA139" s="411"/>
      <c r="AB139" s="411"/>
      <c r="AC139" s="411"/>
      <c r="AD139" s="411"/>
    </row>
    <row r="140" spans="1:30" ht="31.5" customHeight="1">
      <c r="A140" s="229" t="s">
        <v>926</v>
      </c>
      <c r="B140" s="472" t="s">
        <v>1876</v>
      </c>
      <c r="C140" s="411"/>
      <c r="D140" s="411"/>
      <c r="E140" s="427">
        <f>VLOOKUP(A140,'[1]Master Data'!A:AB,18,FALSE)</f>
        <v>0</v>
      </c>
      <c r="F140" s="448"/>
      <c r="G140" s="417">
        <v>45775</v>
      </c>
      <c r="H140" s="418" t="s">
        <v>1548</v>
      </c>
      <c r="I140" s="418" t="s">
        <v>2445</v>
      </c>
      <c r="J140" s="450">
        <v>200</v>
      </c>
      <c r="K140" s="671">
        <v>0.44268000000000007</v>
      </c>
      <c r="L140" s="671">
        <v>0.61</v>
      </c>
      <c r="M140" s="669">
        <f t="shared" si="18"/>
        <v>0.27429508196721297</v>
      </c>
      <c r="N140" s="432">
        <f t="shared" si="19"/>
        <v>45865</v>
      </c>
      <c r="O140" s="429"/>
      <c r="P140" s="412"/>
      <c r="Q140" s="412"/>
      <c r="R140" s="450"/>
      <c r="S140" s="458"/>
      <c r="T140" s="432"/>
      <c r="U140" s="451"/>
      <c r="V140" s="412"/>
      <c r="W140" s="412"/>
      <c r="X140" s="411"/>
      <c r="Y140" s="411"/>
      <c r="Z140" s="411"/>
      <c r="AA140" s="411"/>
      <c r="AB140" s="411"/>
      <c r="AC140" s="411"/>
      <c r="AD140" s="411"/>
    </row>
    <row r="141" spans="1:30" ht="31.5" customHeight="1" thickBot="1">
      <c r="A141" s="229" t="s">
        <v>930</v>
      </c>
      <c r="B141" s="473" t="s">
        <v>2518</v>
      </c>
      <c r="C141" s="411"/>
      <c r="D141" s="411"/>
      <c r="E141" s="427">
        <f>VLOOKUP(A141,'[1]Master Data'!A:AB,18,FALSE)</f>
        <v>0</v>
      </c>
      <c r="F141" s="448"/>
      <c r="G141" s="417">
        <v>45775</v>
      </c>
      <c r="H141" s="418" t="s">
        <v>1548</v>
      </c>
      <c r="I141" s="418" t="s">
        <v>2445</v>
      </c>
      <c r="J141" s="450">
        <v>200</v>
      </c>
      <c r="K141" s="671">
        <v>0.52173000000000003</v>
      </c>
      <c r="L141" s="671">
        <v>0.72</v>
      </c>
      <c r="M141" s="669">
        <f t="shared" si="18"/>
        <v>0.27537499999999993</v>
      </c>
      <c r="N141" s="432">
        <f t="shared" si="19"/>
        <v>45865</v>
      </c>
      <c r="O141" s="429"/>
      <c r="P141" s="412"/>
      <c r="Q141" s="412"/>
      <c r="R141" s="450"/>
      <c r="S141" s="458"/>
      <c r="T141" s="432"/>
      <c r="U141" s="451"/>
      <c r="V141" s="412"/>
      <c r="W141" s="412"/>
      <c r="X141" s="411"/>
      <c r="Y141" s="411"/>
      <c r="Z141" s="411"/>
      <c r="AA141" s="411"/>
      <c r="AB141" s="411"/>
      <c r="AC141" s="411"/>
      <c r="AD141" s="411"/>
    </row>
    <row r="142" spans="1:30" ht="30">
      <c r="A142" s="411" t="s">
        <v>1888</v>
      </c>
      <c r="B142" s="414" t="s">
        <v>1893</v>
      </c>
      <c r="C142" s="411">
        <v>11.4</v>
      </c>
      <c r="D142" s="411">
        <v>5.18</v>
      </c>
      <c r="E142" s="427">
        <f>VLOOKUP(A142,'[1]Master Data'!A:AB,18,FALSE)</f>
        <v>0</v>
      </c>
      <c r="F142" s="448"/>
      <c r="G142" s="452">
        <v>45793</v>
      </c>
      <c r="H142" s="430" t="s">
        <v>2519</v>
      </c>
      <c r="I142" s="412" t="s">
        <v>2520</v>
      </c>
      <c r="J142" s="450">
        <v>3920</v>
      </c>
      <c r="K142" s="671">
        <v>9.7227046556473837</v>
      </c>
      <c r="L142" s="671"/>
      <c r="M142" s="671"/>
      <c r="N142" s="432">
        <f t="shared" si="19"/>
        <v>45883</v>
      </c>
      <c r="O142" s="429"/>
      <c r="P142" s="412"/>
      <c r="Q142" s="412"/>
      <c r="R142" s="450"/>
      <c r="S142" s="458"/>
      <c r="T142" s="432"/>
      <c r="U142" s="451"/>
      <c r="V142" s="412"/>
      <c r="W142" s="412"/>
      <c r="X142" s="411"/>
      <c r="Y142" s="411"/>
      <c r="Z142" s="411"/>
      <c r="AA142" s="411"/>
      <c r="AB142" s="411"/>
      <c r="AC142" s="411"/>
      <c r="AD142" s="411"/>
    </row>
    <row r="143" spans="1:30" ht="30">
      <c r="A143" s="411" t="s">
        <v>1894</v>
      </c>
      <c r="B143" s="414" t="s">
        <v>1898</v>
      </c>
      <c r="C143" s="411">
        <v>14.1</v>
      </c>
      <c r="D143" s="411">
        <v>6.4</v>
      </c>
      <c r="E143" s="427">
        <f>VLOOKUP(A143,'[1]Master Data'!A:AB,18,FALSE)</f>
        <v>0</v>
      </c>
      <c r="F143" s="448"/>
      <c r="G143" s="452"/>
      <c r="H143" s="412"/>
      <c r="I143" s="412"/>
      <c r="J143" s="450"/>
      <c r="K143" s="671">
        <v>12.045472212692967</v>
      </c>
      <c r="L143" s="671"/>
      <c r="M143" s="671"/>
      <c r="N143" s="432"/>
      <c r="O143" s="429"/>
      <c r="P143" s="412"/>
      <c r="Q143" s="412"/>
      <c r="R143" s="450"/>
      <c r="S143" s="458"/>
      <c r="T143" s="432"/>
      <c r="U143" s="451"/>
      <c r="V143" s="412"/>
      <c r="W143" s="412"/>
      <c r="X143" s="411"/>
      <c r="Y143" s="411"/>
      <c r="Z143" s="411"/>
      <c r="AA143" s="411"/>
      <c r="AB143" s="411"/>
      <c r="AC143" s="411"/>
      <c r="AD143" s="411"/>
    </row>
    <row r="144" spans="1:30" ht="30">
      <c r="A144" s="411" t="s">
        <v>1899</v>
      </c>
      <c r="B144" s="414" t="s">
        <v>1903</v>
      </c>
      <c r="C144" s="411">
        <v>16.2</v>
      </c>
      <c r="D144" s="411">
        <v>7.35</v>
      </c>
      <c r="E144" s="427">
        <f>VLOOKUP(A144,'[1]Master Data'!A:AB,18,FALSE)</f>
        <v>0</v>
      </c>
      <c r="F144" s="448"/>
      <c r="G144" s="452">
        <v>45793</v>
      </c>
      <c r="H144" s="430" t="s">
        <v>2519</v>
      </c>
      <c r="I144" s="412" t="s">
        <v>2521</v>
      </c>
      <c r="J144" s="450">
        <v>2820</v>
      </c>
      <c r="K144" s="671">
        <v>13.911092828282829</v>
      </c>
      <c r="L144" s="671"/>
      <c r="M144" s="671"/>
      <c r="N144" s="432">
        <f>G144+90</f>
        <v>45883</v>
      </c>
      <c r="O144" s="429"/>
      <c r="P144" s="412"/>
      <c r="Q144" s="412"/>
      <c r="R144" s="450"/>
      <c r="S144" s="458"/>
      <c r="T144" s="432"/>
      <c r="U144" s="451"/>
      <c r="V144" s="412"/>
      <c r="W144" s="412"/>
      <c r="X144" s="411"/>
      <c r="Y144" s="411"/>
      <c r="Z144" s="411"/>
      <c r="AA144" s="411"/>
      <c r="AB144" s="411"/>
      <c r="AC144" s="411"/>
      <c r="AD144" s="411"/>
    </row>
    <row r="145" spans="1:30" ht="30">
      <c r="A145" s="411" t="s">
        <v>1904</v>
      </c>
      <c r="B145" s="414" t="s">
        <v>1908</v>
      </c>
      <c r="C145" s="411">
        <v>17.34</v>
      </c>
      <c r="D145" s="411">
        <v>7.87</v>
      </c>
      <c r="E145" s="427">
        <f>VLOOKUP(A145,'[1]Master Data'!A:AB,18,FALSE)</f>
        <v>0</v>
      </c>
      <c r="F145" s="448"/>
      <c r="G145" s="452">
        <v>45793</v>
      </c>
      <c r="H145" s="430" t="s">
        <v>2519</v>
      </c>
      <c r="I145" s="412" t="s">
        <v>2522</v>
      </c>
      <c r="J145" s="450">
        <v>2450</v>
      </c>
      <c r="K145" s="671">
        <v>14.803627946127946</v>
      </c>
      <c r="L145" s="671"/>
      <c r="M145" s="671"/>
      <c r="N145" s="432">
        <f>G145+90</f>
        <v>45883</v>
      </c>
      <c r="O145" s="429"/>
      <c r="P145" s="412"/>
      <c r="Q145" s="412"/>
      <c r="R145" s="450"/>
      <c r="S145" s="458"/>
      <c r="T145" s="432"/>
      <c r="U145" s="451"/>
      <c r="V145" s="412"/>
      <c r="W145" s="412"/>
      <c r="X145" s="411"/>
      <c r="Y145" s="411"/>
      <c r="Z145" s="411"/>
      <c r="AA145" s="411"/>
      <c r="AB145" s="411"/>
      <c r="AC145" s="411"/>
      <c r="AD145" s="411"/>
    </row>
    <row r="146" spans="1:30" ht="24.75" customHeight="1">
      <c r="A146" s="411" t="s">
        <v>1909</v>
      </c>
      <c r="B146" s="414" t="s">
        <v>1913</v>
      </c>
      <c r="C146" s="411">
        <v>20.37</v>
      </c>
      <c r="D146" s="411">
        <v>9.25</v>
      </c>
      <c r="E146" s="427">
        <f>VLOOKUP(A146,'[1]Master Data'!A:AB,18,FALSE)</f>
        <v>0</v>
      </c>
      <c r="F146" s="448"/>
      <c r="G146" s="452">
        <v>45793</v>
      </c>
      <c r="H146" s="430" t="s">
        <v>2519</v>
      </c>
      <c r="I146" s="412" t="s">
        <v>2523</v>
      </c>
      <c r="J146" s="450">
        <v>2350</v>
      </c>
      <c r="K146" s="671">
        <v>17.36841343980344</v>
      </c>
      <c r="L146" s="671"/>
      <c r="M146" s="671"/>
      <c r="N146" s="432">
        <f>G146+90</f>
        <v>45883</v>
      </c>
      <c r="O146" s="429"/>
      <c r="P146" s="412"/>
      <c r="Q146" s="412"/>
      <c r="R146" s="450"/>
      <c r="S146" s="458"/>
      <c r="T146" s="432"/>
      <c r="U146" s="451"/>
      <c r="V146" s="412"/>
      <c r="W146" s="412"/>
      <c r="X146" s="411"/>
      <c r="Y146" s="411"/>
      <c r="Z146" s="411"/>
      <c r="AA146" s="411"/>
      <c r="AB146" s="411"/>
      <c r="AC146" s="411"/>
      <c r="AD146" s="411"/>
    </row>
    <row r="147" spans="1:30" ht="30">
      <c r="A147" s="411" t="s">
        <v>1914</v>
      </c>
      <c r="B147" s="414" t="s">
        <v>1917</v>
      </c>
      <c r="C147" s="411">
        <v>21.26</v>
      </c>
      <c r="D147" s="411">
        <v>9.65</v>
      </c>
      <c r="E147" s="427">
        <f>VLOOKUP(A147,'[1]Master Data'!A:AB,18,FALSE)</f>
        <v>0</v>
      </c>
      <c r="F147" s="448"/>
      <c r="G147" s="452"/>
      <c r="H147" s="412"/>
      <c r="I147" s="412"/>
      <c r="J147" s="450"/>
      <c r="K147" s="671">
        <v>18.016623439803439</v>
      </c>
      <c r="L147" s="671"/>
      <c r="M147" s="671"/>
      <c r="N147" s="432"/>
      <c r="O147" s="429"/>
      <c r="P147" s="412"/>
      <c r="Q147" s="412"/>
      <c r="R147" s="450"/>
      <c r="S147" s="458"/>
      <c r="T147" s="432"/>
      <c r="U147" s="451"/>
      <c r="V147" s="412"/>
      <c r="W147" s="412"/>
      <c r="X147" s="411"/>
      <c r="Y147" s="411"/>
      <c r="Z147" s="411"/>
      <c r="AA147" s="411"/>
      <c r="AB147" s="411"/>
      <c r="AC147" s="411"/>
      <c r="AD147" s="411"/>
    </row>
    <row r="148" spans="1:30" ht="30">
      <c r="A148" s="411" t="s">
        <v>1918</v>
      </c>
      <c r="B148" s="414" t="s">
        <v>1922</v>
      </c>
      <c r="C148" s="411">
        <v>19.5</v>
      </c>
      <c r="D148" s="411">
        <v>8.85</v>
      </c>
      <c r="E148" s="427">
        <f>VLOOKUP(A148,'[1]Master Data'!A:AB,18,FALSE)</f>
        <v>0</v>
      </c>
      <c r="F148" s="448"/>
      <c r="G148" s="452"/>
      <c r="H148" s="412"/>
      <c r="I148" s="412"/>
      <c r="J148" s="450"/>
      <c r="K148" s="671">
        <v>16.607043263403263</v>
      </c>
      <c r="L148" s="671"/>
      <c r="M148" s="671"/>
      <c r="N148" s="432"/>
      <c r="O148" s="429"/>
      <c r="P148" s="412"/>
      <c r="Q148" s="412"/>
      <c r="R148" s="450"/>
      <c r="S148" s="458"/>
      <c r="T148" s="432"/>
      <c r="U148" s="451"/>
      <c r="V148" s="412"/>
      <c r="W148" s="412"/>
      <c r="X148" s="411"/>
      <c r="Y148" s="411"/>
      <c r="Z148" s="411"/>
      <c r="AA148" s="411"/>
      <c r="AB148" s="411"/>
      <c r="AC148" s="411"/>
      <c r="AD148" s="411"/>
    </row>
    <row r="149" spans="1:30" ht="30">
      <c r="A149" s="411" t="s">
        <v>1923</v>
      </c>
      <c r="B149" s="414" t="s">
        <v>1927</v>
      </c>
      <c r="C149" s="411">
        <v>27.9</v>
      </c>
      <c r="D149" s="411">
        <v>12.67</v>
      </c>
      <c r="E149" s="427">
        <f>VLOOKUP(A149,'[1]Master Data'!A:AB,18,FALSE)</f>
        <v>0</v>
      </c>
      <c r="F149" s="448"/>
      <c r="G149" s="452">
        <v>45793</v>
      </c>
      <c r="H149" s="430" t="s">
        <v>2519</v>
      </c>
      <c r="I149" s="412" t="s">
        <v>2524</v>
      </c>
      <c r="J149" s="450">
        <v>1700</v>
      </c>
      <c r="K149" s="671">
        <v>23.812284713804715</v>
      </c>
      <c r="L149" s="671"/>
      <c r="M149" s="671"/>
      <c r="N149" s="432">
        <f>G149+90</f>
        <v>45883</v>
      </c>
      <c r="O149" s="429"/>
      <c r="P149" s="412"/>
      <c r="Q149" s="412"/>
      <c r="R149" s="450"/>
      <c r="S149" s="458"/>
      <c r="T149" s="432"/>
      <c r="U149" s="451"/>
      <c r="V149" s="412"/>
      <c r="W149" s="412"/>
      <c r="X149" s="411"/>
      <c r="Y149" s="411"/>
      <c r="Z149" s="411"/>
      <c r="AA149" s="411"/>
      <c r="AB149" s="411"/>
      <c r="AC149" s="411"/>
      <c r="AD149" s="411"/>
    </row>
    <row r="150" spans="1:30" ht="30">
      <c r="A150" s="411" t="s">
        <v>1928</v>
      </c>
      <c r="B150" s="414" t="s">
        <v>1932</v>
      </c>
      <c r="C150" s="411">
        <v>26.6</v>
      </c>
      <c r="D150" s="411">
        <v>12.08</v>
      </c>
      <c r="E150" s="427">
        <f>VLOOKUP(A150,'[1]Master Data'!A:AB,18,FALSE)</f>
        <v>0</v>
      </c>
      <c r="F150" s="448"/>
      <c r="G150" s="452"/>
      <c r="H150" s="412"/>
      <c r="I150" s="412"/>
      <c r="J150" s="450"/>
      <c r="K150" s="671">
        <v>24.34</v>
      </c>
      <c r="L150" s="671"/>
      <c r="M150" s="671"/>
      <c r="N150" s="432"/>
      <c r="O150" s="429"/>
      <c r="P150" s="412"/>
      <c r="Q150" s="412"/>
      <c r="R150" s="450"/>
      <c r="S150" s="458"/>
      <c r="T150" s="432"/>
      <c r="U150" s="451"/>
      <c r="V150" s="412"/>
      <c r="W150" s="412"/>
      <c r="X150" s="411"/>
      <c r="Y150" s="411"/>
      <c r="Z150" s="411"/>
      <c r="AA150" s="411"/>
      <c r="AB150" s="411"/>
      <c r="AC150" s="411"/>
      <c r="AD150" s="411"/>
    </row>
    <row r="151" spans="1:30" ht="30">
      <c r="A151" s="411" t="s">
        <v>1933</v>
      </c>
      <c r="B151" s="414" t="s">
        <v>1936</v>
      </c>
      <c r="C151" s="411">
        <v>33.5</v>
      </c>
      <c r="D151" s="411">
        <v>15.21</v>
      </c>
      <c r="E151" s="427">
        <f>VLOOKUP(A151,'[1]Master Data'!A:AB,18,FALSE)</f>
        <v>0</v>
      </c>
      <c r="F151" s="448"/>
      <c r="G151" s="452"/>
      <c r="H151" s="412"/>
      <c r="I151" s="412"/>
      <c r="J151" s="450"/>
      <c r="K151" s="671">
        <v>30.260436837944663</v>
      </c>
      <c r="L151" s="671"/>
      <c r="M151" s="671"/>
      <c r="N151" s="432"/>
      <c r="O151" s="429"/>
      <c r="P151" s="412"/>
      <c r="Q151" s="412"/>
      <c r="R151" s="450"/>
      <c r="S151" s="458"/>
      <c r="T151" s="432"/>
      <c r="U151" s="451"/>
      <c r="V151" s="412"/>
      <c r="W151" s="412"/>
      <c r="X151" s="411"/>
      <c r="Y151" s="411"/>
      <c r="Z151" s="411"/>
      <c r="AA151" s="411"/>
      <c r="AB151" s="411"/>
      <c r="AC151" s="411"/>
      <c r="AD151" s="411"/>
    </row>
    <row r="152" spans="1:30" ht="30">
      <c r="A152" s="411" t="s">
        <v>1937</v>
      </c>
      <c r="B152" s="414" t="s">
        <v>1940</v>
      </c>
      <c r="C152" s="411">
        <v>48</v>
      </c>
      <c r="D152" s="411">
        <v>21.79</v>
      </c>
      <c r="E152" s="427">
        <f>VLOOKUP(A152,'[1]Master Data'!A:AB,18,FALSE)</f>
        <v>0</v>
      </c>
      <c r="F152" s="448"/>
      <c r="G152" s="452"/>
      <c r="H152" s="412"/>
      <c r="I152" s="412"/>
      <c r="J152" s="450"/>
      <c r="K152" s="671">
        <v>42.625875454545451</v>
      </c>
      <c r="L152" s="671"/>
      <c r="M152" s="671"/>
      <c r="N152" s="432"/>
      <c r="O152" s="429"/>
      <c r="P152" s="412"/>
      <c r="Q152" s="412"/>
      <c r="R152" s="450"/>
      <c r="S152" s="458"/>
      <c r="T152" s="432"/>
      <c r="U152" s="451"/>
      <c r="V152" s="412"/>
      <c r="W152" s="412"/>
      <c r="X152" s="411"/>
      <c r="Y152" s="411"/>
      <c r="Z152" s="411"/>
      <c r="AA152" s="411"/>
      <c r="AB152" s="411"/>
      <c r="AC152" s="411"/>
      <c r="AD152" s="411"/>
    </row>
    <row r="153" spans="1:30" ht="30.75" customHeight="1">
      <c r="A153" s="411" t="s">
        <v>934</v>
      </c>
      <c r="B153" s="414" t="s">
        <v>1945</v>
      </c>
      <c r="C153" s="411">
        <v>0.02</v>
      </c>
      <c r="D153" s="456">
        <f>C153/2.2046</f>
        <v>9.0719404880703972E-3</v>
      </c>
      <c r="E153" s="427">
        <f>VLOOKUP(A153,'[1]Master Data'!A:AB,18,FALSE)</f>
        <v>0</v>
      </c>
      <c r="F153" s="457"/>
      <c r="G153" s="452">
        <v>45793</v>
      </c>
      <c r="H153" s="430" t="s">
        <v>2519</v>
      </c>
      <c r="I153" s="430" t="s">
        <v>2521</v>
      </c>
      <c r="J153" s="450">
        <v>5000</v>
      </c>
      <c r="K153" s="671">
        <v>0.09</v>
      </c>
      <c r="L153" s="671"/>
      <c r="M153" s="671"/>
      <c r="N153" s="432">
        <f>G153+90</f>
        <v>45883</v>
      </c>
      <c r="O153" s="429"/>
      <c r="P153" s="430"/>
      <c r="Q153" s="430"/>
      <c r="R153" s="450"/>
      <c r="S153" s="458"/>
      <c r="T153" s="432"/>
      <c r="U153" s="459"/>
      <c r="V153" s="430"/>
      <c r="W153" s="430"/>
      <c r="X153" s="456"/>
      <c r="Y153" s="456"/>
      <c r="Z153" s="456"/>
      <c r="AA153" s="456"/>
      <c r="AB153" s="456"/>
      <c r="AC153" s="456"/>
      <c r="AD153" s="456"/>
    </row>
    <row r="154" spans="1:30" ht="30.75" customHeight="1">
      <c r="A154" s="411" t="s">
        <v>938</v>
      </c>
      <c r="B154" s="414" t="s">
        <v>1949</v>
      </c>
      <c r="C154" s="411">
        <v>2.3E-2</v>
      </c>
      <c r="D154" s="456">
        <f>C154/2.2046</f>
        <v>1.0432731561280958E-2</v>
      </c>
      <c r="E154" s="427">
        <f>VLOOKUP(A154,'[1]Master Data'!A:AB,18,FALSE)</f>
        <v>0</v>
      </c>
      <c r="F154" s="457"/>
      <c r="G154" s="452">
        <v>45793</v>
      </c>
      <c r="H154" s="430" t="s">
        <v>2519</v>
      </c>
      <c r="I154" s="430" t="s">
        <v>2521</v>
      </c>
      <c r="J154" s="450">
        <v>5000</v>
      </c>
      <c r="K154" s="671">
        <v>0.09</v>
      </c>
      <c r="L154" s="671"/>
      <c r="M154" s="671"/>
      <c r="N154" s="432">
        <f>G154+90</f>
        <v>45883</v>
      </c>
      <c r="O154" s="429"/>
      <c r="P154" s="430"/>
      <c r="Q154" s="430"/>
      <c r="R154" s="450"/>
      <c r="S154" s="458"/>
      <c r="T154" s="432"/>
      <c r="U154" s="459"/>
      <c r="V154" s="430"/>
      <c r="W154" s="430"/>
      <c r="X154" s="456"/>
      <c r="Y154" s="456"/>
      <c r="Z154" s="456"/>
      <c r="AA154" s="456"/>
      <c r="AB154" s="456"/>
      <c r="AC154" s="456"/>
      <c r="AD154" s="456"/>
    </row>
    <row r="155" spans="1:30" ht="30">
      <c r="A155" s="411" t="s">
        <v>1951</v>
      </c>
      <c r="B155" s="414" t="s">
        <v>1953</v>
      </c>
      <c r="C155" s="411">
        <v>0.18</v>
      </c>
      <c r="D155" s="456">
        <f>C155/2.2046</f>
        <v>8.1647464392633581E-2</v>
      </c>
      <c r="E155" s="427">
        <f>VLOOKUP(A155,'[1]Master Data'!A:AB,18,FALSE)</f>
        <v>0</v>
      </c>
      <c r="F155" s="457"/>
      <c r="G155" s="452">
        <v>45793</v>
      </c>
      <c r="H155" s="430" t="s">
        <v>2519</v>
      </c>
      <c r="I155" s="430" t="s">
        <v>2521</v>
      </c>
      <c r="J155" s="450">
        <v>250</v>
      </c>
      <c r="K155" s="671">
        <v>1.68</v>
      </c>
      <c r="L155" s="671"/>
      <c r="M155" s="671"/>
      <c r="N155" s="432">
        <f>G155+90</f>
        <v>45883</v>
      </c>
      <c r="O155" s="429"/>
      <c r="P155" s="430"/>
      <c r="Q155" s="430"/>
      <c r="R155" s="450"/>
      <c r="S155" s="458"/>
      <c r="T155" s="432"/>
      <c r="U155" s="459"/>
      <c r="V155" s="430"/>
      <c r="W155" s="430"/>
      <c r="X155" s="456"/>
      <c r="Y155" s="456"/>
      <c r="Z155" s="456"/>
      <c r="AA155" s="456"/>
      <c r="AB155" s="456"/>
      <c r="AC155" s="456"/>
      <c r="AD155" s="456"/>
    </row>
    <row r="156" spans="1:30" ht="30">
      <c r="A156" s="411" t="s">
        <v>1954</v>
      </c>
      <c r="B156" s="414" t="s">
        <v>1956</v>
      </c>
      <c r="C156" s="411">
        <v>0.05</v>
      </c>
      <c r="D156" s="456">
        <f>C156/2.2046</f>
        <v>2.2679851220175996E-2</v>
      </c>
      <c r="E156" s="427">
        <f>VLOOKUP(A156,'[1]Master Data'!A:AB,18,FALSE)</f>
        <v>0</v>
      </c>
      <c r="F156" s="457"/>
      <c r="G156" s="452">
        <v>45793</v>
      </c>
      <c r="H156" s="430" t="s">
        <v>2519</v>
      </c>
      <c r="I156" s="430" t="s">
        <v>2521</v>
      </c>
      <c r="J156" s="450">
        <v>250</v>
      </c>
      <c r="K156" s="671">
        <v>1.79</v>
      </c>
      <c r="L156" s="671"/>
      <c r="M156" s="671"/>
      <c r="N156" s="432">
        <f>G156+90</f>
        <v>45883</v>
      </c>
      <c r="O156" s="429"/>
      <c r="P156" s="430"/>
      <c r="Q156" s="430"/>
      <c r="R156" s="450"/>
      <c r="S156" s="458"/>
      <c r="T156" s="432"/>
      <c r="U156" s="459"/>
      <c r="V156" s="430"/>
      <c r="W156" s="430"/>
      <c r="X156" s="456"/>
      <c r="Y156" s="456"/>
      <c r="Z156" s="456"/>
      <c r="AA156" s="456"/>
      <c r="AB156" s="456"/>
      <c r="AC156" s="456"/>
      <c r="AD156" s="456"/>
    </row>
    <row r="157" spans="1:30" ht="30">
      <c r="A157" s="437" t="s">
        <v>395</v>
      </c>
      <c r="B157" s="414" t="s">
        <v>2525</v>
      </c>
      <c r="C157" s="411"/>
      <c r="D157" s="411"/>
      <c r="E157" s="427">
        <f>VLOOKUP(A157,'[1]Master Data'!A:AB,18,FALSE)</f>
        <v>0</v>
      </c>
      <c r="F157" s="448"/>
      <c r="G157" s="452">
        <v>45793</v>
      </c>
      <c r="H157" s="412" t="s">
        <v>2526</v>
      </c>
      <c r="I157" s="412" t="s">
        <v>2527</v>
      </c>
      <c r="J157" s="450">
        <v>450</v>
      </c>
      <c r="K157" s="671">
        <v>6.35</v>
      </c>
      <c r="L157" s="671">
        <v>6.65</v>
      </c>
      <c r="M157" s="669">
        <f>SUM(L157-K157)/L157</f>
        <v>4.511278195488732E-2</v>
      </c>
      <c r="N157" s="432">
        <f>G157+90</f>
        <v>45883</v>
      </c>
      <c r="O157" s="429"/>
      <c r="P157" s="412"/>
      <c r="Q157" s="412"/>
      <c r="R157" s="450"/>
      <c r="S157" s="458"/>
      <c r="T157" s="432"/>
      <c r="U157" s="451"/>
      <c r="V157" s="412"/>
      <c r="W157" s="412"/>
      <c r="X157" s="411"/>
      <c r="Y157" s="411"/>
      <c r="Z157" s="411"/>
      <c r="AA157" s="411"/>
      <c r="AB157" s="411"/>
      <c r="AC157" s="411"/>
      <c r="AD157" s="411"/>
    </row>
    <row r="158" spans="1:30" ht="30">
      <c r="A158" s="411" t="s">
        <v>2528</v>
      </c>
      <c r="B158" s="414" t="s">
        <v>2529</v>
      </c>
      <c r="C158" s="411"/>
      <c r="D158" s="411"/>
      <c r="E158" s="427" t="str">
        <f>VLOOKUP(A158,'[1]Master Data'!A:AB,18,FALSE)</f>
        <v>TSW-S3</v>
      </c>
      <c r="F158" s="448"/>
      <c r="G158" s="452"/>
      <c r="H158" s="412"/>
      <c r="I158" s="412"/>
      <c r="J158" s="450"/>
      <c r="K158" s="671"/>
      <c r="L158" s="671"/>
      <c r="M158" s="671"/>
      <c r="N158" s="432"/>
      <c r="O158" s="429"/>
      <c r="P158" s="412"/>
      <c r="Q158" s="412"/>
      <c r="R158" s="450"/>
      <c r="S158" s="458"/>
      <c r="T158" s="432"/>
      <c r="U158" s="451"/>
      <c r="V158" s="412"/>
      <c r="W158" s="412"/>
      <c r="X158" s="411"/>
      <c r="Y158" s="411"/>
      <c r="Z158" s="411"/>
      <c r="AA158" s="411"/>
      <c r="AB158" s="411"/>
      <c r="AC158" s="411"/>
      <c r="AD158" s="411"/>
    </row>
    <row r="159" spans="1:30" ht="30">
      <c r="A159" s="411" t="s">
        <v>399</v>
      </c>
      <c r="B159" s="414" t="s">
        <v>2530</v>
      </c>
      <c r="C159" s="411">
        <v>6.92</v>
      </c>
      <c r="D159" s="456">
        <f>C159/2.2046</f>
        <v>3.1388914088723574</v>
      </c>
      <c r="E159" s="427">
        <f>VLOOKUP(A159,'[1]Master Data'!A:AB,18,FALSE)</f>
        <v>0</v>
      </c>
      <c r="F159" s="457"/>
      <c r="G159" s="452"/>
      <c r="H159" s="430"/>
      <c r="I159" s="430"/>
      <c r="J159" s="450"/>
      <c r="K159" s="671"/>
      <c r="L159" s="671"/>
      <c r="M159" s="671"/>
      <c r="N159" s="432"/>
      <c r="O159" s="429"/>
      <c r="P159" s="430"/>
      <c r="Q159" s="430"/>
      <c r="R159" s="450"/>
      <c r="S159" s="458"/>
      <c r="T159" s="432"/>
      <c r="U159" s="459"/>
      <c r="V159" s="430"/>
      <c r="W159" s="430"/>
      <c r="X159" s="456"/>
      <c r="Y159" s="456"/>
      <c r="Z159" s="456"/>
      <c r="AA159" s="456"/>
      <c r="AB159" s="456"/>
      <c r="AC159" s="456"/>
      <c r="AD159" s="456"/>
    </row>
    <row r="160" spans="1:30" ht="45">
      <c r="A160" s="437" t="s">
        <v>413</v>
      </c>
      <c r="B160" s="414" t="s">
        <v>2531</v>
      </c>
      <c r="C160" s="411">
        <v>22.42</v>
      </c>
      <c r="D160" s="456">
        <f>C160/2.2046</f>
        <v>10.169645287126917</v>
      </c>
      <c r="E160" s="427">
        <f>VLOOKUP(A160,'[1]Master Data'!A:AB,18,FALSE)</f>
        <v>0</v>
      </c>
      <c r="F160" s="457"/>
      <c r="G160" s="452">
        <v>45789</v>
      </c>
      <c r="H160" s="412" t="s">
        <v>2526</v>
      </c>
      <c r="I160" s="412" t="s">
        <v>2527</v>
      </c>
      <c r="J160" s="450">
        <v>372</v>
      </c>
      <c r="K160" s="671">
        <v>21.04</v>
      </c>
      <c r="L160" s="671">
        <v>19.510000000000002</v>
      </c>
      <c r="M160" s="669">
        <f>SUM(L160-K160)/L160</f>
        <v>-7.8421322398769727E-2</v>
      </c>
      <c r="N160" s="432"/>
      <c r="O160" s="429"/>
      <c r="P160" s="430"/>
      <c r="Q160" s="430"/>
      <c r="R160" s="450"/>
      <c r="S160" s="458"/>
      <c r="T160" s="432"/>
      <c r="U160" s="459"/>
      <c r="V160" s="430"/>
      <c r="W160" s="430"/>
      <c r="X160" s="456"/>
      <c r="Y160" s="456"/>
      <c r="Z160" s="456"/>
      <c r="AA160" s="456"/>
      <c r="AB160" s="456"/>
      <c r="AC160" s="456"/>
      <c r="AD160" s="456"/>
    </row>
    <row r="161" spans="1:30" ht="30">
      <c r="A161" s="411" t="s">
        <v>2532</v>
      </c>
      <c r="B161" s="414" t="s">
        <v>1962</v>
      </c>
      <c r="C161" s="411"/>
      <c r="D161" s="411"/>
      <c r="E161" s="427">
        <v>124</v>
      </c>
      <c r="F161" s="448"/>
      <c r="G161" s="452"/>
      <c r="H161" s="412"/>
      <c r="I161" s="412"/>
      <c r="J161" s="450"/>
      <c r="K161" s="671">
        <v>21.46</v>
      </c>
      <c r="L161" s="671"/>
      <c r="M161" s="671"/>
      <c r="N161" s="432"/>
      <c r="O161" s="429">
        <v>45834</v>
      </c>
      <c r="P161" s="412" t="s">
        <v>2533</v>
      </c>
      <c r="Q161" s="412" t="s">
        <v>2534</v>
      </c>
      <c r="R161" s="450">
        <v>496</v>
      </c>
      <c r="S161" s="474">
        <v>21.46</v>
      </c>
      <c r="T161" s="475">
        <f>R161/E161</f>
        <v>4</v>
      </c>
      <c r="U161" s="451">
        <v>2230</v>
      </c>
      <c r="V161" s="412">
        <v>248</v>
      </c>
      <c r="W161" s="412"/>
      <c r="X161" s="411"/>
      <c r="Y161" s="411"/>
      <c r="Z161" s="411"/>
      <c r="AA161" s="411"/>
      <c r="AB161" s="411"/>
      <c r="AC161" s="411"/>
      <c r="AD161" s="411"/>
    </row>
    <row r="162" spans="1:30" ht="45">
      <c r="A162" s="411" t="s">
        <v>404</v>
      </c>
      <c r="B162" s="414" t="s">
        <v>2535</v>
      </c>
      <c r="C162" s="411"/>
      <c r="D162" s="411"/>
      <c r="E162" s="427">
        <f>VLOOKUP(A162,'[1]Master Data'!A:AB,18,FALSE)</f>
        <v>0</v>
      </c>
      <c r="F162" s="448"/>
      <c r="G162" s="452"/>
      <c r="H162" s="412"/>
      <c r="I162" s="412"/>
      <c r="J162" s="450"/>
      <c r="K162" s="671">
        <v>23.09</v>
      </c>
      <c r="L162" s="671"/>
      <c r="M162" s="671"/>
      <c r="N162" s="432"/>
      <c r="O162" s="429"/>
      <c r="P162" s="412"/>
      <c r="Q162" s="412"/>
      <c r="R162" s="450"/>
      <c r="S162" s="458"/>
      <c r="T162" s="432"/>
      <c r="U162" s="451"/>
      <c r="V162" s="412"/>
      <c r="W162" s="412"/>
      <c r="X162" s="411"/>
      <c r="Y162" s="411"/>
      <c r="Z162" s="411"/>
      <c r="AA162" s="411"/>
      <c r="AB162" s="411"/>
      <c r="AC162" s="411"/>
      <c r="AD162" s="411"/>
    </row>
    <row r="163" spans="1:30" ht="45">
      <c r="A163" s="411" t="s">
        <v>402</v>
      </c>
      <c r="B163" s="414" t="s">
        <v>2536</v>
      </c>
      <c r="C163" s="411"/>
      <c r="D163" s="411"/>
      <c r="E163" s="427">
        <f>VLOOKUP(A163,'[1]Master Data'!A:AB,18,FALSE)</f>
        <v>0</v>
      </c>
      <c r="F163" s="448"/>
      <c r="G163" s="452"/>
      <c r="H163" s="412"/>
      <c r="I163" s="412"/>
      <c r="J163" s="450"/>
      <c r="K163" s="671"/>
      <c r="L163" s="671"/>
      <c r="M163" s="671"/>
      <c r="N163" s="432"/>
      <c r="O163" s="429"/>
      <c r="P163" s="412"/>
      <c r="Q163" s="412"/>
      <c r="R163" s="450"/>
      <c r="S163" s="458"/>
      <c r="T163" s="432"/>
      <c r="U163" s="451"/>
      <c r="V163" s="412"/>
      <c r="W163" s="412"/>
      <c r="X163" s="411"/>
      <c r="Y163" s="411"/>
      <c r="Z163" s="411"/>
      <c r="AA163" s="411"/>
      <c r="AB163" s="411"/>
      <c r="AC163" s="411"/>
      <c r="AD163" s="411"/>
    </row>
    <row r="164" spans="1:30" ht="30">
      <c r="A164" s="411"/>
      <c r="B164" s="414" t="s">
        <v>2537</v>
      </c>
      <c r="C164" s="411"/>
      <c r="D164" s="411"/>
      <c r="E164" s="427" t="e">
        <f>VLOOKUP(A164,'[1]Master Data'!A:AB,18,FALSE)</f>
        <v>#N/A</v>
      </c>
      <c r="F164" s="448"/>
      <c r="G164" s="452"/>
      <c r="H164" s="412"/>
      <c r="I164" s="412"/>
      <c r="J164" s="450"/>
      <c r="K164" s="671"/>
      <c r="L164" s="671"/>
      <c r="M164" s="671"/>
      <c r="N164" s="432"/>
      <c r="O164" s="429"/>
      <c r="P164" s="412"/>
      <c r="Q164" s="412"/>
      <c r="R164" s="450"/>
      <c r="S164" s="458"/>
      <c r="T164" s="432"/>
      <c r="U164" s="451"/>
      <c r="V164" s="412"/>
      <c r="W164" s="412"/>
      <c r="X164" s="411"/>
      <c r="Y164" s="411"/>
      <c r="Z164" s="411"/>
      <c r="AA164" s="411"/>
      <c r="AB164" s="411"/>
      <c r="AC164" s="411"/>
      <c r="AD164" s="411"/>
    </row>
    <row r="165" spans="1:30" ht="30">
      <c r="A165" s="411" t="s">
        <v>407</v>
      </c>
      <c r="B165" s="414" t="s">
        <v>2538</v>
      </c>
      <c r="C165" s="411">
        <v>45.15</v>
      </c>
      <c r="D165" s="456">
        <f>C165/2.2046</f>
        <v>20.479905651818921</v>
      </c>
      <c r="E165" s="427">
        <f>VLOOKUP(A165,'[1]Master Data'!A:AB,18,FALSE)</f>
        <v>0</v>
      </c>
      <c r="F165" s="457"/>
      <c r="G165" s="452">
        <v>45789</v>
      </c>
      <c r="H165" s="412" t="s">
        <v>2526</v>
      </c>
      <c r="I165" s="412" t="s">
        <v>2527</v>
      </c>
      <c r="J165" s="450">
        <v>180</v>
      </c>
      <c r="K165" s="671">
        <v>42.53</v>
      </c>
      <c r="L165" s="671">
        <v>38.25</v>
      </c>
      <c r="M165" s="669">
        <f>SUM(L165-K165)/L165</f>
        <v>-0.11189542483660134</v>
      </c>
      <c r="N165" s="432">
        <f>G165+90</f>
        <v>45879</v>
      </c>
      <c r="O165" s="429">
        <v>45824</v>
      </c>
      <c r="P165" s="430" t="s">
        <v>2508</v>
      </c>
      <c r="Q165" s="430" t="s">
        <v>2509</v>
      </c>
      <c r="R165" s="450">
        <v>250</v>
      </c>
      <c r="S165" s="458">
        <v>42.7</v>
      </c>
      <c r="T165" s="432">
        <f>O165+90</f>
        <v>45914</v>
      </c>
      <c r="U165" s="459"/>
      <c r="V165" s="430"/>
      <c r="W165" s="430"/>
      <c r="X165" s="456"/>
      <c r="Y165" s="456"/>
      <c r="Z165" s="456"/>
      <c r="AA165" s="456"/>
      <c r="AB165" s="456"/>
      <c r="AC165" s="456"/>
      <c r="AD165" s="456"/>
    </row>
    <row r="166" spans="1:30" ht="30">
      <c r="A166" s="411"/>
      <c r="B166" s="414" t="s">
        <v>1966</v>
      </c>
      <c r="C166" s="411"/>
      <c r="D166" s="411"/>
      <c r="E166" s="427" t="e">
        <f>VLOOKUP(A166,'[1]Master Data'!A:AB,18,FALSE)</f>
        <v>#N/A</v>
      </c>
      <c r="F166" s="448"/>
      <c r="G166" s="452"/>
      <c r="H166" s="412"/>
      <c r="I166" s="412"/>
      <c r="J166" s="450"/>
      <c r="K166" s="671"/>
      <c r="L166" s="671"/>
      <c r="M166" s="671"/>
      <c r="N166" s="432"/>
      <c r="O166" s="429"/>
      <c r="P166" s="412"/>
      <c r="Q166" s="412"/>
      <c r="R166" s="450"/>
      <c r="S166" s="458"/>
      <c r="T166" s="432"/>
      <c r="U166" s="451"/>
      <c r="V166" s="412"/>
      <c r="W166" s="412"/>
      <c r="X166" s="411"/>
      <c r="Y166" s="411"/>
      <c r="Z166" s="411"/>
      <c r="AA166" s="411"/>
      <c r="AB166" s="411"/>
      <c r="AC166" s="411"/>
      <c r="AD166" s="411"/>
    </row>
    <row r="167" spans="1:30" ht="30">
      <c r="A167" s="411" t="s">
        <v>410</v>
      </c>
      <c r="B167" s="414" t="s">
        <v>2539</v>
      </c>
      <c r="C167" s="411"/>
      <c r="D167" s="411"/>
      <c r="E167" s="427">
        <f>VLOOKUP(A167,'[1]Master Data'!A:AB,18,FALSE)</f>
        <v>0</v>
      </c>
      <c r="F167" s="448"/>
      <c r="G167" s="452">
        <v>45789</v>
      </c>
      <c r="H167" s="412" t="s">
        <v>2526</v>
      </c>
      <c r="I167" s="412" t="s">
        <v>2527</v>
      </c>
      <c r="J167" s="450">
        <v>80</v>
      </c>
      <c r="K167" s="671">
        <v>26.21</v>
      </c>
      <c r="L167" s="671">
        <v>22.71</v>
      </c>
      <c r="M167" s="669">
        <f>SUM(L167-K167)/L167</f>
        <v>-0.15411712901805372</v>
      </c>
      <c r="N167" s="432">
        <f t="shared" ref="N167:N173" si="20">G167+90</f>
        <v>45879</v>
      </c>
      <c r="O167" s="429">
        <v>45834</v>
      </c>
      <c r="P167" s="412" t="s">
        <v>2533</v>
      </c>
      <c r="Q167" s="412" t="s">
        <v>2534</v>
      </c>
      <c r="R167" s="450">
        <f>E167*2</f>
        <v>0</v>
      </c>
      <c r="S167" s="474">
        <v>26.21</v>
      </c>
      <c r="T167" s="475" t="e">
        <f>R167/E167</f>
        <v>#DIV/0!</v>
      </c>
      <c r="U167" s="451"/>
      <c r="V167" s="412">
        <v>84</v>
      </c>
      <c r="W167" s="412"/>
      <c r="X167" s="411"/>
      <c r="Y167" s="411"/>
      <c r="Z167" s="411"/>
      <c r="AA167" s="411"/>
      <c r="AB167" s="411"/>
      <c r="AC167" s="411"/>
      <c r="AD167" s="411"/>
    </row>
    <row r="168" spans="1:30" ht="30">
      <c r="A168" s="411" t="s">
        <v>416</v>
      </c>
      <c r="B168" s="414" t="s">
        <v>2540</v>
      </c>
      <c r="C168" s="411">
        <v>23.2</v>
      </c>
      <c r="D168" s="411">
        <v>14.5</v>
      </c>
      <c r="E168" s="427">
        <f>VLOOKUP(A168,'[1]Master Data'!A:AB,18,FALSE)</f>
        <v>0</v>
      </c>
      <c r="F168" s="448"/>
      <c r="G168" s="452">
        <v>45775</v>
      </c>
      <c r="H168" s="430" t="s">
        <v>2489</v>
      </c>
      <c r="I168" s="430" t="s">
        <v>2490</v>
      </c>
      <c r="J168" s="450">
        <v>144</v>
      </c>
      <c r="K168" s="671">
        <v>32.04</v>
      </c>
      <c r="L168" s="671">
        <v>29.62</v>
      </c>
      <c r="M168" s="669">
        <f t="shared" ref="M168:M173" si="21">SUM(L168-K168)/L168</f>
        <v>-8.1701553004726465E-2</v>
      </c>
      <c r="N168" s="432">
        <f t="shared" si="20"/>
        <v>45865</v>
      </c>
      <c r="O168" s="429">
        <v>45837</v>
      </c>
      <c r="P168" s="412" t="s">
        <v>2489</v>
      </c>
      <c r="Q168" s="412" t="s">
        <v>2504</v>
      </c>
      <c r="R168" s="450">
        <v>72</v>
      </c>
      <c r="S168" s="458">
        <v>32.04</v>
      </c>
      <c r="T168" s="432">
        <f>O168+90</f>
        <v>45927</v>
      </c>
      <c r="U168" s="451"/>
      <c r="V168" s="412"/>
      <c r="W168" s="412"/>
      <c r="X168" s="411"/>
      <c r="Y168" s="411"/>
      <c r="Z168" s="411"/>
      <c r="AA168" s="411"/>
      <c r="AB168" s="411"/>
      <c r="AC168" s="411"/>
      <c r="AD168" s="411"/>
    </row>
    <row r="169" spans="1:30" ht="45">
      <c r="A169" s="411" t="s">
        <v>419</v>
      </c>
      <c r="B169" s="414" t="s">
        <v>2541</v>
      </c>
      <c r="C169" s="411">
        <v>50.8</v>
      </c>
      <c r="D169" s="411">
        <v>22.1</v>
      </c>
      <c r="E169" s="427">
        <f>VLOOKUP(A169,'[1]Master Data'!A:AB,18,FALSE)</f>
        <v>0</v>
      </c>
      <c r="F169" s="448"/>
      <c r="G169" s="452">
        <v>45775</v>
      </c>
      <c r="H169" s="430" t="s">
        <v>2489</v>
      </c>
      <c r="I169" s="430" t="s">
        <v>2490</v>
      </c>
      <c r="J169" s="450">
        <v>84</v>
      </c>
      <c r="K169" s="671">
        <v>53.58</v>
      </c>
      <c r="L169" s="671">
        <v>50.31</v>
      </c>
      <c r="M169" s="669">
        <f t="shared" si="21"/>
        <v>-6.4997018485390495E-2</v>
      </c>
      <c r="N169" s="432">
        <f t="shared" si="20"/>
        <v>45865</v>
      </c>
      <c r="O169" s="429">
        <v>45837</v>
      </c>
      <c r="P169" s="412" t="s">
        <v>2489</v>
      </c>
      <c r="Q169" s="412" t="s">
        <v>2504</v>
      </c>
      <c r="R169" s="450">
        <v>42</v>
      </c>
      <c r="S169" s="458">
        <v>53.58</v>
      </c>
      <c r="T169" s="432">
        <f>O169+90</f>
        <v>45927</v>
      </c>
      <c r="U169" s="451"/>
      <c r="V169" s="412"/>
      <c r="W169" s="412"/>
      <c r="X169" s="411"/>
      <c r="Y169" s="411"/>
      <c r="Z169" s="411"/>
      <c r="AA169" s="411"/>
      <c r="AB169" s="411"/>
      <c r="AC169" s="411"/>
      <c r="AD169" s="411"/>
    </row>
    <row r="170" spans="1:30" ht="45">
      <c r="A170" s="411" t="s">
        <v>422</v>
      </c>
      <c r="B170" s="414" t="s">
        <v>2542</v>
      </c>
      <c r="C170" s="476">
        <f>D170*2.20462</f>
        <v>63.272593999999991</v>
      </c>
      <c r="D170" s="411">
        <v>28.7</v>
      </c>
      <c r="E170" s="427">
        <f>VLOOKUP(A170,'[1]Master Data'!A:AB,18,FALSE)</f>
        <v>0</v>
      </c>
      <c r="F170" s="448"/>
      <c r="G170" s="452">
        <v>45775</v>
      </c>
      <c r="H170" s="430" t="s">
        <v>2489</v>
      </c>
      <c r="I170" s="430" t="s">
        <v>2490</v>
      </c>
      <c r="J170" s="450">
        <v>36</v>
      </c>
      <c r="K170" s="671">
        <v>61.81</v>
      </c>
      <c r="L170" s="671">
        <v>56.71</v>
      </c>
      <c r="M170" s="669">
        <f t="shared" si="21"/>
        <v>-8.9931229060130513E-2</v>
      </c>
      <c r="N170" s="432">
        <f t="shared" si="20"/>
        <v>45865</v>
      </c>
      <c r="O170" s="429"/>
      <c r="P170" s="412"/>
      <c r="Q170" s="412"/>
      <c r="R170" s="450"/>
      <c r="S170" s="458"/>
      <c r="T170" s="432"/>
      <c r="U170" s="451"/>
      <c r="V170" s="412"/>
      <c r="W170" s="412"/>
      <c r="X170" s="411"/>
      <c r="Y170" s="411"/>
      <c r="Z170" s="411"/>
      <c r="AA170" s="411"/>
      <c r="AB170" s="411"/>
      <c r="AC170" s="411"/>
      <c r="AD170" s="411"/>
    </row>
    <row r="171" spans="1:30" ht="30">
      <c r="A171" s="411" t="s">
        <v>425</v>
      </c>
      <c r="B171" s="414" t="s">
        <v>2543</v>
      </c>
      <c r="C171" s="476">
        <f>D171*2.20462</f>
        <v>39.5067904</v>
      </c>
      <c r="D171" s="411">
        <v>17.920000000000002</v>
      </c>
      <c r="E171" s="427">
        <f>VLOOKUP(A171,'[1]Master Data'!A:AB,18,FALSE)</f>
        <v>0</v>
      </c>
      <c r="F171" s="448"/>
      <c r="G171" s="452">
        <v>45775</v>
      </c>
      <c r="H171" s="430" t="s">
        <v>2489</v>
      </c>
      <c r="I171" s="430" t="s">
        <v>2490</v>
      </c>
      <c r="J171" s="450">
        <v>60</v>
      </c>
      <c r="K171" s="671">
        <v>42.34</v>
      </c>
      <c r="L171" s="671">
        <v>39.450000000000003</v>
      </c>
      <c r="M171" s="669">
        <f t="shared" si="21"/>
        <v>-7.3257287705956922E-2</v>
      </c>
      <c r="N171" s="432">
        <f t="shared" si="20"/>
        <v>45865</v>
      </c>
      <c r="O171" s="429"/>
      <c r="P171" s="412"/>
      <c r="Q171" s="412"/>
      <c r="R171" s="450"/>
      <c r="S171" s="458"/>
      <c r="T171" s="432"/>
      <c r="U171" s="451"/>
      <c r="V171" s="412"/>
      <c r="W171" s="412"/>
      <c r="X171" s="411"/>
      <c r="Y171" s="411"/>
      <c r="Z171" s="411"/>
      <c r="AA171" s="411"/>
      <c r="AB171" s="411"/>
      <c r="AC171" s="411"/>
      <c r="AD171" s="411"/>
    </row>
    <row r="172" spans="1:30" ht="30">
      <c r="A172" s="411" t="s">
        <v>428</v>
      </c>
      <c r="B172" s="414" t="s">
        <v>2544</v>
      </c>
      <c r="C172" s="476">
        <f>D172*2.20462</f>
        <v>62.919854799999996</v>
      </c>
      <c r="D172" s="411">
        <v>28.54</v>
      </c>
      <c r="E172" s="427">
        <f>VLOOKUP(A172,'[1]Master Data'!A:AB,18,FALSE)</f>
        <v>0</v>
      </c>
      <c r="F172" s="448"/>
      <c r="G172" s="452">
        <v>45775</v>
      </c>
      <c r="H172" s="430" t="s">
        <v>2489</v>
      </c>
      <c r="I172" s="430" t="s">
        <v>2490</v>
      </c>
      <c r="J172" s="450">
        <v>25</v>
      </c>
      <c r="K172" s="671">
        <v>71.13</v>
      </c>
      <c r="L172" s="671">
        <v>66.11</v>
      </c>
      <c r="M172" s="669">
        <f t="shared" si="21"/>
        <v>-7.5934049311753085E-2</v>
      </c>
      <c r="N172" s="432">
        <f t="shared" si="20"/>
        <v>45865</v>
      </c>
      <c r="O172" s="429"/>
      <c r="P172" s="412"/>
      <c r="Q172" s="412"/>
      <c r="R172" s="450"/>
      <c r="S172" s="458"/>
      <c r="T172" s="432"/>
      <c r="U172" s="451"/>
      <c r="V172" s="412"/>
      <c r="W172" s="412"/>
      <c r="X172" s="411"/>
      <c r="Y172" s="411"/>
      <c r="Z172" s="411"/>
      <c r="AA172" s="411"/>
      <c r="AB172" s="411"/>
      <c r="AC172" s="411"/>
      <c r="AD172" s="411"/>
    </row>
    <row r="173" spans="1:30" ht="30">
      <c r="A173" s="411" t="s">
        <v>431</v>
      </c>
      <c r="B173" s="414" t="s">
        <v>2545</v>
      </c>
      <c r="C173" s="476">
        <f>D173*2.20462</f>
        <v>79.961567399999993</v>
      </c>
      <c r="D173" s="411">
        <v>36.270000000000003</v>
      </c>
      <c r="E173" s="427">
        <f>VLOOKUP(A173,'[1]Master Data'!A:AB,18,FALSE)</f>
        <v>0</v>
      </c>
      <c r="F173" s="448"/>
      <c r="G173" s="452">
        <v>45775</v>
      </c>
      <c r="H173" s="430" t="s">
        <v>2489</v>
      </c>
      <c r="I173" s="430" t="s">
        <v>2490</v>
      </c>
      <c r="J173" s="450">
        <v>25</v>
      </c>
      <c r="K173" s="671">
        <v>82.74</v>
      </c>
      <c r="L173" s="671">
        <v>76.430000000000007</v>
      </c>
      <c r="M173" s="669">
        <f t="shared" si="21"/>
        <v>-8.2559204500850289E-2</v>
      </c>
      <c r="N173" s="432">
        <f t="shared" si="20"/>
        <v>45865</v>
      </c>
      <c r="O173" s="429"/>
      <c r="P173" s="412"/>
      <c r="Q173" s="412"/>
      <c r="R173" s="450"/>
      <c r="S173" s="458"/>
      <c r="T173" s="432"/>
      <c r="U173" s="451"/>
      <c r="V173" s="412"/>
      <c r="W173" s="412"/>
      <c r="X173" s="411"/>
      <c r="Y173" s="411"/>
      <c r="Z173" s="411"/>
      <c r="AA173" s="411"/>
      <c r="AB173" s="411"/>
      <c r="AC173" s="411"/>
      <c r="AD173" s="411"/>
    </row>
    <row r="174" spans="1:30" ht="27">
      <c r="A174" s="411" t="s">
        <v>434</v>
      </c>
      <c r="B174" s="447" t="s">
        <v>2546</v>
      </c>
      <c r="C174" s="411"/>
      <c r="D174" s="411"/>
      <c r="E174" s="427">
        <f>VLOOKUP(A174,'[1]Master Data'!A:AB,18,FALSE)</f>
        <v>0</v>
      </c>
      <c r="F174" s="448"/>
      <c r="G174" s="452"/>
      <c r="H174" s="412"/>
      <c r="I174" s="412"/>
      <c r="J174" s="450"/>
      <c r="K174" s="671">
        <v>14.07</v>
      </c>
      <c r="L174" s="671"/>
      <c r="M174" s="671"/>
      <c r="N174" s="432"/>
      <c r="O174" s="429">
        <v>45834</v>
      </c>
      <c r="P174" s="412" t="s">
        <v>2533</v>
      </c>
      <c r="Q174" s="412" t="s">
        <v>2534</v>
      </c>
      <c r="R174" s="450">
        <v>392</v>
      </c>
      <c r="S174" s="474">
        <v>14.07</v>
      </c>
      <c r="T174" s="475" t="e">
        <f>R174/E174</f>
        <v>#DIV/0!</v>
      </c>
      <c r="U174" s="451"/>
      <c r="V174" s="412"/>
      <c r="W174" s="412"/>
      <c r="X174" s="411"/>
      <c r="Y174" s="411"/>
      <c r="Z174" s="411"/>
      <c r="AA174" s="411"/>
      <c r="AB174" s="411"/>
      <c r="AC174" s="411"/>
      <c r="AD174" s="411"/>
    </row>
    <row r="175" spans="1:30" ht="27">
      <c r="A175" s="411" t="s">
        <v>437</v>
      </c>
      <c r="B175" s="447" t="s">
        <v>2547</v>
      </c>
      <c r="C175" s="411"/>
      <c r="D175" s="411"/>
      <c r="E175" s="427">
        <f>VLOOKUP(A175,'[1]Master Data'!A:AB,18,FALSE)</f>
        <v>0</v>
      </c>
      <c r="F175" s="448"/>
      <c r="G175" s="452"/>
      <c r="H175" s="412"/>
      <c r="I175" s="412"/>
      <c r="J175" s="450"/>
      <c r="K175" s="671">
        <v>14.23</v>
      </c>
      <c r="L175" s="671"/>
      <c r="M175" s="671"/>
      <c r="N175" s="432"/>
      <c r="O175" s="429">
        <v>45834</v>
      </c>
      <c r="P175" s="412" t="s">
        <v>2533</v>
      </c>
      <c r="Q175" s="412" t="s">
        <v>2534</v>
      </c>
      <c r="R175" s="450">
        <v>392</v>
      </c>
      <c r="S175" s="474">
        <v>14.23</v>
      </c>
      <c r="T175" s="475" t="e">
        <f>R175/E175</f>
        <v>#DIV/0!</v>
      </c>
      <c r="U175" s="451"/>
      <c r="V175" s="412"/>
      <c r="W175" s="412"/>
      <c r="X175" s="411"/>
      <c r="Y175" s="411"/>
      <c r="Z175" s="411"/>
      <c r="AA175" s="411"/>
      <c r="AB175" s="411"/>
      <c r="AC175" s="411"/>
      <c r="AD175" s="411"/>
    </row>
    <row r="176" spans="1:30" ht="27">
      <c r="A176" s="411" t="s">
        <v>440</v>
      </c>
      <c r="B176" s="447" t="s">
        <v>2548</v>
      </c>
      <c r="C176" s="411"/>
      <c r="D176" s="411"/>
      <c r="E176" s="427">
        <f>VLOOKUP(A176,'[1]Master Data'!A:AB,18,FALSE)</f>
        <v>0</v>
      </c>
      <c r="F176" s="448"/>
      <c r="G176" s="452"/>
      <c r="H176" s="412"/>
      <c r="I176" s="412"/>
      <c r="J176" s="450"/>
      <c r="K176" s="671">
        <v>23.81</v>
      </c>
      <c r="L176" s="671"/>
      <c r="M176" s="671"/>
      <c r="N176" s="432"/>
      <c r="O176" s="429">
        <v>45834</v>
      </c>
      <c r="P176" s="412" t="s">
        <v>2533</v>
      </c>
      <c r="Q176" s="412" t="s">
        <v>2534</v>
      </c>
      <c r="R176" s="450">
        <v>496</v>
      </c>
      <c r="S176" s="474">
        <v>23.81</v>
      </c>
      <c r="T176" s="475" t="e">
        <f>R176/E176</f>
        <v>#DIV/0!</v>
      </c>
      <c r="U176" s="451"/>
      <c r="V176" s="412"/>
      <c r="W176" s="412"/>
      <c r="X176" s="411"/>
      <c r="Y176" s="411"/>
      <c r="Z176" s="411"/>
      <c r="AA176" s="411"/>
      <c r="AB176" s="411"/>
      <c r="AC176" s="411"/>
      <c r="AD176" s="411"/>
    </row>
    <row r="177" spans="1:30">
      <c r="A177" s="411" t="s">
        <v>1969</v>
      </c>
      <c r="B177" s="478" t="s">
        <v>1973</v>
      </c>
      <c r="C177" s="477"/>
      <c r="D177" s="479"/>
      <c r="E177" s="427">
        <f>VLOOKUP(A177,'[1]Master Data'!A:AB,18,FALSE)</f>
        <v>0</v>
      </c>
      <c r="F177" s="480"/>
      <c r="G177" s="481"/>
      <c r="H177" s="482"/>
      <c r="I177" s="482"/>
      <c r="J177" s="483"/>
      <c r="K177" s="674">
        <v>0.68</v>
      </c>
      <c r="L177" s="674"/>
      <c r="M177" s="674"/>
      <c r="N177" s="484"/>
      <c r="O177" s="485"/>
      <c r="P177" s="482"/>
      <c r="Q177" s="482"/>
      <c r="R177" s="483"/>
      <c r="S177" s="486"/>
      <c r="T177" s="484"/>
      <c r="U177" s="487"/>
      <c r="V177" s="482"/>
      <c r="W177" s="482"/>
      <c r="X177" s="479"/>
      <c r="Y177" s="479"/>
      <c r="Z177" s="479"/>
      <c r="AA177" s="479"/>
      <c r="AB177" s="479"/>
      <c r="AC177" s="479"/>
      <c r="AD177" s="479"/>
    </row>
    <row r="178" spans="1:30">
      <c r="A178" s="411" t="s">
        <v>1974</v>
      </c>
      <c r="B178" s="478" t="s">
        <v>1977</v>
      </c>
      <c r="C178" s="477">
        <v>0.41</v>
      </c>
      <c r="D178" s="456">
        <f t="shared" ref="D178:D193" si="22">C178/2.2046</f>
        <v>0.18597478000544315</v>
      </c>
      <c r="E178" s="427">
        <f>VLOOKUP(A178,'[1]Master Data'!A:AB,18,FALSE)</f>
        <v>0</v>
      </c>
      <c r="F178" s="457"/>
      <c r="G178" s="452"/>
      <c r="H178" s="430"/>
      <c r="I178" s="430"/>
      <c r="J178" s="450"/>
      <c r="K178" s="671"/>
      <c r="L178" s="671"/>
      <c r="M178" s="671"/>
      <c r="N178" s="432"/>
      <c r="O178" s="429"/>
      <c r="P178" s="430"/>
      <c r="Q178" s="430"/>
      <c r="R178" s="450"/>
      <c r="S178" s="458"/>
      <c r="T178" s="432"/>
      <c r="U178" s="459"/>
      <c r="V178" s="430"/>
      <c r="W178" s="430"/>
      <c r="X178" s="456"/>
      <c r="Y178" s="456"/>
      <c r="Z178" s="456"/>
      <c r="AA178" s="456"/>
      <c r="AB178" s="456"/>
      <c r="AC178" s="456"/>
      <c r="AD178" s="456"/>
    </row>
    <row r="179" spans="1:30">
      <c r="A179" s="411" t="s">
        <v>1978</v>
      </c>
      <c r="B179" s="478" t="s">
        <v>1981</v>
      </c>
      <c r="C179" s="477">
        <v>0.67</v>
      </c>
      <c r="D179" s="456">
        <f t="shared" si="22"/>
        <v>0.30391000635035836</v>
      </c>
      <c r="E179" s="427">
        <f>VLOOKUP(A179,'[1]Master Data'!A:AB,18,FALSE)</f>
        <v>0</v>
      </c>
      <c r="F179" s="457"/>
      <c r="G179" s="452"/>
      <c r="H179" s="430"/>
      <c r="I179" s="430"/>
      <c r="J179" s="450"/>
      <c r="K179" s="674">
        <v>0.74</v>
      </c>
      <c r="L179" s="674"/>
      <c r="M179" s="674"/>
      <c r="N179" s="432"/>
      <c r="O179" s="429"/>
      <c r="P179" s="430"/>
      <c r="Q179" s="430"/>
      <c r="R179" s="450"/>
      <c r="S179" s="458"/>
      <c r="T179" s="432"/>
      <c r="U179" s="459"/>
      <c r="V179" s="430"/>
      <c r="W179" s="430"/>
      <c r="X179" s="456"/>
      <c r="Y179" s="456"/>
      <c r="Z179" s="456"/>
      <c r="AA179" s="456"/>
      <c r="AB179" s="456"/>
      <c r="AC179" s="456"/>
      <c r="AD179" s="456"/>
    </row>
    <row r="180" spans="1:30">
      <c r="A180" s="411" t="s">
        <v>1982</v>
      </c>
      <c r="B180" s="478" t="s">
        <v>1985</v>
      </c>
      <c r="C180" s="477">
        <v>1.37</v>
      </c>
      <c r="D180" s="456">
        <f t="shared" si="22"/>
        <v>0.62142792343282227</v>
      </c>
      <c r="E180" s="427">
        <f>VLOOKUP(A180,'[1]Master Data'!A:AB,18,FALSE)</f>
        <v>0</v>
      </c>
      <c r="F180" s="457"/>
      <c r="G180" s="452"/>
      <c r="H180" s="430"/>
      <c r="I180" s="430"/>
      <c r="J180" s="450"/>
      <c r="K180" s="674">
        <v>0.72</v>
      </c>
      <c r="L180" s="674"/>
      <c r="M180" s="674"/>
      <c r="N180" s="432"/>
      <c r="O180" s="429"/>
      <c r="P180" s="430"/>
      <c r="Q180" s="430"/>
      <c r="R180" s="450"/>
      <c r="S180" s="458"/>
      <c r="T180" s="432"/>
      <c r="U180" s="459"/>
      <c r="V180" s="430"/>
      <c r="W180" s="430"/>
      <c r="X180" s="456"/>
      <c r="Y180" s="456"/>
      <c r="Z180" s="456"/>
      <c r="AA180" s="456"/>
      <c r="AB180" s="456"/>
      <c r="AC180" s="456"/>
      <c r="AD180" s="456"/>
    </row>
    <row r="181" spans="1:30">
      <c r="A181" s="411" t="s">
        <v>1986</v>
      </c>
      <c r="B181" s="478" t="s">
        <v>1989</v>
      </c>
      <c r="C181" s="477">
        <v>1.66</v>
      </c>
      <c r="D181" s="456">
        <f t="shared" si="22"/>
        <v>0.75297106050984297</v>
      </c>
      <c r="E181" s="427">
        <f>VLOOKUP(A181,'[1]Master Data'!A:AB,18,FALSE)</f>
        <v>0</v>
      </c>
      <c r="F181" s="457"/>
      <c r="G181" s="452"/>
      <c r="H181" s="430"/>
      <c r="I181" s="430"/>
      <c r="J181" s="450"/>
      <c r="K181" s="674">
        <v>0.99</v>
      </c>
      <c r="L181" s="674"/>
      <c r="M181" s="674"/>
      <c r="N181" s="432"/>
      <c r="O181" s="429"/>
      <c r="P181" s="430"/>
      <c r="Q181" s="430"/>
      <c r="R181" s="450"/>
      <c r="S181" s="458"/>
      <c r="T181" s="432"/>
      <c r="U181" s="459"/>
      <c r="V181" s="430"/>
      <c r="W181" s="430"/>
      <c r="X181" s="456"/>
      <c r="Y181" s="456"/>
      <c r="Z181" s="456"/>
      <c r="AA181" s="456"/>
      <c r="AB181" s="456"/>
      <c r="AC181" s="456"/>
      <c r="AD181" s="456"/>
    </row>
    <row r="182" spans="1:30" ht="30">
      <c r="A182" s="411" t="s">
        <v>1990</v>
      </c>
      <c r="B182" s="414" t="s">
        <v>1994</v>
      </c>
      <c r="C182" s="411">
        <v>2.75</v>
      </c>
      <c r="D182" s="456">
        <f t="shared" si="22"/>
        <v>1.2473918171096796</v>
      </c>
      <c r="E182" s="427">
        <f>VLOOKUP(A182,'[1]Master Data'!A:AB,18,FALSE)</f>
        <v>0</v>
      </c>
      <c r="F182" s="457"/>
      <c r="G182" s="417">
        <v>45775</v>
      </c>
      <c r="H182" s="418" t="s">
        <v>1548</v>
      </c>
      <c r="I182" s="418" t="s">
        <v>2445</v>
      </c>
      <c r="J182" s="450">
        <v>700</v>
      </c>
      <c r="K182" s="671">
        <v>3.2</v>
      </c>
      <c r="L182" s="671">
        <v>2.99</v>
      </c>
      <c r="M182" s="669">
        <f t="shared" ref="M182:M183" si="23">SUM(L182-K182)/L182</f>
        <v>-7.0234113712374563E-2</v>
      </c>
      <c r="N182" s="432">
        <f>G182+90</f>
        <v>45865</v>
      </c>
      <c r="O182" s="429">
        <v>45824</v>
      </c>
      <c r="P182" s="430" t="s">
        <v>2508</v>
      </c>
      <c r="Q182" s="430" t="s">
        <v>2509</v>
      </c>
      <c r="R182" s="450">
        <v>700</v>
      </c>
      <c r="S182" s="458">
        <v>3.64</v>
      </c>
      <c r="T182" s="432">
        <f>O182+90</f>
        <v>45914</v>
      </c>
      <c r="U182" s="459"/>
      <c r="V182" s="430"/>
      <c r="W182" s="430"/>
      <c r="X182" s="456"/>
      <c r="Y182" s="456"/>
      <c r="Z182" s="456"/>
      <c r="AA182" s="456"/>
      <c r="AB182" s="456"/>
      <c r="AC182" s="456"/>
      <c r="AD182" s="456"/>
    </row>
    <row r="183" spans="1:30" ht="30">
      <c r="A183" s="411" t="s">
        <v>1995</v>
      </c>
      <c r="B183" s="414" t="s">
        <v>1997</v>
      </c>
      <c r="C183" s="411">
        <v>1.95</v>
      </c>
      <c r="D183" s="456">
        <f t="shared" si="22"/>
        <v>0.88451419758686378</v>
      </c>
      <c r="E183" s="427">
        <f>VLOOKUP(A183,'[1]Master Data'!A:AB,18,FALSE)</f>
        <v>0</v>
      </c>
      <c r="F183" s="457"/>
      <c r="G183" s="417">
        <v>45775</v>
      </c>
      <c r="H183" s="418" t="s">
        <v>1548</v>
      </c>
      <c r="I183" s="418" t="s">
        <v>2445</v>
      </c>
      <c r="J183" s="450">
        <v>100</v>
      </c>
      <c r="K183" s="671">
        <v>2.17</v>
      </c>
      <c r="L183" s="671">
        <v>2.3199999999999998</v>
      </c>
      <c r="M183" s="669">
        <f t="shared" si="23"/>
        <v>6.4655172413793066E-2</v>
      </c>
      <c r="N183" s="432">
        <f>G183+90</f>
        <v>45865</v>
      </c>
      <c r="O183" s="429">
        <v>45824</v>
      </c>
      <c r="P183" s="430" t="s">
        <v>2508</v>
      </c>
      <c r="Q183" s="430" t="s">
        <v>2509</v>
      </c>
      <c r="R183" s="450">
        <v>1500</v>
      </c>
      <c r="S183" s="458">
        <v>2.66</v>
      </c>
      <c r="T183" s="432">
        <f>O183+90</f>
        <v>45914</v>
      </c>
      <c r="U183" s="459"/>
      <c r="V183" s="430"/>
      <c r="W183" s="430"/>
      <c r="X183" s="456"/>
      <c r="Y183" s="456"/>
      <c r="Z183" s="456"/>
      <c r="AA183" s="456"/>
      <c r="AB183" s="456"/>
      <c r="AC183" s="456"/>
      <c r="AD183" s="456"/>
    </row>
    <row r="184" spans="1:30">
      <c r="A184" s="411" t="s">
        <v>1998</v>
      </c>
      <c r="B184" s="488" t="s">
        <v>2549</v>
      </c>
      <c r="C184" s="477">
        <v>3.32</v>
      </c>
      <c r="D184" s="456">
        <f t="shared" si="22"/>
        <v>1.5059421210196859</v>
      </c>
      <c r="E184" s="427">
        <f>VLOOKUP(A184,'[1]Master Data'!A:AB,18,FALSE)</f>
        <v>0</v>
      </c>
      <c r="F184" s="457"/>
      <c r="G184" s="452"/>
      <c r="H184" s="430"/>
      <c r="I184" s="430"/>
      <c r="J184" s="450"/>
      <c r="K184" s="671"/>
      <c r="L184" s="671"/>
      <c r="M184" s="671"/>
      <c r="N184" s="432"/>
      <c r="O184" s="429"/>
      <c r="P184" s="430"/>
      <c r="Q184" s="430"/>
      <c r="R184" s="450"/>
      <c r="S184" s="458"/>
      <c r="T184" s="432"/>
      <c r="U184" s="459"/>
      <c r="V184" s="430"/>
      <c r="W184" s="430"/>
      <c r="X184" s="456"/>
      <c r="Y184" s="456"/>
      <c r="Z184" s="456"/>
      <c r="AA184" s="456"/>
      <c r="AB184" s="456"/>
      <c r="AC184" s="456"/>
      <c r="AD184" s="456"/>
    </row>
    <row r="185" spans="1:30">
      <c r="A185" s="411" t="s">
        <v>2003</v>
      </c>
      <c r="B185" s="488" t="s">
        <v>2550</v>
      </c>
      <c r="C185" s="477">
        <v>3.69</v>
      </c>
      <c r="D185" s="456">
        <f t="shared" si="22"/>
        <v>1.6737730200489884</v>
      </c>
      <c r="E185" s="427">
        <f>VLOOKUP(A185,'[1]Master Data'!A:AB,18,FALSE)</f>
        <v>0</v>
      </c>
      <c r="F185" s="457"/>
      <c r="G185" s="452"/>
      <c r="H185" s="430"/>
      <c r="I185" s="430"/>
      <c r="J185" s="450"/>
      <c r="K185" s="671"/>
      <c r="L185" s="671"/>
      <c r="M185" s="671"/>
      <c r="N185" s="432"/>
      <c r="O185" s="429"/>
      <c r="P185" s="430"/>
      <c r="Q185" s="430"/>
      <c r="R185" s="450"/>
      <c r="S185" s="458"/>
      <c r="T185" s="432"/>
      <c r="U185" s="459"/>
      <c r="V185" s="430"/>
      <c r="W185" s="430"/>
      <c r="X185" s="456"/>
      <c r="Y185" s="456"/>
      <c r="Z185" s="456"/>
      <c r="AA185" s="456"/>
      <c r="AB185" s="456"/>
      <c r="AC185" s="456"/>
      <c r="AD185" s="456"/>
    </row>
    <row r="186" spans="1:30">
      <c r="A186" s="411" t="s">
        <v>2007</v>
      </c>
      <c r="B186" s="488" t="s">
        <v>2551</v>
      </c>
      <c r="C186" s="477">
        <v>4.78</v>
      </c>
      <c r="D186" s="456">
        <f t="shared" si="22"/>
        <v>2.1681937766488253</v>
      </c>
      <c r="E186" s="427">
        <f>VLOOKUP(A186,'[1]Master Data'!A:AB,18,FALSE)</f>
        <v>0</v>
      </c>
      <c r="F186" s="457"/>
      <c r="G186" s="452"/>
      <c r="H186" s="430"/>
      <c r="I186" s="430"/>
      <c r="J186" s="450"/>
      <c r="K186" s="671"/>
      <c r="L186" s="671"/>
      <c r="M186" s="671"/>
      <c r="N186" s="432"/>
      <c r="O186" s="429"/>
      <c r="P186" s="430"/>
      <c r="Q186" s="430"/>
      <c r="R186" s="450"/>
      <c r="S186" s="458"/>
      <c r="T186" s="432"/>
      <c r="U186" s="459"/>
      <c r="V186" s="430"/>
      <c r="W186" s="430"/>
      <c r="X186" s="456"/>
      <c r="Y186" s="456"/>
      <c r="Z186" s="456"/>
      <c r="AA186" s="456"/>
      <c r="AB186" s="456"/>
      <c r="AC186" s="456"/>
      <c r="AD186" s="456"/>
    </row>
    <row r="187" spans="1:30" ht="30">
      <c r="A187" s="411" t="s">
        <v>2011</v>
      </c>
      <c r="B187" s="414" t="s">
        <v>2015</v>
      </c>
      <c r="C187" s="411">
        <v>8.1999999999999993</v>
      </c>
      <c r="D187" s="456">
        <f t="shared" si="22"/>
        <v>3.7194956001088628</v>
      </c>
      <c r="E187" s="427">
        <f>VLOOKUP(A187,'[1]Master Data'!A:AB,18,FALSE)</f>
        <v>0</v>
      </c>
      <c r="F187" s="457"/>
      <c r="G187" s="452">
        <v>45789</v>
      </c>
      <c r="H187" s="412" t="s">
        <v>2526</v>
      </c>
      <c r="I187" s="412" t="s">
        <v>2527</v>
      </c>
      <c r="J187" s="450">
        <v>315</v>
      </c>
      <c r="K187" s="671">
        <v>7.09</v>
      </c>
      <c r="L187" s="671">
        <v>6.37</v>
      </c>
      <c r="M187" s="669">
        <f t="shared" ref="M187:M189" si="24">SUM(L187-K187)/L187</f>
        <v>-0.11302982731554156</v>
      </c>
      <c r="N187" s="432">
        <f>G187+90</f>
        <v>45879</v>
      </c>
      <c r="O187" s="429"/>
      <c r="P187" s="430"/>
      <c r="Q187" s="430"/>
      <c r="R187" s="450"/>
      <c r="S187" s="458"/>
      <c r="T187" s="432"/>
      <c r="U187" s="459"/>
      <c r="V187" s="430"/>
      <c r="W187" s="430"/>
      <c r="X187" s="456"/>
      <c r="Y187" s="456"/>
      <c r="Z187" s="456"/>
      <c r="AA187" s="456"/>
      <c r="AB187" s="456"/>
      <c r="AC187" s="456"/>
      <c r="AD187" s="456"/>
    </row>
    <row r="188" spans="1:30" ht="33" customHeight="1">
      <c r="A188" s="411" t="s">
        <v>950</v>
      </c>
      <c r="B188" s="414" t="s">
        <v>2019</v>
      </c>
      <c r="C188" s="411">
        <v>0.28499999999999998</v>
      </c>
      <c r="D188" s="456">
        <f t="shared" si="22"/>
        <v>0.12927515195500316</v>
      </c>
      <c r="E188" s="427">
        <f>VLOOKUP(A188,'[1]Master Data'!A:AB,18,FALSE)</f>
        <v>0</v>
      </c>
      <c r="F188" s="457"/>
      <c r="G188" s="452">
        <v>45789</v>
      </c>
      <c r="H188" s="412" t="s">
        <v>2526</v>
      </c>
      <c r="I188" s="412" t="s">
        <v>2527</v>
      </c>
      <c r="J188" s="450">
        <v>360</v>
      </c>
      <c r="K188" s="671">
        <v>0.28999999999999998</v>
      </c>
      <c r="L188" s="671">
        <v>0.26</v>
      </c>
      <c r="M188" s="669">
        <f t="shared" si="24"/>
        <v>-0.11538461538461527</v>
      </c>
      <c r="N188" s="432">
        <f>G188+90</f>
        <v>45879</v>
      </c>
      <c r="O188" s="429">
        <v>45834</v>
      </c>
      <c r="P188" s="430" t="s">
        <v>2533</v>
      </c>
      <c r="Q188" s="412" t="s">
        <v>2534</v>
      </c>
      <c r="R188" s="450">
        <v>180</v>
      </c>
      <c r="S188" s="474">
        <v>0.28999999999999998</v>
      </c>
      <c r="T188" s="475" t="e">
        <f>R188/E188</f>
        <v>#DIV/0!</v>
      </c>
      <c r="U188" s="459"/>
      <c r="V188" s="430"/>
      <c r="W188" s="430"/>
      <c r="X188" s="456"/>
      <c r="Y188" s="456"/>
      <c r="Z188" s="456"/>
      <c r="AA188" s="456"/>
      <c r="AB188" s="456"/>
      <c r="AC188" s="456"/>
      <c r="AD188" s="456"/>
    </row>
    <row r="189" spans="1:30">
      <c r="A189" s="411" t="s">
        <v>946</v>
      </c>
      <c r="B189" s="414" t="s">
        <v>2022</v>
      </c>
      <c r="C189" s="411">
        <v>0.26100000000000001</v>
      </c>
      <c r="D189" s="456">
        <f t="shared" si="22"/>
        <v>0.11838882336931869</v>
      </c>
      <c r="E189" s="427">
        <f>VLOOKUP(A189,'[1]Master Data'!A:AB,18,FALSE)</f>
        <v>0</v>
      </c>
      <c r="F189" s="457"/>
      <c r="G189" s="452">
        <v>45789</v>
      </c>
      <c r="H189" s="412" t="s">
        <v>2526</v>
      </c>
      <c r="I189" s="412" t="s">
        <v>2527</v>
      </c>
      <c r="J189" s="450">
        <v>400</v>
      </c>
      <c r="K189" s="671">
        <v>0.26</v>
      </c>
      <c r="L189" s="671">
        <v>0.24</v>
      </c>
      <c r="M189" s="669">
        <f t="shared" si="24"/>
        <v>-8.3333333333333412E-2</v>
      </c>
      <c r="N189" s="432">
        <f>G189+90</f>
        <v>45879</v>
      </c>
      <c r="O189" s="429">
        <v>45834</v>
      </c>
      <c r="P189" s="430" t="s">
        <v>2533</v>
      </c>
      <c r="Q189" s="412" t="s">
        <v>2534</v>
      </c>
      <c r="R189" s="450">
        <v>200</v>
      </c>
      <c r="S189" s="474">
        <v>0.26</v>
      </c>
      <c r="T189" s="475" t="e">
        <f>R189/E189</f>
        <v>#DIV/0!</v>
      </c>
      <c r="U189" s="459"/>
      <c r="V189" s="430"/>
      <c r="W189" s="430"/>
      <c r="X189" s="456"/>
      <c r="Y189" s="456"/>
      <c r="Z189" s="456"/>
      <c r="AA189" s="456"/>
      <c r="AB189" s="456"/>
      <c r="AC189" s="456"/>
      <c r="AD189" s="456"/>
    </row>
    <row r="190" spans="1:30">
      <c r="A190" s="411" t="s">
        <v>942</v>
      </c>
      <c r="B190" s="414" t="s">
        <v>2025</v>
      </c>
      <c r="C190" s="411">
        <v>0.23499999999999999</v>
      </c>
      <c r="D190" s="456">
        <f t="shared" si="22"/>
        <v>0.10659530073482716</v>
      </c>
      <c r="E190" s="427">
        <f>VLOOKUP(A190,'[1]Master Data'!A:AB,18,FALSE)</f>
        <v>0</v>
      </c>
      <c r="F190" s="457"/>
      <c r="G190" s="452"/>
      <c r="H190" s="430"/>
      <c r="I190" s="430"/>
      <c r="J190" s="450"/>
      <c r="K190" s="671">
        <v>0.24</v>
      </c>
      <c r="L190" s="671"/>
      <c r="M190" s="671"/>
      <c r="N190" s="432"/>
      <c r="O190" s="429">
        <v>45834</v>
      </c>
      <c r="P190" s="430" t="s">
        <v>2533</v>
      </c>
      <c r="Q190" s="412" t="s">
        <v>2534</v>
      </c>
      <c r="R190" s="450">
        <v>250</v>
      </c>
      <c r="S190" s="474">
        <v>0.24</v>
      </c>
      <c r="T190" s="475" t="e">
        <f>R190/E190</f>
        <v>#DIV/0!</v>
      </c>
      <c r="U190" s="459"/>
      <c r="V190" s="430"/>
      <c r="W190" s="430"/>
      <c r="X190" s="456"/>
      <c r="Y190" s="456"/>
      <c r="Z190" s="456"/>
      <c r="AA190" s="456"/>
      <c r="AB190" s="456"/>
      <c r="AC190" s="456"/>
      <c r="AD190" s="456"/>
    </row>
    <row r="191" spans="1:30">
      <c r="A191" s="411" t="s">
        <v>954</v>
      </c>
      <c r="B191" s="414" t="s">
        <v>2029</v>
      </c>
      <c r="C191" s="411">
        <v>0.22600000000000001</v>
      </c>
      <c r="D191" s="456">
        <f t="shared" si="22"/>
        <v>0.1025129275151955</v>
      </c>
      <c r="E191" s="427">
        <f>VLOOKUP(A191,'[1]Master Data'!A:AB,18,FALSE)</f>
        <v>0</v>
      </c>
      <c r="F191" s="457"/>
      <c r="G191" s="452">
        <v>45789</v>
      </c>
      <c r="H191" s="412" t="s">
        <v>2526</v>
      </c>
      <c r="I191" s="412" t="s">
        <v>2527</v>
      </c>
      <c r="J191" s="450">
        <v>4800</v>
      </c>
      <c r="K191" s="671">
        <v>0.41</v>
      </c>
      <c r="L191" s="671">
        <v>0.4</v>
      </c>
      <c r="M191" s="669">
        <f t="shared" ref="M191:M193" si="25">SUM(L191-K191)/L191</f>
        <v>-2.4999999999999883E-2</v>
      </c>
      <c r="N191" s="432">
        <f>G191+90</f>
        <v>45879</v>
      </c>
      <c r="O191" s="429">
        <v>45824</v>
      </c>
      <c r="P191" s="430" t="s">
        <v>2508</v>
      </c>
      <c r="Q191" s="430" t="s">
        <v>2509</v>
      </c>
      <c r="R191" s="450">
        <v>9600</v>
      </c>
      <c r="S191" s="458">
        <v>0.28000000000000003</v>
      </c>
      <c r="T191" s="432">
        <f>O191+90</f>
        <v>45914</v>
      </c>
      <c r="U191" s="459"/>
      <c r="V191" s="430"/>
      <c r="W191" s="430"/>
      <c r="X191" s="456"/>
      <c r="Y191" s="456"/>
      <c r="Z191" s="456"/>
      <c r="AA191" s="456"/>
      <c r="AB191" s="456"/>
      <c r="AC191" s="456"/>
      <c r="AD191" s="456"/>
    </row>
    <row r="192" spans="1:30" ht="33" customHeight="1">
      <c r="A192" s="411" t="s">
        <v>960</v>
      </c>
      <c r="B192" s="414" t="s">
        <v>2032</v>
      </c>
      <c r="C192" s="411">
        <v>0.29099999999999998</v>
      </c>
      <c r="D192" s="456">
        <f t="shared" si="22"/>
        <v>0.13199673410142429</v>
      </c>
      <c r="E192" s="427">
        <f>VLOOKUP(A192,'[1]Master Data'!A:AB,18,FALSE)</f>
        <v>0</v>
      </c>
      <c r="F192" s="457"/>
      <c r="G192" s="452">
        <v>45789</v>
      </c>
      <c r="H192" s="412" t="s">
        <v>2526</v>
      </c>
      <c r="I192" s="412" t="s">
        <v>2527</v>
      </c>
      <c r="J192" s="450">
        <v>2160</v>
      </c>
      <c r="K192" s="671">
        <v>0.46</v>
      </c>
      <c r="L192" s="671">
        <v>0.45</v>
      </c>
      <c r="M192" s="669">
        <f t="shared" si="25"/>
        <v>-2.222222222222224E-2</v>
      </c>
      <c r="N192" s="432">
        <f>G192+90</f>
        <v>45879</v>
      </c>
      <c r="O192" s="429">
        <v>45824</v>
      </c>
      <c r="P192" s="430" t="s">
        <v>2508</v>
      </c>
      <c r="Q192" s="430" t="s">
        <v>2509</v>
      </c>
      <c r="R192" s="450">
        <v>8640</v>
      </c>
      <c r="S192" s="458">
        <v>0.32</v>
      </c>
      <c r="T192" s="432">
        <f>O192+90</f>
        <v>45914</v>
      </c>
      <c r="U192" s="459">
        <f>2160*C192</f>
        <v>628.55999999999995</v>
      </c>
      <c r="V192" s="430">
        <v>2160</v>
      </c>
      <c r="W192" s="430"/>
      <c r="X192" s="456"/>
      <c r="Y192" s="456"/>
      <c r="Z192" s="456"/>
      <c r="AA192" s="456"/>
      <c r="AB192" s="456"/>
      <c r="AC192" s="456"/>
      <c r="AD192" s="456"/>
    </row>
    <row r="193" spans="1:30">
      <c r="A193" s="411" t="s">
        <v>956</v>
      </c>
      <c r="B193" s="414" t="s">
        <v>2035</v>
      </c>
      <c r="C193" s="411">
        <v>5.6000000000000001E-2</v>
      </c>
      <c r="D193" s="456">
        <f t="shared" si="22"/>
        <v>2.5401433366597115E-2</v>
      </c>
      <c r="E193" s="427">
        <f>VLOOKUP(A193,'[1]Master Data'!A:AB,18,FALSE)</f>
        <v>0</v>
      </c>
      <c r="F193" s="457"/>
      <c r="G193" s="452">
        <v>45789</v>
      </c>
      <c r="H193" s="412" t="s">
        <v>2526</v>
      </c>
      <c r="I193" s="412" t="s">
        <v>2527</v>
      </c>
      <c r="J193" s="450">
        <v>8000</v>
      </c>
      <c r="K193" s="671">
        <v>0.1</v>
      </c>
      <c r="L193" s="671">
        <v>0.1</v>
      </c>
      <c r="M193" s="669">
        <f t="shared" si="25"/>
        <v>0</v>
      </c>
      <c r="N193" s="432">
        <f>G193+90</f>
        <v>45879</v>
      </c>
      <c r="O193" s="429">
        <v>45824</v>
      </c>
      <c r="P193" s="430" t="s">
        <v>2508</v>
      </c>
      <c r="Q193" s="430" t="s">
        <v>2509</v>
      </c>
      <c r="R193" s="450">
        <v>19000</v>
      </c>
      <c r="S193" s="458">
        <v>0.08</v>
      </c>
      <c r="T193" s="432">
        <f>O193+90</f>
        <v>45914</v>
      </c>
      <c r="U193" s="459">
        <f>J193*D193</f>
        <v>203.21146693277691</v>
      </c>
      <c r="V193" s="430">
        <v>0</v>
      </c>
      <c r="W193" s="430"/>
      <c r="X193" s="456"/>
      <c r="Y193" s="456"/>
      <c r="Z193" s="456"/>
      <c r="AA193" s="456"/>
      <c r="AB193" s="456"/>
      <c r="AC193" s="456"/>
      <c r="AD193" s="456"/>
    </row>
    <row r="194" spans="1:30" ht="33" customHeight="1">
      <c r="A194" s="411" t="s">
        <v>2036</v>
      </c>
      <c r="B194" s="414" t="s">
        <v>2038</v>
      </c>
      <c r="C194" s="411"/>
      <c r="D194" s="411"/>
      <c r="E194" s="427">
        <f>VLOOKUP(A194,'[1]Master Data'!A:AB,18,FALSE)</f>
        <v>0</v>
      </c>
      <c r="F194" s="448"/>
      <c r="G194" s="452"/>
      <c r="H194" s="412"/>
      <c r="I194" s="412"/>
      <c r="J194" s="450"/>
      <c r="K194" s="671"/>
      <c r="L194" s="671"/>
      <c r="M194" s="671"/>
      <c r="N194" s="432"/>
      <c r="O194" s="429"/>
      <c r="P194" s="412"/>
      <c r="Q194" s="412"/>
      <c r="R194" s="450"/>
      <c r="S194" s="458"/>
      <c r="T194" s="432"/>
      <c r="U194" s="451"/>
      <c r="V194" s="412"/>
      <c r="W194" s="412"/>
      <c r="X194" s="411"/>
      <c r="Y194" s="411"/>
      <c r="Z194" s="411"/>
      <c r="AA194" s="411"/>
      <c r="AB194" s="411"/>
      <c r="AC194" s="411"/>
      <c r="AD194" s="411"/>
    </row>
    <row r="195" spans="1:30" ht="33" customHeight="1">
      <c r="A195" s="411" t="s">
        <v>2039</v>
      </c>
      <c r="B195" s="414" t="s">
        <v>2040</v>
      </c>
      <c r="C195" s="411"/>
      <c r="D195" s="411"/>
      <c r="E195" s="427">
        <f>VLOOKUP(A195,'[1]Master Data'!A:AB,18,FALSE)</f>
        <v>0</v>
      </c>
      <c r="F195" s="448"/>
      <c r="G195" s="452"/>
      <c r="H195" s="412"/>
      <c r="I195" s="412"/>
      <c r="J195" s="450"/>
      <c r="K195" s="671"/>
      <c r="L195" s="671"/>
      <c r="M195" s="671"/>
      <c r="N195" s="432"/>
      <c r="O195" s="429"/>
      <c r="P195" s="412"/>
      <c r="Q195" s="412"/>
      <c r="R195" s="450"/>
      <c r="S195" s="458"/>
      <c r="T195" s="432"/>
      <c r="U195" s="451"/>
      <c r="V195" s="412"/>
      <c r="W195" s="412"/>
      <c r="X195" s="411"/>
      <c r="Y195" s="411"/>
      <c r="Z195" s="411"/>
      <c r="AA195" s="411"/>
      <c r="AB195" s="411"/>
      <c r="AC195" s="411"/>
      <c r="AD195" s="411"/>
    </row>
    <row r="196" spans="1:30" ht="14.45" customHeight="1">
      <c r="A196" s="411" t="s">
        <v>2041</v>
      </c>
      <c r="B196" s="414" t="s">
        <v>2042</v>
      </c>
      <c r="C196" s="411"/>
      <c r="D196" s="411"/>
      <c r="E196" s="427">
        <f>VLOOKUP(A196,'[1]Master Data'!A:AB,18,FALSE)</f>
        <v>0</v>
      </c>
      <c r="F196" s="448"/>
      <c r="G196" s="452"/>
      <c r="H196" s="412"/>
      <c r="I196" s="412"/>
      <c r="J196" s="450"/>
      <c r="K196" s="671"/>
      <c r="L196" s="671"/>
      <c r="M196" s="671"/>
      <c r="N196" s="432"/>
      <c r="O196" s="429"/>
      <c r="P196" s="412"/>
      <c r="Q196" s="412"/>
      <c r="R196" s="450"/>
      <c r="S196" s="458"/>
      <c r="T196" s="432"/>
      <c r="U196" s="451"/>
      <c r="V196" s="412"/>
      <c r="W196" s="412"/>
      <c r="X196" s="411"/>
      <c r="Y196" s="411"/>
      <c r="Z196" s="411"/>
      <c r="AA196" s="411"/>
      <c r="AB196" s="411"/>
      <c r="AC196" s="411"/>
      <c r="AD196" s="411"/>
    </row>
    <row r="197" spans="1:30" ht="33" customHeight="1">
      <c r="A197" s="411" t="s">
        <v>964</v>
      </c>
      <c r="B197" s="414" t="s">
        <v>2045</v>
      </c>
      <c r="C197" s="411">
        <v>0.92</v>
      </c>
      <c r="D197" s="456">
        <f>C197/2.2046</f>
        <v>0.41730926245123834</v>
      </c>
      <c r="E197" s="427">
        <f>VLOOKUP(A197,'[1]Master Data'!A:AB,18,FALSE)</f>
        <v>0</v>
      </c>
      <c r="F197" s="457"/>
      <c r="G197" s="452">
        <v>45789</v>
      </c>
      <c r="H197" s="412" t="s">
        <v>2526</v>
      </c>
      <c r="I197" s="412" t="s">
        <v>2527</v>
      </c>
      <c r="J197" s="450">
        <v>400</v>
      </c>
      <c r="K197" s="671">
        <v>1.34</v>
      </c>
      <c r="L197" s="671">
        <v>1.31</v>
      </c>
      <c r="M197" s="669">
        <f>SUM(L197-K197)/L197</f>
        <v>-2.2900763358778647E-2</v>
      </c>
      <c r="N197" s="432">
        <f>G197+90</f>
        <v>45879</v>
      </c>
      <c r="O197" s="429"/>
      <c r="P197" s="430"/>
      <c r="Q197" s="430"/>
      <c r="R197" s="450"/>
      <c r="S197" s="458"/>
      <c r="T197" s="432"/>
      <c r="U197" s="459"/>
      <c r="V197" s="430"/>
      <c r="W197" s="430"/>
      <c r="X197" s="456"/>
      <c r="Y197" s="456"/>
      <c r="Z197" s="456"/>
      <c r="AA197" s="456"/>
      <c r="AB197" s="456"/>
      <c r="AC197" s="456"/>
      <c r="AD197" s="456"/>
    </row>
    <row r="198" spans="1:30" ht="33" customHeight="1">
      <c r="A198" s="411" t="s">
        <v>2046</v>
      </c>
      <c r="B198" s="414" t="s">
        <v>2047</v>
      </c>
      <c r="C198" s="411"/>
      <c r="D198" s="456"/>
      <c r="E198" s="427">
        <f>VLOOKUP(A198,'[1]Master Data'!A:AB,18,FALSE)</f>
        <v>0</v>
      </c>
      <c r="F198" s="457"/>
      <c r="G198" s="452"/>
      <c r="H198" s="430"/>
      <c r="I198" s="430"/>
      <c r="J198" s="450"/>
      <c r="K198" s="671"/>
      <c r="L198" s="671"/>
      <c r="M198" s="671"/>
      <c r="N198" s="432"/>
      <c r="O198" s="429"/>
      <c r="P198" s="430"/>
      <c r="Q198" s="430"/>
      <c r="R198" s="450"/>
      <c r="S198" s="458"/>
      <c r="T198" s="432"/>
      <c r="U198" s="459"/>
      <c r="V198" s="430"/>
      <c r="W198" s="430"/>
      <c r="X198" s="456"/>
      <c r="Y198" s="456"/>
      <c r="Z198" s="456"/>
      <c r="AA198" s="456"/>
      <c r="AB198" s="456"/>
      <c r="AC198" s="456"/>
      <c r="AD198" s="456"/>
    </row>
    <row r="199" spans="1:30" ht="33" customHeight="1">
      <c r="A199" s="411" t="s">
        <v>966</v>
      </c>
      <c r="B199" s="414" t="s">
        <v>2050</v>
      </c>
      <c r="C199" s="411">
        <v>0.16300000000000001</v>
      </c>
      <c r="D199" s="456">
        <f>C199/2.2046</f>
        <v>7.393631497777374E-2</v>
      </c>
      <c r="E199" s="427">
        <f>VLOOKUP(A199,'[1]Master Data'!A:AB,18,FALSE)</f>
        <v>0</v>
      </c>
      <c r="F199" s="457"/>
      <c r="G199" s="452">
        <v>45789</v>
      </c>
      <c r="H199" s="412" t="s">
        <v>2526</v>
      </c>
      <c r="I199" s="412" t="s">
        <v>2527</v>
      </c>
      <c r="J199" s="450">
        <v>400</v>
      </c>
      <c r="K199" s="671">
        <v>0.47</v>
      </c>
      <c r="L199" s="671">
        <v>0.49</v>
      </c>
      <c r="M199" s="669">
        <f>SUM(L199-K199)/L199</f>
        <v>4.0816326530612283E-2</v>
      </c>
      <c r="N199" s="432">
        <f>G199+90</f>
        <v>45879</v>
      </c>
      <c r="O199" s="429"/>
      <c r="P199" s="430"/>
      <c r="Q199" s="430"/>
      <c r="R199" s="450"/>
      <c r="S199" s="458"/>
      <c r="T199" s="432"/>
      <c r="U199" s="459"/>
      <c r="V199" s="430"/>
      <c r="W199" s="430"/>
      <c r="X199" s="456"/>
      <c r="Y199" s="456"/>
      <c r="Z199" s="456"/>
      <c r="AA199" s="456"/>
      <c r="AB199" s="456"/>
      <c r="AC199" s="456"/>
      <c r="AD199" s="456"/>
    </row>
    <row r="200" spans="1:30" ht="33" customHeight="1">
      <c r="A200" s="411" t="s">
        <v>2051</v>
      </c>
      <c r="B200" s="414" t="s">
        <v>2052</v>
      </c>
      <c r="C200" s="411"/>
      <c r="D200" s="411"/>
      <c r="E200" s="427">
        <f>VLOOKUP(A200,'[1]Master Data'!A:AB,18,FALSE)</f>
        <v>0</v>
      </c>
      <c r="F200" s="448"/>
      <c r="G200" s="452"/>
      <c r="H200" s="412"/>
      <c r="I200" s="412"/>
      <c r="J200" s="450"/>
      <c r="K200" s="671"/>
      <c r="L200" s="671"/>
      <c r="M200" s="671"/>
      <c r="N200" s="432"/>
      <c r="O200" s="429"/>
      <c r="P200" s="412"/>
      <c r="Q200" s="412"/>
      <c r="R200" s="450"/>
      <c r="S200" s="458"/>
      <c r="T200" s="432"/>
      <c r="U200" s="451"/>
      <c r="V200" s="412"/>
      <c r="W200" s="412"/>
      <c r="X200" s="411"/>
      <c r="Y200" s="411"/>
      <c r="Z200" s="411"/>
      <c r="AA200" s="411"/>
      <c r="AB200" s="411"/>
      <c r="AC200" s="411"/>
      <c r="AD200" s="411"/>
    </row>
    <row r="201" spans="1:30" ht="33" customHeight="1">
      <c r="A201" s="411" t="s">
        <v>789</v>
      </c>
      <c r="B201" s="414" t="s">
        <v>2055</v>
      </c>
      <c r="C201" s="411">
        <v>4.2000000000000003E-2</v>
      </c>
      <c r="D201" s="456">
        <f>C201/2.2046</f>
        <v>1.9051075024947836E-2</v>
      </c>
      <c r="E201" s="427">
        <f>VLOOKUP(A201,'[1]Master Data'!A:AB,18,FALSE)</f>
        <v>0</v>
      </c>
      <c r="F201" s="457"/>
      <c r="G201" s="417">
        <v>45775</v>
      </c>
      <c r="H201" s="418" t="s">
        <v>1548</v>
      </c>
      <c r="I201" s="418" t="s">
        <v>2445</v>
      </c>
      <c r="J201" s="450">
        <v>1000</v>
      </c>
      <c r="K201" s="671">
        <v>0.05</v>
      </c>
      <c r="L201" s="671">
        <v>0.09</v>
      </c>
      <c r="M201" s="669">
        <f>SUM(L201-K201)/L201</f>
        <v>0.44444444444444442</v>
      </c>
      <c r="N201" s="432">
        <f>G201+90</f>
        <v>45865</v>
      </c>
      <c r="O201" s="429"/>
      <c r="P201" s="430"/>
      <c r="Q201" s="430"/>
      <c r="R201" s="450"/>
      <c r="S201" s="458"/>
      <c r="T201" s="432"/>
      <c r="U201" s="459"/>
      <c r="V201" s="430"/>
      <c r="W201" s="430"/>
      <c r="X201" s="456"/>
      <c r="Y201" s="456"/>
      <c r="Z201" s="456"/>
      <c r="AA201" s="456"/>
      <c r="AB201" s="456"/>
      <c r="AC201" s="456"/>
      <c r="AD201" s="456"/>
    </row>
    <row r="202" spans="1:30" ht="33" customHeight="1">
      <c r="A202" s="411" t="s">
        <v>532</v>
      </c>
      <c r="B202" s="447" t="s">
        <v>2552</v>
      </c>
      <c r="C202" s="411"/>
      <c r="D202" s="411"/>
      <c r="E202" s="427">
        <f>VLOOKUP(A202,'[1]Master Data'!A:AB,18,FALSE)</f>
        <v>0</v>
      </c>
      <c r="F202" s="448"/>
      <c r="G202" s="452"/>
      <c r="H202" s="412"/>
      <c r="I202" s="412"/>
      <c r="J202" s="450"/>
      <c r="K202" s="671"/>
      <c r="L202" s="671"/>
      <c r="M202" s="671"/>
      <c r="N202" s="432"/>
      <c r="O202" s="429"/>
      <c r="P202" s="412"/>
      <c r="Q202" s="412"/>
      <c r="R202" s="450"/>
      <c r="S202" s="458"/>
      <c r="T202" s="432"/>
      <c r="U202" s="451"/>
      <c r="V202" s="412"/>
      <c r="W202" s="412"/>
      <c r="X202" s="411"/>
      <c r="Y202" s="411"/>
      <c r="Z202" s="411"/>
      <c r="AA202" s="411"/>
      <c r="AB202" s="411"/>
      <c r="AC202" s="411"/>
      <c r="AD202" s="411"/>
    </row>
    <row r="203" spans="1:30" ht="33" customHeight="1">
      <c r="A203" s="411" t="s">
        <v>2057</v>
      </c>
      <c r="B203" s="414" t="s">
        <v>2060</v>
      </c>
      <c r="C203" s="411"/>
      <c r="D203" s="411">
        <v>0.3</v>
      </c>
      <c r="E203" s="427">
        <f>VLOOKUP(A203,'[1]Master Data'!A:AB,18,FALSE)</f>
        <v>0</v>
      </c>
      <c r="F203" s="448"/>
      <c r="G203" s="452"/>
      <c r="H203" s="412"/>
      <c r="I203" s="412"/>
      <c r="J203" s="450"/>
      <c r="K203" s="489">
        <v>1.2663094871794871</v>
      </c>
      <c r="L203" s="489"/>
      <c r="M203" s="489"/>
      <c r="N203" s="432"/>
      <c r="O203" s="429">
        <v>45834</v>
      </c>
      <c r="P203" s="430" t="s">
        <v>2533</v>
      </c>
      <c r="Q203" s="412" t="s">
        <v>2534</v>
      </c>
      <c r="R203" s="450">
        <v>100</v>
      </c>
      <c r="S203" s="489">
        <v>1.2663094871794871</v>
      </c>
      <c r="T203" s="475" t="e">
        <f t="shared" ref="T203:T210" si="26">R203/E203</f>
        <v>#DIV/0!</v>
      </c>
      <c r="U203" s="451"/>
      <c r="V203" s="412"/>
      <c r="W203" s="412"/>
      <c r="X203" s="411"/>
      <c r="Y203" s="411"/>
      <c r="Z203" s="411"/>
      <c r="AA203" s="411"/>
      <c r="AB203" s="411"/>
      <c r="AC203" s="411"/>
      <c r="AD203" s="411"/>
    </row>
    <row r="204" spans="1:30" ht="33" customHeight="1">
      <c r="A204" s="411" t="s">
        <v>2061</v>
      </c>
      <c r="B204" s="414" t="s">
        <v>2064</v>
      </c>
      <c r="C204" s="411"/>
      <c r="D204" s="411">
        <v>0.06</v>
      </c>
      <c r="E204" s="427">
        <f>VLOOKUP(A204,'[1]Master Data'!A:AB,18,FALSE)</f>
        <v>0</v>
      </c>
      <c r="F204" s="448"/>
      <c r="G204" s="452"/>
      <c r="H204" s="412"/>
      <c r="I204" s="412"/>
      <c r="J204" s="450"/>
      <c r="K204" s="489">
        <v>0.29120589743589748</v>
      </c>
      <c r="L204" s="489"/>
      <c r="M204" s="489"/>
      <c r="N204" s="432"/>
      <c r="O204" s="429">
        <v>45834</v>
      </c>
      <c r="P204" s="430" t="s">
        <v>2533</v>
      </c>
      <c r="Q204" s="412" t="s">
        <v>2534</v>
      </c>
      <c r="R204" s="450">
        <v>100</v>
      </c>
      <c r="S204" s="489">
        <v>0.29120589743589748</v>
      </c>
      <c r="T204" s="475" t="e">
        <f t="shared" si="26"/>
        <v>#DIV/0!</v>
      </c>
      <c r="U204" s="451"/>
      <c r="V204" s="412"/>
      <c r="W204" s="412"/>
      <c r="X204" s="411"/>
      <c r="Y204" s="411"/>
      <c r="Z204" s="411"/>
      <c r="AA204" s="411"/>
      <c r="AB204" s="411"/>
      <c r="AC204" s="411"/>
      <c r="AD204" s="411"/>
    </row>
    <row r="205" spans="1:30" ht="33" customHeight="1">
      <c r="A205" s="411" t="s">
        <v>2065</v>
      </c>
      <c r="B205" s="414" t="s">
        <v>2068</v>
      </c>
      <c r="C205" s="411"/>
      <c r="D205" s="411">
        <v>0.13</v>
      </c>
      <c r="E205" s="427">
        <f>VLOOKUP(A205,'[1]Master Data'!A:AB,18,FALSE)</f>
        <v>0</v>
      </c>
      <c r="F205" s="448"/>
      <c r="G205" s="452"/>
      <c r="H205" s="412"/>
      <c r="I205" s="412"/>
      <c r="J205" s="450"/>
      <c r="K205" s="489">
        <v>1.2817911111111113</v>
      </c>
      <c r="L205" s="489"/>
      <c r="M205" s="489"/>
      <c r="N205" s="432"/>
      <c r="O205" s="429">
        <v>45834</v>
      </c>
      <c r="P205" s="430" t="s">
        <v>2533</v>
      </c>
      <c r="Q205" s="412" t="s">
        <v>2534</v>
      </c>
      <c r="R205" s="450">
        <v>100</v>
      </c>
      <c r="S205" s="489">
        <v>1.2817911111111113</v>
      </c>
      <c r="T205" s="475" t="e">
        <f t="shared" si="26"/>
        <v>#DIV/0!</v>
      </c>
      <c r="U205" s="451"/>
      <c r="V205" s="412"/>
      <c r="W205" s="412"/>
      <c r="X205" s="411"/>
      <c r="Y205" s="411"/>
      <c r="Z205" s="411"/>
      <c r="AA205" s="411"/>
      <c r="AB205" s="411"/>
      <c r="AC205" s="411"/>
      <c r="AD205" s="411"/>
    </row>
    <row r="206" spans="1:30" ht="33" customHeight="1">
      <c r="A206" s="411" t="s">
        <v>2069</v>
      </c>
      <c r="B206" s="414" t="s">
        <v>2072</v>
      </c>
      <c r="C206" s="411"/>
      <c r="D206" s="411">
        <v>2.1999999999999999E-2</v>
      </c>
      <c r="E206" s="427">
        <f>VLOOKUP(A206,'[1]Master Data'!A:AB,18,FALSE)</f>
        <v>0</v>
      </c>
      <c r="F206" s="448"/>
      <c r="G206" s="452"/>
      <c r="H206" s="412"/>
      <c r="I206" s="412"/>
      <c r="J206" s="450"/>
      <c r="K206" s="489">
        <v>0.1979591713747646</v>
      </c>
      <c r="L206" s="489"/>
      <c r="M206" s="489"/>
      <c r="N206" s="432"/>
      <c r="O206" s="429">
        <v>45834</v>
      </c>
      <c r="P206" s="430" t="s">
        <v>2533</v>
      </c>
      <c r="Q206" s="412" t="s">
        <v>2534</v>
      </c>
      <c r="R206" s="450">
        <v>100</v>
      </c>
      <c r="S206" s="489">
        <v>0.1979591713747646</v>
      </c>
      <c r="T206" s="475" t="e">
        <f t="shared" si="26"/>
        <v>#DIV/0!</v>
      </c>
      <c r="U206" s="451"/>
      <c r="V206" s="412"/>
      <c r="W206" s="412"/>
      <c r="X206" s="411"/>
      <c r="Y206" s="411"/>
      <c r="Z206" s="411"/>
      <c r="AA206" s="411"/>
      <c r="AB206" s="411"/>
      <c r="AC206" s="411"/>
      <c r="AD206" s="411"/>
    </row>
    <row r="207" spans="1:30" ht="41.45" customHeight="1">
      <c r="A207" s="411" t="s">
        <v>2073</v>
      </c>
      <c r="B207" s="414" t="s">
        <v>2076</v>
      </c>
      <c r="C207" s="411"/>
      <c r="D207" s="411">
        <v>0.68</v>
      </c>
      <c r="E207" s="427">
        <f>VLOOKUP(A207,'[1]Master Data'!A:AB,18,FALSE)</f>
        <v>0</v>
      </c>
      <c r="F207" s="448"/>
      <c r="G207" s="452"/>
      <c r="H207" s="412"/>
      <c r="I207" s="412"/>
      <c r="J207" s="450"/>
      <c r="K207" s="489">
        <v>2.6571850406504067</v>
      </c>
      <c r="L207" s="489"/>
      <c r="M207" s="489"/>
      <c r="N207" s="432"/>
      <c r="O207" s="429">
        <v>45834</v>
      </c>
      <c r="P207" s="430" t="s">
        <v>2533</v>
      </c>
      <c r="Q207" s="412" t="s">
        <v>2534</v>
      </c>
      <c r="R207" s="450">
        <v>100</v>
      </c>
      <c r="S207" s="489">
        <v>2.6571850406504067</v>
      </c>
      <c r="T207" s="475" t="e">
        <f t="shared" si="26"/>
        <v>#DIV/0!</v>
      </c>
      <c r="U207" s="451"/>
      <c r="V207" s="412"/>
      <c r="W207" s="412"/>
      <c r="X207" s="411"/>
      <c r="Y207" s="411"/>
      <c r="Z207" s="411"/>
      <c r="AA207" s="411"/>
      <c r="AB207" s="411"/>
      <c r="AC207" s="411"/>
      <c r="AD207" s="411"/>
    </row>
    <row r="208" spans="1:30" ht="33" customHeight="1">
      <c r="A208" s="411" t="s">
        <v>2077</v>
      </c>
      <c r="B208" s="414" t="s">
        <v>2080</v>
      </c>
      <c r="C208" s="411"/>
      <c r="D208" s="411">
        <v>0.13900000000000001</v>
      </c>
      <c r="E208" s="427">
        <f>VLOOKUP(A208,'[1]Master Data'!A:AB,18,FALSE)</f>
        <v>0</v>
      </c>
      <c r="F208" s="448"/>
      <c r="G208" s="452"/>
      <c r="H208" s="412"/>
      <c r="I208" s="412"/>
      <c r="J208" s="450"/>
      <c r="K208" s="489">
        <v>0.76342196483725355</v>
      </c>
      <c r="L208" s="489"/>
      <c r="M208" s="489"/>
      <c r="N208" s="432"/>
      <c r="O208" s="429">
        <v>45834</v>
      </c>
      <c r="P208" s="430" t="s">
        <v>2533</v>
      </c>
      <c r="Q208" s="412" t="s">
        <v>2534</v>
      </c>
      <c r="R208" s="450">
        <v>100</v>
      </c>
      <c r="S208" s="489">
        <v>0.76342196483725355</v>
      </c>
      <c r="T208" s="475" t="e">
        <f t="shared" si="26"/>
        <v>#DIV/0!</v>
      </c>
      <c r="U208" s="451"/>
      <c r="V208" s="412"/>
      <c r="W208" s="412"/>
      <c r="X208" s="411"/>
      <c r="Y208" s="411"/>
      <c r="Z208" s="411"/>
      <c r="AA208" s="411"/>
      <c r="AB208" s="411"/>
      <c r="AC208" s="411"/>
      <c r="AD208" s="411"/>
    </row>
    <row r="209" spans="1:30" ht="33" customHeight="1">
      <c r="A209" s="411" t="s">
        <v>2081</v>
      </c>
      <c r="B209" s="414" t="s">
        <v>2084</v>
      </c>
      <c r="C209" s="411"/>
      <c r="D209" s="411">
        <v>0.96</v>
      </c>
      <c r="E209" s="427">
        <f>VLOOKUP(A209,'[1]Master Data'!A:AB,18,FALSE)</f>
        <v>0</v>
      </c>
      <c r="F209" s="448"/>
      <c r="G209" s="452"/>
      <c r="H209" s="412"/>
      <c r="I209" s="412"/>
      <c r="J209" s="450"/>
      <c r="K209" s="489">
        <v>3.9160035875358754</v>
      </c>
      <c r="L209" s="489"/>
      <c r="M209" s="489"/>
      <c r="N209" s="432"/>
      <c r="O209" s="429">
        <v>45834</v>
      </c>
      <c r="P209" s="430" t="s">
        <v>2533</v>
      </c>
      <c r="Q209" s="412" t="s">
        <v>2534</v>
      </c>
      <c r="R209" s="450">
        <v>100</v>
      </c>
      <c r="S209" s="489">
        <v>3.9160035875358754</v>
      </c>
      <c r="T209" s="475" t="e">
        <f t="shared" si="26"/>
        <v>#DIV/0!</v>
      </c>
      <c r="U209" s="451"/>
      <c r="V209" s="412"/>
      <c r="W209" s="412"/>
      <c r="X209" s="411"/>
      <c r="Y209" s="411"/>
      <c r="Z209" s="411"/>
      <c r="AA209" s="411"/>
      <c r="AB209" s="411"/>
      <c r="AC209" s="411"/>
      <c r="AD209" s="411"/>
    </row>
    <row r="210" spans="1:30" ht="33" customHeight="1">
      <c r="A210" s="411" t="s">
        <v>2085</v>
      </c>
      <c r="B210" s="414" t="s">
        <v>2088</v>
      </c>
      <c r="C210" s="411"/>
      <c r="D210" s="411">
        <v>0.17</v>
      </c>
      <c r="E210" s="427">
        <f>VLOOKUP(A210,'[1]Master Data'!A:AB,18,FALSE)</f>
        <v>0</v>
      </c>
      <c r="F210" s="448"/>
      <c r="G210" s="452"/>
      <c r="H210" s="412"/>
      <c r="I210" s="412"/>
      <c r="J210" s="450"/>
      <c r="K210" s="489">
        <v>0.77502163615228137</v>
      </c>
      <c r="L210" s="489"/>
      <c r="M210" s="489"/>
      <c r="N210" s="432"/>
      <c r="O210" s="429">
        <v>45834</v>
      </c>
      <c r="P210" s="430" t="s">
        <v>2533</v>
      </c>
      <c r="Q210" s="412" t="s">
        <v>2534</v>
      </c>
      <c r="R210" s="450">
        <v>100</v>
      </c>
      <c r="S210" s="489">
        <v>0.77502163615228137</v>
      </c>
      <c r="T210" s="475" t="e">
        <f t="shared" si="26"/>
        <v>#DIV/0!</v>
      </c>
      <c r="U210" s="451"/>
      <c r="V210" s="412"/>
      <c r="W210" s="412"/>
      <c r="X210" s="411"/>
      <c r="Y210" s="411"/>
      <c r="Z210" s="411"/>
      <c r="AA210" s="411"/>
      <c r="AB210" s="411"/>
      <c r="AC210" s="411"/>
      <c r="AD210" s="411"/>
    </row>
    <row r="211" spans="1:30" ht="33" customHeight="1">
      <c r="A211" s="411" t="s">
        <v>2553</v>
      </c>
      <c r="B211" s="414" t="s">
        <v>2554</v>
      </c>
      <c r="C211" s="411"/>
      <c r="D211" s="411"/>
      <c r="E211" s="427" t="e">
        <f>VLOOKUP(A211,'[1]Master Data'!A:AB,18,FALSE)</f>
        <v>#N/A</v>
      </c>
      <c r="F211" s="448"/>
      <c r="G211" s="452"/>
      <c r="H211" s="412"/>
      <c r="I211" s="412"/>
      <c r="J211" s="450"/>
      <c r="K211" s="489"/>
      <c r="L211" s="489"/>
      <c r="M211" s="489"/>
      <c r="N211" s="432"/>
      <c r="O211" s="429"/>
      <c r="P211" s="412"/>
      <c r="Q211" s="412"/>
      <c r="R211" s="450"/>
      <c r="S211" s="458"/>
      <c r="T211" s="432"/>
      <c r="U211" s="451"/>
      <c r="V211" s="412"/>
      <c r="W211" s="412"/>
      <c r="X211" s="411"/>
      <c r="Y211" s="411"/>
      <c r="Z211" s="411"/>
      <c r="AA211" s="411"/>
      <c r="AB211" s="411"/>
      <c r="AC211" s="411"/>
      <c r="AD211" s="411"/>
    </row>
    <row r="212" spans="1:30" ht="33" customHeight="1">
      <c r="A212" s="411" t="s">
        <v>2555</v>
      </c>
      <c r="B212" s="414" t="s">
        <v>2556</v>
      </c>
      <c r="C212" s="411"/>
      <c r="D212" s="411"/>
      <c r="E212" s="427" t="e">
        <f>VLOOKUP(A212,'[1]Master Data'!A:AB,18,FALSE)</f>
        <v>#N/A</v>
      </c>
      <c r="F212" s="448"/>
      <c r="G212" s="452"/>
      <c r="H212" s="412"/>
      <c r="I212" s="412"/>
      <c r="J212" s="450"/>
      <c r="K212" s="489"/>
      <c r="L212" s="489"/>
      <c r="M212" s="489"/>
      <c r="N212" s="432"/>
      <c r="O212" s="429"/>
      <c r="P212" s="412"/>
      <c r="Q212" s="412"/>
      <c r="R212" s="450"/>
      <c r="S212" s="458"/>
      <c r="T212" s="432"/>
      <c r="U212" s="451"/>
      <c r="V212" s="412"/>
      <c r="W212" s="412"/>
      <c r="X212" s="411"/>
      <c r="Y212" s="411"/>
      <c r="Z212" s="411"/>
      <c r="AA212" s="411"/>
      <c r="AB212" s="411"/>
      <c r="AC212" s="411"/>
      <c r="AD212" s="411"/>
    </row>
    <row r="213" spans="1:30" ht="33" customHeight="1">
      <c r="A213" s="411"/>
      <c r="B213" s="414" t="s">
        <v>2557</v>
      </c>
      <c r="C213" s="411"/>
      <c r="D213" s="411"/>
      <c r="E213" s="427" t="e">
        <f>VLOOKUP(A213,'[1]Master Data'!A:AB,18,FALSE)</f>
        <v>#N/A</v>
      </c>
      <c r="F213" s="448"/>
      <c r="G213" s="452"/>
      <c r="H213" s="412"/>
      <c r="I213" s="412"/>
      <c r="J213" s="450"/>
      <c r="K213" s="489"/>
      <c r="L213" s="489"/>
      <c r="M213" s="489"/>
      <c r="N213" s="432"/>
      <c r="O213" s="429"/>
      <c r="P213" s="412"/>
      <c r="Q213" s="412"/>
      <c r="R213" s="450"/>
      <c r="S213" s="458"/>
      <c r="T213" s="432"/>
      <c r="U213" s="451"/>
      <c r="V213" s="412"/>
      <c r="W213" s="412"/>
      <c r="X213" s="411"/>
      <c r="Y213" s="411"/>
      <c r="Z213" s="411"/>
      <c r="AA213" s="411"/>
      <c r="AB213" s="411"/>
      <c r="AC213" s="411"/>
      <c r="AD213" s="411"/>
    </row>
    <row r="214" spans="1:30" ht="33" customHeight="1">
      <c r="A214" s="411"/>
      <c r="B214" s="414" t="s">
        <v>2558</v>
      </c>
      <c r="C214" s="411"/>
      <c r="D214" s="411"/>
      <c r="E214" s="427" t="e">
        <f>VLOOKUP(A214,'[1]Master Data'!A:AB,18,FALSE)</f>
        <v>#N/A</v>
      </c>
      <c r="F214" s="448"/>
      <c r="G214" s="452"/>
      <c r="H214" s="412"/>
      <c r="I214" s="412"/>
      <c r="J214" s="450"/>
      <c r="K214" s="489"/>
      <c r="L214" s="489"/>
      <c r="M214" s="489"/>
      <c r="N214" s="432"/>
      <c r="O214" s="429"/>
      <c r="P214" s="412"/>
      <c r="Q214" s="412"/>
      <c r="R214" s="450"/>
      <c r="S214" s="458"/>
      <c r="T214" s="432"/>
      <c r="U214" s="451"/>
      <c r="V214" s="412"/>
      <c r="W214" s="412"/>
      <c r="X214" s="411"/>
      <c r="Y214" s="411"/>
      <c r="Z214" s="411"/>
      <c r="AA214" s="411"/>
      <c r="AB214" s="411"/>
      <c r="AC214" s="411"/>
      <c r="AD214" s="411"/>
    </row>
    <row r="215" spans="1:30" ht="33" customHeight="1">
      <c r="A215" s="411"/>
      <c r="B215" s="414" t="s">
        <v>2559</v>
      </c>
      <c r="C215" s="411"/>
      <c r="D215" s="411"/>
      <c r="E215" s="427" t="e">
        <f>VLOOKUP(A215,'[1]Master Data'!A:AB,18,FALSE)</f>
        <v>#N/A</v>
      </c>
      <c r="F215" s="448"/>
      <c r="G215" s="452"/>
      <c r="H215" s="412"/>
      <c r="I215" s="412"/>
      <c r="J215" s="450"/>
      <c r="K215" s="489"/>
      <c r="L215" s="489"/>
      <c r="M215" s="489"/>
      <c r="N215" s="432"/>
      <c r="O215" s="429"/>
      <c r="P215" s="412"/>
      <c r="Q215" s="412"/>
      <c r="R215" s="450"/>
      <c r="S215" s="458"/>
      <c r="T215" s="432"/>
      <c r="U215" s="451"/>
      <c r="V215" s="412"/>
      <c r="W215" s="412"/>
      <c r="X215" s="411"/>
      <c r="Y215" s="411"/>
      <c r="Z215" s="411"/>
      <c r="AA215" s="411"/>
      <c r="AB215" s="411"/>
      <c r="AC215" s="411"/>
      <c r="AD215" s="411"/>
    </row>
    <row r="216" spans="1:30" ht="33" customHeight="1">
      <c r="A216" s="411" t="s">
        <v>2560</v>
      </c>
      <c r="B216" s="414" t="s">
        <v>2561</v>
      </c>
      <c r="C216" s="411"/>
      <c r="D216" s="411"/>
      <c r="E216" s="427" t="e">
        <f>VLOOKUP(A216,'[1]Master Data'!A:AB,18,FALSE)</f>
        <v>#N/A</v>
      </c>
      <c r="F216" s="448"/>
      <c r="G216" s="452"/>
      <c r="H216" s="412"/>
      <c r="I216" s="412"/>
      <c r="J216" s="450"/>
      <c r="K216" s="489"/>
      <c r="L216" s="489"/>
      <c r="M216" s="489"/>
      <c r="N216" s="432"/>
      <c r="O216" s="429"/>
      <c r="P216" s="412"/>
      <c r="Q216" s="412"/>
      <c r="R216" s="450"/>
      <c r="S216" s="458"/>
      <c r="T216" s="432"/>
      <c r="U216" s="451"/>
      <c r="V216" s="412"/>
      <c r="W216" s="412"/>
      <c r="X216" s="411"/>
      <c r="Y216" s="411"/>
      <c r="Z216" s="411"/>
      <c r="AA216" s="411"/>
      <c r="AB216" s="411"/>
      <c r="AC216" s="411"/>
      <c r="AD216" s="411"/>
    </row>
    <row r="217" spans="1:30" ht="33" customHeight="1">
      <c r="A217" s="411" t="s">
        <v>2562</v>
      </c>
      <c r="B217" s="414" t="s">
        <v>2563</v>
      </c>
      <c r="C217" s="411"/>
      <c r="D217" s="411"/>
      <c r="E217" s="427" t="e">
        <f>VLOOKUP(A217,'[1]Master Data'!A:AB,18,FALSE)</f>
        <v>#N/A</v>
      </c>
      <c r="F217" s="448"/>
      <c r="G217" s="452"/>
      <c r="H217" s="412"/>
      <c r="I217" s="412"/>
      <c r="J217" s="450"/>
      <c r="K217" s="489"/>
      <c r="L217" s="489"/>
      <c r="M217" s="489"/>
      <c r="N217" s="432"/>
      <c r="O217" s="429"/>
      <c r="P217" s="412"/>
      <c r="Q217" s="412"/>
      <c r="R217" s="450"/>
      <c r="S217" s="458"/>
      <c r="T217" s="432"/>
      <c r="U217" s="451"/>
      <c r="V217" s="412"/>
      <c r="W217" s="412"/>
      <c r="X217" s="411"/>
      <c r="Y217" s="411"/>
      <c r="Z217" s="411"/>
      <c r="AA217" s="411"/>
      <c r="AB217" s="411"/>
      <c r="AC217" s="411"/>
      <c r="AD217" s="411"/>
    </row>
    <row r="218" spans="1:30" ht="30">
      <c r="A218" s="411" t="s">
        <v>383</v>
      </c>
      <c r="B218" s="414" t="s">
        <v>2564</v>
      </c>
      <c r="C218" s="411"/>
      <c r="D218" s="411"/>
      <c r="E218" s="427">
        <f>VLOOKUP(A218,'[1]Master Data'!A:AB,18,FALSE)</f>
        <v>0</v>
      </c>
      <c r="F218" s="448"/>
      <c r="G218" s="452">
        <v>45789</v>
      </c>
      <c r="H218" s="412" t="s">
        <v>2526</v>
      </c>
      <c r="I218" s="412" t="s">
        <v>2527</v>
      </c>
      <c r="J218" s="450">
        <v>768</v>
      </c>
      <c r="K218" s="671">
        <v>3.23</v>
      </c>
      <c r="L218" s="671">
        <v>3.55</v>
      </c>
      <c r="M218" s="669">
        <f>SUM(L218-K218)/L218</f>
        <v>9.0140845070422498E-2</v>
      </c>
      <c r="N218" s="432">
        <f>G218+90</f>
        <v>45879</v>
      </c>
      <c r="O218" s="429">
        <v>45824</v>
      </c>
      <c r="P218" s="412" t="s">
        <v>2508</v>
      </c>
      <c r="Q218" s="412" t="s">
        <v>2509</v>
      </c>
      <c r="R218" s="450">
        <v>768</v>
      </c>
      <c r="S218" s="458">
        <v>3.22</v>
      </c>
      <c r="T218" s="432">
        <f>O218+90</f>
        <v>45914</v>
      </c>
      <c r="U218" s="451"/>
      <c r="V218" s="412"/>
      <c r="W218" s="412"/>
      <c r="X218" s="411"/>
      <c r="Y218" s="411"/>
      <c r="Z218" s="411"/>
      <c r="AA218" s="411"/>
      <c r="AB218" s="411"/>
      <c r="AC218" s="411"/>
      <c r="AD218" s="411"/>
    </row>
    <row r="219" spans="1:30" ht="32.25" customHeight="1">
      <c r="A219" s="411" t="s">
        <v>372</v>
      </c>
      <c r="B219" s="414" t="s">
        <v>2565</v>
      </c>
      <c r="C219" s="411">
        <v>4.8499999999999996</v>
      </c>
      <c r="D219" s="456">
        <f>C219/2.2046</f>
        <v>2.1999455683570712</v>
      </c>
      <c r="E219" s="427">
        <f>VLOOKUP(A219,'[1]Master Data'!A:AB,18,FALSE)</f>
        <v>0</v>
      </c>
      <c r="F219" s="457"/>
      <c r="G219" s="452">
        <v>45789</v>
      </c>
      <c r="H219" s="412" t="s">
        <v>2526</v>
      </c>
      <c r="I219" s="412" t="s">
        <v>2527</v>
      </c>
      <c r="J219" s="450">
        <v>900</v>
      </c>
      <c r="K219" s="671">
        <v>5.83</v>
      </c>
      <c r="L219" s="671">
        <v>5.52</v>
      </c>
      <c r="M219" s="669">
        <f>SUM(L219-K219)/L219</f>
        <v>-5.6159420289855169E-2</v>
      </c>
      <c r="N219" s="432">
        <f>G219+90</f>
        <v>45879</v>
      </c>
      <c r="O219" s="429">
        <v>45824</v>
      </c>
      <c r="P219" s="412" t="s">
        <v>2508</v>
      </c>
      <c r="Q219" s="412" t="s">
        <v>2509</v>
      </c>
      <c r="R219" s="450">
        <v>1350</v>
      </c>
      <c r="S219" s="458">
        <v>5.04</v>
      </c>
      <c r="T219" s="432">
        <f>O219+90</f>
        <v>45914</v>
      </c>
      <c r="U219" s="459"/>
      <c r="V219" s="430"/>
      <c r="W219" s="430"/>
      <c r="X219" s="456"/>
      <c r="Y219" s="456"/>
      <c r="Z219" s="456"/>
      <c r="AA219" s="456"/>
      <c r="AB219" s="456"/>
      <c r="AC219" s="456"/>
      <c r="AD219" s="456"/>
    </row>
    <row r="220" spans="1:30" ht="32.25" customHeight="1">
      <c r="A220" s="411" t="s">
        <v>377</v>
      </c>
      <c r="B220" s="414" t="s">
        <v>2566</v>
      </c>
      <c r="C220" s="411"/>
      <c r="D220" s="411"/>
      <c r="E220" s="427">
        <f>VLOOKUP(A220,'[1]Master Data'!A:AB,18,FALSE)</f>
        <v>0</v>
      </c>
      <c r="F220" s="448"/>
      <c r="G220" s="452"/>
      <c r="H220" s="412"/>
      <c r="I220" s="412"/>
      <c r="J220" s="450"/>
      <c r="K220" s="671">
        <v>6.96</v>
      </c>
      <c r="L220" s="671"/>
      <c r="M220" s="671"/>
      <c r="N220" s="432"/>
      <c r="O220" s="429"/>
      <c r="P220" s="412"/>
      <c r="Q220" s="412"/>
      <c r="R220" s="450"/>
      <c r="S220" s="458">
        <v>7.49</v>
      </c>
      <c r="T220" s="432"/>
      <c r="U220" s="451"/>
      <c r="V220" s="412"/>
      <c r="W220" s="412"/>
      <c r="X220" s="411"/>
      <c r="Y220" s="411"/>
      <c r="Z220" s="411"/>
      <c r="AA220" s="411"/>
      <c r="AB220" s="411"/>
      <c r="AC220" s="411"/>
      <c r="AD220" s="411"/>
    </row>
    <row r="221" spans="1:30" ht="30">
      <c r="A221" s="411" t="s">
        <v>380</v>
      </c>
      <c r="B221" s="414" t="s">
        <v>2567</v>
      </c>
      <c r="C221" s="411">
        <v>6.7</v>
      </c>
      <c r="D221" s="456">
        <f>C221/2.2046</f>
        <v>3.0391000635035832</v>
      </c>
      <c r="E221" s="427">
        <f>VLOOKUP(A221,'[1]Master Data'!A:AB,18,FALSE)</f>
        <v>0</v>
      </c>
      <c r="F221" s="457"/>
      <c r="G221" s="452">
        <v>45789</v>
      </c>
      <c r="H221" s="412" t="s">
        <v>2526</v>
      </c>
      <c r="I221" s="412" t="s">
        <v>2527</v>
      </c>
      <c r="J221" s="450">
        <v>720</v>
      </c>
      <c r="K221" s="671">
        <v>7.83</v>
      </c>
      <c r="L221" s="671">
        <v>7.36</v>
      </c>
      <c r="M221" s="669">
        <f>SUM(L221-K221)/L221</f>
        <v>-6.3858695652173877E-2</v>
      </c>
      <c r="N221" s="432">
        <f>G221+90</f>
        <v>45879</v>
      </c>
      <c r="O221" s="429">
        <v>45824</v>
      </c>
      <c r="P221" s="412" t="s">
        <v>2508</v>
      </c>
      <c r="Q221" s="412" t="s">
        <v>2509</v>
      </c>
      <c r="R221" s="450">
        <v>1080</v>
      </c>
      <c r="S221" s="458">
        <v>4.9000000000000004</v>
      </c>
      <c r="T221" s="432">
        <f>O221+90</f>
        <v>45914</v>
      </c>
      <c r="U221" s="459"/>
      <c r="V221" s="430"/>
      <c r="W221" s="430"/>
      <c r="X221" s="456"/>
      <c r="Y221" s="456"/>
      <c r="Z221" s="456"/>
      <c r="AA221" s="456"/>
      <c r="AB221" s="456"/>
      <c r="AC221" s="456"/>
      <c r="AD221" s="456"/>
    </row>
    <row r="222" spans="1:30" ht="30">
      <c r="A222" s="411" t="s">
        <v>386</v>
      </c>
      <c r="B222" s="414" t="s">
        <v>2568</v>
      </c>
      <c r="C222" s="411"/>
      <c r="D222" s="411"/>
      <c r="E222" s="427">
        <f>VLOOKUP(A222,'[1]Master Data'!A:AB,18,FALSE)</f>
        <v>0</v>
      </c>
      <c r="F222" s="448"/>
      <c r="G222" s="452">
        <v>45789</v>
      </c>
      <c r="H222" s="412" t="s">
        <v>2526</v>
      </c>
      <c r="I222" s="412" t="s">
        <v>2527</v>
      </c>
      <c r="J222" s="450">
        <v>120</v>
      </c>
      <c r="K222" s="671">
        <v>9.0500000000000007</v>
      </c>
      <c r="L222" s="671">
        <v>9.69</v>
      </c>
      <c r="M222" s="669">
        <f>SUM(L222-K222)/L222</f>
        <v>6.6047471620226922E-2</v>
      </c>
      <c r="N222" s="432">
        <f>G222+90</f>
        <v>45879</v>
      </c>
      <c r="O222" s="429">
        <v>45824</v>
      </c>
      <c r="P222" s="412" t="s">
        <v>2508</v>
      </c>
      <c r="Q222" s="412" t="s">
        <v>2509</v>
      </c>
      <c r="R222" s="450">
        <v>240</v>
      </c>
      <c r="S222" s="458">
        <v>14.7</v>
      </c>
      <c r="T222" s="432">
        <f>O222+90</f>
        <v>45914</v>
      </c>
      <c r="U222" s="451"/>
      <c r="V222" s="412"/>
      <c r="W222" s="412"/>
      <c r="X222" s="411"/>
      <c r="Y222" s="411"/>
      <c r="Z222" s="411"/>
      <c r="AA222" s="411"/>
      <c r="AB222" s="411"/>
      <c r="AC222" s="411"/>
      <c r="AD222" s="411"/>
    </row>
    <row r="223" spans="1:30" ht="30">
      <c r="A223" s="411" t="s">
        <v>389</v>
      </c>
      <c r="B223" s="414" t="s">
        <v>2569</v>
      </c>
      <c r="C223" s="411"/>
      <c r="D223" s="411"/>
      <c r="E223" s="427">
        <f>VLOOKUP(A223,'[1]Master Data'!A:AB,18,FALSE)</f>
        <v>0</v>
      </c>
      <c r="F223" s="448"/>
      <c r="G223" s="452"/>
      <c r="H223" s="412"/>
      <c r="I223" s="412"/>
      <c r="J223" s="450"/>
      <c r="K223" s="671">
        <v>16.38</v>
      </c>
      <c r="L223" s="671"/>
      <c r="M223" s="671"/>
      <c r="N223" s="432"/>
      <c r="O223" s="429">
        <v>45824</v>
      </c>
      <c r="P223" s="412" t="s">
        <v>2508</v>
      </c>
      <c r="Q223" s="412" t="s">
        <v>2509</v>
      </c>
      <c r="R223" s="450">
        <v>150</v>
      </c>
      <c r="S223" s="458">
        <v>16.100000000000001</v>
      </c>
      <c r="T223" s="432">
        <f>O223+90</f>
        <v>45914</v>
      </c>
      <c r="U223" s="451"/>
      <c r="V223" s="412"/>
      <c r="W223" s="412"/>
      <c r="X223" s="411"/>
      <c r="Y223" s="411"/>
      <c r="Z223" s="411"/>
      <c r="AA223" s="411"/>
      <c r="AB223" s="411"/>
      <c r="AC223" s="411"/>
      <c r="AD223" s="411"/>
    </row>
    <row r="224" spans="1:30" ht="30">
      <c r="A224" s="411" t="s">
        <v>392</v>
      </c>
      <c r="B224" s="414" t="s">
        <v>2570</v>
      </c>
      <c r="C224" s="411"/>
      <c r="D224" s="411"/>
      <c r="E224" s="427">
        <f>VLOOKUP(A224,'[1]Master Data'!A:AB,18,FALSE)</f>
        <v>0</v>
      </c>
      <c r="F224" s="448"/>
      <c r="G224" s="452"/>
      <c r="H224" s="412"/>
      <c r="I224" s="412"/>
      <c r="J224" s="450"/>
      <c r="K224" s="671">
        <v>20.72</v>
      </c>
      <c r="L224" s="671"/>
      <c r="M224" s="671"/>
      <c r="N224" s="432"/>
      <c r="O224" s="429">
        <v>45824</v>
      </c>
      <c r="P224" s="412" t="s">
        <v>2508</v>
      </c>
      <c r="Q224" s="412" t="s">
        <v>2509</v>
      </c>
      <c r="R224" s="450">
        <v>130</v>
      </c>
      <c r="S224" s="458">
        <v>21.49</v>
      </c>
      <c r="T224" s="432">
        <f>O224+90</f>
        <v>45914</v>
      </c>
      <c r="U224" s="451"/>
      <c r="V224" s="412"/>
      <c r="W224" s="412"/>
      <c r="X224" s="411"/>
      <c r="Y224" s="411"/>
      <c r="Z224" s="411"/>
      <c r="AA224" s="411"/>
      <c r="AB224" s="411"/>
      <c r="AC224" s="411"/>
      <c r="AD224" s="411"/>
    </row>
    <row r="225" spans="1:30" ht="33.75" customHeight="1">
      <c r="A225" s="411" t="s">
        <v>1453</v>
      </c>
      <c r="B225" s="414" t="s">
        <v>2104</v>
      </c>
      <c r="C225" s="411">
        <v>0.58300000000000007</v>
      </c>
      <c r="D225" s="456">
        <f>C225/2.2046</f>
        <v>0.26444706522725214</v>
      </c>
      <c r="E225" s="427">
        <f>VLOOKUP(A225,'[1]Master Data'!A:AB,18,FALSE)</f>
        <v>0</v>
      </c>
      <c r="F225" s="457"/>
      <c r="G225" s="452"/>
      <c r="H225" s="430"/>
      <c r="I225" s="430"/>
      <c r="J225" s="450"/>
      <c r="K225" s="671">
        <v>0.89</v>
      </c>
      <c r="L225" s="671"/>
      <c r="M225" s="671"/>
      <c r="N225" s="432"/>
      <c r="O225" s="429">
        <v>45824</v>
      </c>
      <c r="P225" s="412" t="s">
        <v>2508</v>
      </c>
      <c r="Q225" s="412" t="s">
        <v>2509</v>
      </c>
      <c r="R225" s="450">
        <v>1600</v>
      </c>
      <c r="S225" s="458">
        <v>0.77</v>
      </c>
      <c r="T225" s="432">
        <f>O225+90</f>
        <v>45914</v>
      </c>
      <c r="U225" s="459"/>
      <c r="V225" s="430"/>
      <c r="W225" s="430"/>
      <c r="X225" s="456"/>
      <c r="Y225" s="456"/>
      <c r="Z225" s="456"/>
      <c r="AA225" s="456"/>
      <c r="AB225" s="456"/>
      <c r="AC225" s="456"/>
      <c r="AD225" s="456"/>
    </row>
    <row r="226" spans="1:30" ht="33.75" customHeight="1">
      <c r="A226" s="411" t="s">
        <v>1457</v>
      </c>
      <c r="B226" s="414" t="s">
        <v>2106</v>
      </c>
      <c r="C226" s="411">
        <v>1.4300000000000002</v>
      </c>
      <c r="D226" s="456">
        <f>C226/2.2046</f>
        <v>0.64864374489703347</v>
      </c>
      <c r="E226" s="427">
        <f>VLOOKUP(A226,'[1]Master Data'!A:AB,18,FALSE)</f>
        <v>0</v>
      </c>
      <c r="F226" s="457"/>
      <c r="G226" s="452"/>
      <c r="H226" s="430"/>
      <c r="I226" s="430"/>
      <c r="J226" s="450"/>
      <c r="K226" s="671">
        <v>1.81</v>
      </c>
      <c r="L226" s="671"/>
      <c r="M226" s="671"/>
      <c r="N226" s="432"/>
      <c r="O226" s="429"/>
      <c r="P226" s="430"/>
      <c r="Q226" s="430"/>
      <c r="R226" s="450"/>
      <c r="S226" s="458"/>
      <c r="T226" s="432"/>
      <c r="U226" s="459"/>
      <c r="V226" s="430"/>
      <c r="W226" s="430"/>
      <c r="X226" s="456"/>
      <c r="Y226" s="456"/>
      <c r="Z226" s="456"/>
      <c r="AA226" s="456"/>
      <c r="AB226" s="456"/>
      <c r="AC226" s="456"/>
      <c r="AD226" s="456"/>
    </row>
    <row r="227" spans="1:30" ht="33.75" customHeight="1">
      <c r="A227" s="411" t="s">
        <v>1460</v>
      </c>
      <c r="B227" s="414" t="s">
        <v>2108</v>
      </c>
      <c r="C227" s="411">
        <v>2.3980000000000006</v>
      </c>
      <c r="D227" s="456">
        <f>C227/2.2046</f>
        <v>1.0877256645196409</v>
      </c>
      <c r="E227" s="427">
        <f>VLOOKUP(A227,'[1]Master Data'!A:AB,18,FALSE)</f>
        <v>0</v>
      </c>
      <c r="F227" s="457"/>
      <c r="G227" s="452"/>
      <c r="H227" s="430"/>
      <c r="I227" s="430"/>
      <c r="J227" s="450"/>
      <c r="K227" s="671">
        <v>3.28</v>
      </c>
      <c r="L227" s="671"/>
      <c r="M227" s="671"/>
      <c r="N227" s="432"/>
      <c r="O227" s="429"/>
      <c r="P227" s="430"/>
      <c r="Q227" s="430"/>
      <c r="R227" s="450"/>
      <c r="S227" s="458"/>
      <c r="T227" s="432"/>
      <c r="U227" s="459"/>
      <c r="V227" s="430"/>
      <c r="W227" s="430"/>
      <c r="X227" s="456"/>
      <c r="Y227" s="456"/>
      <c r="Z227" s="456"/>
      <c r="AA227" s="456"/>
      <c r="AB227" s="456"/>
      <c r="AC227" s="456"/>
      <c r="AD227" s="456"/>
    </row>
    <row r="228" spans="1:30" ht="33.75" customHeight="1">
      <c r="A228" s="411" t="s">
        <v>1463</v>
      </c>
      <c r="B228" s="414" t="s">
        <v>2110</v>
      </c>
      <c r="C228" s="411">
        <v>0.33440000000000003</v>
      </c>
      <c r="D228" s="456">
        <f>C228/2.2046</f>
        <v>0.15168284496053708</v>
      </c>
      <c r="E228" s="427">
        <f>VLOOKUP(A228,'[1]Master Data'!A:AB,18,FALSE)</f>
        <v>0</v>
      </c>
      <c r="F228" s="457"/>
      <c r="G228" s="452"/>
      <c r="H228" s="430"/>
      <c r="I228" s="430"/>
      <c r="J228" s="450"/>
      <c r="K228" s="671">
        <v>1.1599999999999999</v>
      </c>
      <c r="L228" s="671"/>
      <c r="M228" s="671"/>
      <c r="N228" s="432"/>
      <c r="O228" s="429">
        <v>45824</v>
      </c>
      <c r="P228" s="412" t="s">
        <v>2508</v>
      </c>
      <c r="Q228" s="412" t="s">
        <v>2509</v>
      </c>
      <c r="R228" s="450">
        <v>500</v>
      </c>
      <c r="S228" s="458">
        <v>0.98</v>
      </c>
      <c r="T228" s="432">
        <f>O228+90</f>
        <v>45914</v>
      </c>
      <c r="U228" s="459"/>
      <c r="V228" s="430"/>
      <c r="W228" s="430"/>
      <c r="X228" s="456"/>
      <c r="Y228" s="456"/>
      <c r="Z228" s="456"/>
      <c r="AA228" s="456"/>
      <c r="AB228" s="456"/>
      <c r="AC228" s="456"/>
      <c r="AD228" s="456"/>
    </row>
    <row r="229" spans="1:30" ht="30">
      <c r="A229" s="411" t="s">
        <v>1299</v>
      </c>
      <c r="B229" s="414" t="s">
        <v>2571</v>
      </c>
      <c r="C229" s="411"/>
      <c r="D229" s="456"/>
      <c r="E229" s="427">
        <f>VLOOKUP(A229,'[1]Master Data'!A:AB,18,FALSE)</f>
        <v>0</v>
      </c>
      <c r="F229" s="457"/>
      <c r="G229" s="452"/>
      <c r="H229" s="430"/>
      <c r="I229" s="430"/>
      <c r="J229" s="450"/>
      <c r="K229" s="671"/>
      <c r="L229" s="671"/>
      <c r="M229" s="671"/>
      <c r="N229" s="432"/>
      <c r="O229" s="429"/>
      <c r="P229" s="430"/>
      <c r="Q229" s="430"/>
      <c r="R229" s="450"/>
      <c r="S229" s="458"/>
      <c r="T229" s="432"/>
      <c r="U229" s="459"/>
      <c r="V229" s="430"/>
      <c r="W229" s="430"/>
      <c r="X229" s="456"/>
      <c r="Y229" s="456"/>
      <c r="Z229" s="456"/>
      <c r="AA229" s="456"/>
      <c r="AB229" s="456"/>
      <c r="AC229" s="456"/>
      <c r="AD229" s="456"/>
    </row>
    <row r="230" spans="1:30" ht="33.75" customHeight="1">
      <c r="A230" s="411" t="s">
        <v>1465</v>
      </c>
      <c r="B230" s="414" t="s">
        <v>2113</v>
      </c>
      <c r="C230" s="411">
        <v>0.37840000000000001</v>
      </c>
      <c r="D230" s="456">
        <f>C230/2.2046</f>
        <v>0.17164111403429194</v>
      </c>
      <c r="E230" s="427">
        <f>VLOOKUP(A230,'[1]Master Data'!A:AB,18,FALSE)</f>
        <v>0</v>
      </c>
      <c r="F230" s="457"/>
      <c r="G230" s="452"/>
      <c r="H230" s="430"/>
      <c r="I230" s="430"/>
      <c r="J230" s="450"/>
      <c r="K230" s="671">
        <v>1.33</v>
      </c>
      <c r="L230" s="671"/>
      <c r="M230" s="671"/>
      <c r="N230" s="432"/>
      <c r="O230" s="429"/>
      <c r="P230" s="430"/>
      <c r="Q230" s="430"/>
      <c r="R230" s="450"/>
      <c r="S230" s="458">
        <v>1.1200000000000001</v>
      </c>
      <c r="T230" s="432"/>
      <c r="U230" s="459"/>
      <c r="V230" s="430"/>
      <c r="W230" s="430"/>
      <c r="X230" s="456"/>
      <c r="Y230" s="456"/>
      <c r="Z230" s="456"/>
      <c r="AA230" s="456"/>
      <c r="AB230" s="456"/>
      <c r="AC230" s="456"/>
      <c r="AD230" s="456"/>
    </row>
    <row r="231" spans="1:30" ht="33.75" customHeight="1">
      <c r="A231" s="411" t="s">
        <v>1302</v>
      </c>
      <c r="B231" s="414" t="s">
        <v>2572</v>
      </c>
      <c r="C231" s="411"/>
      <c r="D231" s="456"/>
      <c r="E231" s="427">
        <f>VLOOKUP(A231,'[1]Master Data'!A:AB,18,FALSE)</f>
        <v>0</v>
      </c>
      <c r="F231" s="457"/>
      <c r="G231" s="452"/>
      <c r="H231" s="430"/>
      <c r="I231" s="430"/>
      <c r="J231" s="450"/>
      <c r="K231" s="671"/>
      <c r="L231" s="671"/>
      <c r="M231" s="671"/>
      <c r="N231" s="432"/>
      <c r="O231" s="429"/>
      <c r="P231" s="430"/>
      <c r="Q231" s="430"/>
      <c r="R231" s="450"/>
      <c r="S231" s="458"/>
      <c r="T231" s="432"/>
      <c r="U231" s="459"/>
      <c r="V231" s="430"/>
      <c r="W231" s="430"/>
      <c r="X231" s="456"/>
      <c r="Y231" s="456"/>
      <c r="Z231" s="456"/>
      <c r="AA231" s="456"/>
      <c r="AB231" s="456"/>
      <c r="AC231" s="456"/>
      <c r="AD231" s="456"/>
    </row>
    <row r="232" spans="1:30" ht="33.75" customHeight="1">
      <c r="A232" s="411" t="s">
        <v>1467</v>
      </c>
      <c r="B232" s="414" t="s">
        <v>2115</v>
      </c>
      <c r="C232" s="411">
        <v>0.37840000000000001</v>
      </c>
      <c r="D232" s="456">
        <f>C232/2.2046</f>
        <v>0.17164111403429194</v>
      </c>
      <c r="E232" s="427">
        <f>VLOOKUP(A232,'[1]Master Data'!A:AB,18,FALSE)</f>
        <v>0</v>
      </c>
      <c r="F232" s="457"/>
      <c r="G232" s="452"/>
      <c r="H232" s="430"/>
      <c r="I232" s="430"/>
      <c r="J232" s="450"/>
      <c r="K232" s="671">
        <v>1.17</v>
      </c>
      <c r="L232" s="671"/>
      <c r="M232" s="671"/>
      <c r="N232" s="432"/>
      <c r="O232" s="429"/>
      <c r="P232" s="430"/>
      <c r="Q232" s="430"/>
      <c r="R232" s="450"/>
      <c r="S232" s="458">
        <v>1.1200000000000001</v>
      </c>
      <c r="T232" s="432"/>
      <c r="U232" s="459"/>
      <c r="V232" s="430"/>
      <c r="W232" s="430"/>
      <c r="X232" s="456"/>
      <c r="Y232" s="456"/>
      <c r="Z232" s="456"/>
      <c r="AA232" s="456"/>
      <c r="AB232" s="456"/>
      <c r="AC232" s="456"/>
      <c r="AD232" s="456"/>
    </row>
    <row r="233" spans="1:30" ht="30">
      <c r="A233" s="411" t="s">
        <v>1304</v>
      </c>
      <c r="B233" s="414" t="s">
        <v>2573</v>
      </c>
      <c r="C233" s="411"/>
      <c r="D233" s="456"/>
      <c r="E233" s="427">
        <f>VLOOKUP(A233,'[1]Master Data'!A:AB,18,FALSE)</f>
        <v>0</v>
      </c>
      <c r="F233" s="457"/>
      <c r="G233" s="452"/>
      <c r="H233" s="430"/>
      <c r="I233" s="430"/>
      <c r="J233" s="450"/>
      <c r="K233" s="671"/>
      <c r="L233" s="671"/>
      <c r="M233" s="671"/>
      <c r="N233" s="432"/>
      <c r="O233" s="429"/>
      <c r="P233" s="430"/>
      <c r="Q233" s="430"/>
      <c r="R233" s="450"/>
      <c r="S233" s="458"/>
      <c r="T233" s="432"/>
      <c r="U233" s="459"/>
      <c r="V233" s="430"/>
      <c r="W233" s="430"/>
      <c r="X233" s="456"/>
      <c r="Y233" s="456"/>
      <c r="Z233" s="456"/>
      <c r="AA233" s="456"/>
      <c r="AB233" s="456"/>
      <c r="AC233" s="456"/>
      <c r="AD233" s="456"/>
    </row>
    <row r="234" spans="1:30" ht="33.75" customHeight="1">
      <c r="A234" s="411" t="s">
        <v>1468</v>
      </c>
      <c r="B234" s="414" t="s">
        <v>2574</v>
      </c>
      <c r="C234" s="411">
        <v>0.80080000000000007</v>
      </c>
      <c r="D234" s="456">
        <f t="shared" ref="D234:D278" si="27">C234/2.2046</f>
        <v>0.36324049714233875</v>
      </c>
      <c r="E234" s="427">
        <f>VLOOKUP(A234,'[1]Master Data'!A:AB,18,FALSE)</f>
        <v>0</v>
      </c>
      <c r="F234" s="457"/>
      <c r="G234" s="452"/>
      <c r="H234" s="430"/>
      <c r="I234" s="430"/>
      <c r="J234" s="450"/>
      <c r="K234" s="671">
        <v>1.41</v>
      </c>
      <c r="L234" s="671"/>
      <c r="M234" s="671"/>
      <c r="N234" s="432"/>
      <c r="O234" s="429"/>
      <c r="P234" s="430"/>
      <c r="Q234" s="430"/>
      <c r="R234" s="450"/>
      <c r="S234" s="458"/>
      <c r="T234" s="432"/>
      <c r="U234" s="459"/>
      <c r="V234" s="430"/>
      <c r="W234" s="430"/>
      <c r="X234" s="456"/>
      <c r="Y234" s="456"/>
      <c r="Z234" s="456"/>
      <c r="AA234" s="456"/>
      <c r="AB234" s="456"/>
      <c r="AC234" s="456"/>
      <c r="AD234" s="456"/>
    </row>
    <row r="235" spans="1:30" ht="33.75" customHeight="1">
      <c r="A235" s="411" t="s">
        <v>1363</v>
      </c>
      <c r="B235" s="414" t="s">
        <v>2118</v>
      </c>
      <c r="C235" s="411">
        <v>7.8760000000000012</v>
      </c>
      <c r="D235" s="456">
        <f t="shared" si="27"/>
        <v>3.572530164202123</v>
      </c>
      <c r="E235" s="427">
        <f>VLOOKUP(A235,'[1]Master Data'!A:AB,18,FALSE)</f>
        <v>0</v>
      </c>
      <c r="F235" s="457"/>
      <c r="G235" s="452">
        <v>45790</v>
      </c>
      <c r="H235" s="430" t="s">
        <v>2103</v>
      </c>
      <c r="I235" s="430" t="s">
        <v>2575</v>
      </c>
      <c r="J235" s="450">
        <v>660</v>
      </c>
      <c r="K235" s="671">
        <v>9.9700000000000006</v>
      </c>
      <c r="L235" s="671"/>
      <c r="M235" s="671"/>
      <c r="N235" s="432">
        <f>G235+90</f>
        <v>45880</v>
      </c>
      <c r="O235" s="429">
        <v>45824</v>
      </c>
      <c r="P235" s="412" t="s">
        <v>2508</v>
      </c>
      <c r="Q235" s="412" t="s">
        <v>2509</v>
      </c>
      <c r="R235" s="450">
        <v>600</v>
      </c>
      <c r="S235" s="458">
        <v>9.8000000000000007</v>
      </c>
      <c r="T235" s="432">
        <f>O235+90</f>
        <v>45914</v>
      </c>
      <c r="U235" s="459"/>
      <c r="V235" s="430"/>
      <c r="W235" s="430"/>
      <c r="X235" s="456"/>
      <c r="Y235" s="456"/>
      <c r="Z235" s="456"/>
      <c r="AA235" s="456"/>
      <c r="AB235" s="456"/>
      <c r="AC235" s="456"/>
      <c r="AD235" s="456"/>
    </row>
    <row r="236" spans="1:30" ht="33.75" customHeight="1">
      <c r="A236" s="411" t="s">
        <v>1368</v>
      </c>
      <c r="B236" s="414" t="s">
        <v>2121</v>
      </c>
      <c r="C236" s="411">
        <v>10.01</v>
      </c>
      <c r="D236" s="456">
        <f t="shared" si="27"/>
        <v>4.5405062142792341</v>
      </c>
      <c r="E236" s="427">
        <f>VLOOKUP(A236,'[1]Master Data'!A:AB,18,FALSE)</f>
        <v>0</v>
      </c>
      <c r="F236" s="457"/>
      <c r="G236" s="452"/>
      <c r="H236" s="430"/>
      <c r="I236" s="430"/>
      <c r="J236" s="450"/>
      <c r="K236" s="671">
        <v>11.87</v>
      </c>
      <c r="L236" s="671"/>
      <c r="M236" s="671"/>
      <c r="N236" s="432"/>
      <c r="O236" s="429">
        <v>45824</v>
      </c>
      <c r="P236" s="412" t="s">
        <v>2508</v>
      </c>
      <c r="Q236" s="412" t="s">
        <v>2509</v>
      </c>
      <c r="R236" s="450">
        <v>200</v>
      </c>
      <c r="S236" s="458">
        <v>11.13</v>
      </c>
      <c r="T236" s="432">
        <f>O236+90</f>
        <v>45914</v>
      </c>
      <c r="U236" s="459"/>
      <c r="V236" s="430"/>
      <c r="W236" s="430"/>
      <c r="X236" s="456"/>
      <c r="Y236" s="456"/>
      <c r="Z236" s="456"/>
      <c r="AA236" s="456"/>
      <c r="AB236" s="456"/>
      <c r="AC236" s="456"/>
      <c r="AD236" s="456"/>
    </row>
    <row r="237" spans="1:30" ht="33.75" customHeight="1">
      <c r="A237" s="411" t="s">
        <v>1371</v>
      </c>
      <c r="B237" s="414" t="s">
        <v>2123</v>
      </c>
      <c r="C237" s="411">
        <v>0.69300000000000006</v>
      </c>
      <c r="D237" s="456">
        <f t="shared" si="27"/>
        <v>0.3143427379116393</v>
      </c>
      <c r="E237" s="427">
        <f>VLOOKUP(A237,'[1]Master Data'!A:AB,18,FALSE)</f>
        <v>0</v>
      </c>
      <c r="F237" s="457"/>
      <c r="G237" s="452">
        <v>45790</v>
      </c>
      <c r="H237" s="430" t="s">
        <v>2103</v>
      </c>
      <c r="I237" s="430" t="s">
        <v>2575</v>
      </c>
      <c r="J237" s="450">
        <v>1000</v>
      </c>
      <c r="K237" s="671">
        <v>0.69</v>
      </c>
      <c r="L237" s="671"/>
      <c r="M237" s="671"/>
      <c r="N237" s="432">
        <f>G237+90</f>
        <v>45880</v>
      </c>
      <c r="O237" s="429"/>
      <c r="P237" s="430"/>
      <c r="Q237" s="430"/>
      <c r="R237" s="450"/>
      <c r="S237" s="458"/>
      <c r="T237" s="432"/>
      <c r="U237" s="459"/>
      <c r="V237" s="430"/>
      <c r="W237" s="430"/>
      <c r="X237" s="456"/>
      <c r="Y237" s="456"/>
      <c r="Z237" s="456"/>
      <c r="AA237" s="456"/>
      <c r="AB237" s="456"/>
      <c r="AC237" s="456"/>
      <c r="AD237" s="456"/>
    </row>
    <row r="238" spans="1:30" ht="30">
      <c r="A238" s="411" t="s">
        <v>1497</v>
      </c>
      <c r="B238" s="414" t="s">
        <v>2125</v>
      </c>
      <c r="C238" s="411">
        <v>11.66</v>
      </c>
      <c r="D238" s="456">
        <f t="shared" si="27"/>
        <v>5.288941304545042</v>
      </c>
      <c r="E238" s="427">
        <f>VLOOKUP(A238,'[1]Master Data'!A:AB,18,FALSE)</f>
        <v>0</v>
      </c>
      <c r="F238" s="457"/>
      <c r="G238" s="452"/>
      <c r="H238" s="430"/>
      <c r="I238" s="430"/>
      <c r="J238" s="450"/>
      <c r="K238" s="671">
        <v>15.93</v>
      </c>
      <c r="L238" s="671"/>
      <c r="M238" s="671"/>
      <c r="N238" s="432"/>
      <c r="O238" s="429">
        <v>45824</v>
      </c>
      <c r="P238" s="412" t="s">
        <v>2508</v>
      </c>
      <c r="Q238" s="412" t="s">
        <v>2509</v>
      </c>
      <c r="R238" s="450">
        <v>150</v>
      </c>
      <c r="S238" s="458">
        <v>13.3</v>
      </c>
      <c r="T238" s="432">
        <f>O238+90</f>
        <v>45914</v>
      </c>
      <c r="U238" s="459"/>
      <c r="V238" s="430"/>
      <c r="W238" s="430"/>
      <c r="X238" s="456"/>
      <c r="Y238" s="456"/>
      <c r="Z238" s="456"/>
      <c r="AA238" s="456"/>
      <c r="AB238" s="456"/>
      <c r="AC238" s="456"/>
      <c r="AD238" s="456"/>
    </row>
    <row r="239" spans="1:30" ht="30">
      <c r="A239" s="411" t="s">
        <v>1502</v>
      </c>
      <c r="B239" s="414" t="s">
        <v>2127</v>
      </c>
      <c r="C239" s="411">
        <v>10.318000000000001</v>
      </c>
      <c r="D239" s="456">
        <f t="shared" si="27"/>
        <v>4.6802140977955187</v>
      </c>
      <c r="E239" s="427">
        <f>VLOOKUP(A239,'[1]Master Data'!A:AB,18,FALSE)</f>
        <v>0</v>
      </c>
      <c r="F239" s="457"/>
      <c r="G239" s="452"/>
      <c r="H239" s="430"/>
      <c r="I239" s="430"/>
      <c r="J239" s="450"/>
      <c r="K239" s="671">
        <v>15.93</v>
      </c>
      <c r="L239" s="671"/>
      <c r="M239" s="671"/>
      <c r="N239" s="432"/>
      <c r="O239" s="429"/>
      <c r="P239" s="430"/>
      <c r="Q239" s="430"/>
      <c r="R239" s="450"/>
      <c r="S239" s="458">
        <v>12.04</v>
      </c>
      <c r="T239" s="432"/>
      <c r="U239" s="459"/>
      <c r="V239" s="430"/>
      <c r="W239" s="430"/>
      <c r="X239" s="456"/>
      <c r="Y239" s="456"/>
      <c r="Z239" s="456"/>
      <c r="AA239" s="456"/>
      <c r="AB239" s="456"/>
      <c r="AC239" s="456"/>
      <c r="AD239" s="456"/>
    </row>
    <row r="240" spans="1:30" ht="30">
      <c r="A240" s="411" t="s">
        <v>1505</v>
      </c>
      <c r="B240" s="414" t="s">
        <v>2129</v>
      </c>
      <c r="C240" s="411">
        <v>14.366000000000001</v>
      </c>
      <c r="D240" s="456">
        <f t="shared" si="27"/>
        <v>6.5163748525809675</v>
      </c>
      <c r="E240" s="427">
        <f>VLOOKUP(A240,'[1]Master Data'!A:AB,18,FALSE)</f>
        <v>0</v>
      </c>
      <c r="F240" s="457"/>
      <c r="G240" s="452"/>
      <c r="H240" s="430"/>
      <c r="I240" s="430"/>
      <c r="J240" s="450"/>
      <c r="K240" s="671">
        <v>18.775733333333335</v>
      </c>
      <c r="L240" s="671"/>
      <c r="M240" s="671"/>
      <c r="N240" s="432"/>
      <c r="O240" s="429"/>
      <c r="P240" s="430"/>
      <c r="Q240" s="430"/>
      <c r="R240" s="450"/>
      <c r="S240" s="458"/>
      <c r="T240" s="432"/>
      <c r="U240" s="459"/>
      <c r="V240" s="430"/>
      <c r="W240" s="430"/>
      <c r="X240" s="456"/>
      <c r="Y240" s="456"/>
      <c r="Z240" s="456"/>
      <c r="AA240" s="456"/>
      <c r="AB240" s="456"/>
      <c r="AC240" s="456"/>
      <c r="AD240" s="456"/>
    </row>
    <row r="241" spans="1:30" ht="30">
      <c r="A241" s="411" t="s">
        <v>1508</v>
      </c>
      <c r="B241" s="414" t="s">
        <v>2131</v>
      </c>
      <c r="C241" s="411">
        <v>11.462000000000002</v>
      </c>
      <c r="D241" s="456">
        <f t="shared" si="27"/>
        <v>5.1991290937131458</v>
      </c>
      <c r="E241" s="427">
        <f>VLOOKUP(A241,'[1]Master Data'!A:AB,18,FALSE)</f>
        <v>0</v>
      </c>
      <c r="F241" s="457"/>
      <c r="G241" s="452"/>
      <c r="H241" s="430"/>
      <c r="I241" s="430"/>
      <c r="J241" s="450"/>
      <c r="K241" s="671">
        <v>16.562333333333335</v>
      </c>
      <c r="L241" s="671"/>
      <c r="M241" s="671"/>
      <c r="N241" s="432"/>
      <c r="O241" s="429"/>
      <c r="P241" s="430"/>
      <c r="Q241" s="430"/>
      <c r="R241" s="450"/>
      <c r="S241" s="458"/>
      <c r="T241" s="432"/>
      <c r="U241" s="459"/>
      <c r="V241" s="430"/>
      <c r="W241" s="430"/>
      <c r="X241" s="456"/>
      <c r="Y241" s="456"/>
      <c r="Z241" s="456"/>
      <c r="AA241" s="456"/>
      <c r="AB241" s="456"/>
      <c r="AC241" s="456"/>
      <c r="AD241" s="456"/>
    </row>
    <row r="242" spans="1:30" ht="30">
      <c r="A242" s="411" t="s">
        <v>1511</v>
      </c>
      <c r="B242" s="414" t="s">
        <v>2133</v>
      </c>
      <c r="C242" s="411">
        <v>12.804000000000002</v>
      </c>
      <c r="D242" s="456">
        <f t="shared" si="27"/>
        <v>5.80785630046267</v>
      </c>
      <c r="E242" s="427">
        <f>VLOOKUP(A242,'[1]Master Data'!A:AB,18,FALSE)</f>
        <v>0</v>
      </c>
      <c r="F242" s="457"/>
      <c r="G242" s="452"/>
      <c r="H242" s="430"/>
      <c r="I242" s="430"/>
      <c r="J242" s="450"/>
      <c r="K242" s="671">
        <v>19.724333333333334</v>
      </c>
      <c r="L242" s="671"/>
      <c r="M242" s="671"/>
      <c r="N242" s="432"/>
      <c r="O242" s="429"/>
      <c r="P242" s="430"/>
      <c r="Q242" s="430"/>
      <c r="R242" s="450"/>
      <c r="S242" s="458"/>
      <c r="T242" s="432"/>
      <c r="U242" s="459"/>
      <c r="V242" s="430"/>
      <c r="W242" s="430"/>
      <c r="X242" s="456"/>
      <c r="Y242" s="456"/>
      <c r="Z242" s="456"/>
      <c r="AA242" s="456"/>
      <c r="AB242" s="456"/>
      <c r="AC242" s="456"/>
      <c r="AD242" s="456"/>
    </row>
    <row r="243" spans="1:30" ht="30">
      <c r="A243" s="411" t="s">
        <v>1515</v>
      </c>
      <c r="B243" s="414" t="s">
        <v>2135</v>
      </c>
      <c r="C243" s="411">
        <v>13.618000000000002</v>
      </c>
      <c r="D243" s="456">
        <f t="shared" si="27"/>
        <v>6.1770842783271345</v>
      </c>
      <c r="E243" s="427">
        <f>VLOOKUP(A243,'[1]Master Data'!A:AB,18,FALSE)</f>
        <v>0</v>
      </c>
      <c r="F243" s="457"/>
      <c r="G243" s="452"/>
      <c r="H243" s="430"/>
      <c r="I243" s="430"/>
      <c r="J243" s="450"/>
      <c r="K243" s="671">
        <v>18.459533333333333</v>
      </c>
      <c r="L243" s="671"/>
      <c r="M243" s="671"/>
      <c r="N243" s="432"/>
      <c r="O243" s="429"/>
      <c r="P243" s="430"/>
      <c r="Q243" s="430"/>
      <c r="R243" s="450"/>
      <c r="S243" s="458"/>
      <c r="T243" s="432"/>
      <c r="U243" s="459"/>
      <c r="V243" s="430"/>
      <c r="W243" s="430"/>
      <c r="X243" s="456"/>
      <c r="Y243" s="456"/>
      <c r="Z243" s="456"/>
      <c r="AA243" s="456"/>
      <c r="AB243" s="456"/>
      <c r="AC243" s="456"/>
      <c r="AD243" s="456"/>
    </row>
    <row r="244" spans="1:30" ht="30">
      <c r="A244" s="411" t="s">
        <v>1518</v>
      </c>
      <c r="B244" s="414" t="s">
        <v>2137</v>
      </c>
      <c r="C244" s="411">
        <v>15.07</v>
      </c>
      <c r="D244" s="456">
        <f t="shared" si="27"/>
        <v>6.8357071577610444</v>
      </c>
      <c r="E244" s="427">
        <f>VLOOKUP(A244,'[1]Master Data'!A:AB,18,FALSE)</f>
        <v>0</v>
      </c>
      <c r="F244" s="457"/>
      <c r="G244" s="452"/>
      <c r="H244" s="430"/>
      <c r="I244" s="430"/>
      <c r="J244" s="450"/>
      <c r="K244" s="671">
        <v>23.353000000000002</v>
      </c>
      <c r="L244" s="671"/>
      <c r="M244" s="671"/>
      <c r="N244" s="432"/>
      <c r="O244" s="429"/>
      <c r="P244" s="430"/>
      <c r="Q244" s="430"/>
      <c r="R244" s="450"/>
      <c r="S244" s="458"/>
      <c r="T244" s="432"/>
      <c r="U244" s="459"/>
      <c r="V244" s="430"/>
      <c r="W244" s="430"/>
      <c r="X244" s="456"/>
      <c r="Y244" s="456"/>
      <c r="Z244" s="456"/>
      <c r="AA244" s="456"/>
      <c r="AB244" s="456"/>
      <c r="AC244" s="456"/>
      <c r="AD244" s="456"/>
    </row>
    <row r="245" spans="1:30" ht="30">
      <c r="A245" s="411" t="s">
        <v>1521</v>
      </c>
      <c r="B245" s="414" t="s">
        <v>2139</v>
      </c>
      <c r="C245" s="411">
        <v>12.562000000000001</v>
      </c>
      <c r="D245" s="456">
        <f t="shared" si="27"/>
        <v>5.6980858205570177</v>
      </c>
      <c r="E245" s="427">
        <f>VLOOKUP(A245,'[1]Master Data'!A:AB,18,FALSE)</f>
        <v>0</v>
      </c>
      <c r="F245" s="457"/>
      <c r="G245" s="452"/>
      <c r="H245" s="430"/>
      <c r="I245" s="430"/>
      <c r="J245" s="450"/>
      <c r="K245" s="671">
        <v>18.933833333333336</v>
      </c>
      <c r="L245" s="671"/>
      <c r="M245" s="671"/>
      <c r="N245" s="432"/>
      <c r="O245" s="429"/>
      <c r="P245" s="430"/>
      <c r="Q245" s="430"/>
      <c r="R245" s="450"/>
      <c r="S245" s="458"/>
      <c r="T245" s="432"/>
      <c r="U245" s="459"/>
      <c r="V245" s="430"/>
      <c r="W245" s="430"/>
      <c r="X245" s="456"/>
      <c r="Y245" s="456"/>
      <c r="Z245" s="456"/>
      <c r="AA245" s="456"/>
      <c r="AB245" s="456"/>
      <c r="AC245" s="456"/>
      <c r="AD245" s="456"/>
    </row>
    <row r="246" spans="1:30" ht="30">
      <c r="A246" s="411" t="s">
        <v>1524</v>
      </c>
      <c r="B246" s="414" t="s">
        <v>2141</v>
      </c>
      <c r="C246" s="411">
        <v>13.750000000000002</v>
      </c>
      <c r="D246" s="456">
        <f t="shared" si="27"/>
        <v>6.2369590855483992</v>
      </c>
      <c r="E246" s="427">
        <f>VLOOKUP(A246,'[1]Master Data'!A:AB,18,FALSE)</f>
        <v>0</v>
      </c>
      <c r="F246" s="457"/>
      <c r="G246" s="452"/>
      <c r="H246" s="430"/>
      <c r="I246" s="430"/>
      <c r="J246" s="450"/>
      <c r="K246" s="671">
        <v>23.353000000000002</v>
      </c>
      <c r="L246" s="671"/>
      <c r="M246" s="671"/>
      <c r="N246" s="432"/>
      <c r="O246" s="429"/>
      <c r="P246" s="430"/>
      <c r="Q246" s="430"/>
      <c r="R246" s="450"/>
      <c r="S246" s="458"/>
      <c r="T246" s="432"/>
      <c r="U246" s="459"/>
      <c r="V246" s="430"/>
      <c r="W246" s="430"/>
      <c r="X246" s="456"/>
      <c r="Y246" s="456"/>
      <c r="Z246" s="456"/>
      <c r="AA246" s="456"/>
      <c r="AB246" s="456"/>
      <c r="AC246" s="456"/>
      <c r="AD246" s="456"/>
    </row>
    <row r="247" spans="1:30" ht="30">
      <c r="A247" s="411" t="s">
        <v>1527</v>
      </c>
      <c r="B247" s="414" t="s">
        <v>2143</v>
      </c>
      <c r="C247" s="411">
        <v>14.894</v>
      </c>
      <c r="D247" s="456">
        <f t="shared" si="27"/>
        <v>6.7558740814660254</v>
      </c>
      <c r="E247" s="427">
        <f>VLOOKUP(A247,'[1]Master Data'!A:AB,18,FALSE)</f>
        <v>0</v>
      </c>
      <c r="F247" s="457"/>
      <c r="G247" s="452"/>
      <c r="H247" s="430"/>
      <c r="I247" s="430"/>
      <c r="J247" s="450"/>
      <c r="K247" s="671">
        <v>20.672933333333333</v>
      </c>
      <c r="L247" s="671"/>
      <c r="M247" s="671"/>
      <c r="N247" s="432"/>
      <c r="O247" s="429"/>
      <c r="P247" s="430"/>
      <c r="Q247" s="430"/>
      <c r="R247" s="450"/>
      <c r="S247" s="458"/>
      <c r="T247" s="432"/>
      <c r="U247" s="459"/>
      <c r="V247" s="430"/>
      <c r="W247" s="430"/>
      <c r="X247" s="456"/>
      <c r="Y247" s="456"/>
      <c r="Z247" s="456"/>
      <c r="AA247" s="456"/>
      <c r="AB247" s="456"/>
      <c r="AC247" s="456"/>
      <c r="AD247" s="456"/>
    </row>
    <row r="248" spans="1:30" ht="30">
      <c r="A248" s="411" t="s">
        <v>1530</v>
      </c>
      <c r="B248" s="414" t="s">
        <v>2145</v>
      </c>
      <c r="C248" s="411">
        <v>16.192000000000004</v>
      </c>
      <c r="D248" s="456">
        <f t="shared" si="27"/>
        <v>7.3446430191417953</v>
      </c>
      <c r="E248" s="427">
        <f>VLOOKUP(A248,'[1]Master Data'!A:AB,18,FALSE)</f>
        <v>0</v>
      </c>
      <c r="F248" s="457"/>
      <c r="G248" s="452"/>
      <c r="H248" s="430"/>
      <c r="I248" s="430"/>
      <c r="J248" s="450"/>
      <c r="K248" s="671">
        <v>24.934000000000001</v>
      </c>
      <c r="L248" s="671"/>
      <c r="M248" s="671"/>
      <c r="N248" s="432"/>
      <c r="O248" s="429"/>
      <c r="P248" s="430"/>
      <c r="Q248" s="430"/>
      <c r="R248" s="450"/>
      <c r="S248" s="458"/>
      <c r="T248" s="432"/>
      <c r="U248" s="459"/>
      <c r="V248" s="430"/>
      <c r="W248" s="430"/>
      <c r="X248" s="456"/>
      <c r="Y248" s="456"/>
      <c r="Z248" s="456"/>
      <c r="AA248" s="456"/>
      <c r="AB248" s="456"/>
      <c r="AC248" s="456"/>
      <c r="AD248" s="456"/>
    </row>
    <row r="249" spans="1:30" ht="30">
      <c r="A249" s="411" t="s">
        <v>1417</v>
      </c>
      <c r="B249" s="414" t="s">
        <v>2147</v>
      </c>
      <c r="C249" s="411">
        <v>21.295999999999999</v>
      </c>
      <c r="D249" s="456">
        <f t="shared" si="27"/>
        <v>9.6598022316973591</v>
      </c>
      <c r="E249" s="427">
        <f>VLOOKUP(A249,'[1]Master Data'!A:AB,18,FALSE)</f>
        <v>0</v>
      </c>
      <c r="F249" s="457"/>
      <c r="G249" s="452"/>
      <c r="H249" s="430"/>
      <c r="I249" s="430"/>
      <c r="J249" s="450"/>
      <c r="K249" s="671">
        <v>25.634</v>
      </c>
      <c r="L249" s="671"/>
      <c r="M249" s="671"/>
      <c r="N249" s="432"/>
      <c r="O249" s="429"/>
      <c r="P249" s="430"/>
      <c r="Q249" s="430"/>
      <c r="R249" s="450"/>
      <c r="S249" s="458"/>
      <c r="T249" s="432"/>
      <c r="U249" s="459"/>
      <c r="V249" s="430"/>
      <c r="W249" s="430"/>
      <c r="X249" s="456"/>
      <c r="Y249" s="456"/>
      <c r="Z249" s="456"/>
      <c r="AA249" s="456"/>
      <c r="AB249" s="456"/>
      <c r="AC249" s="456"/>
      <c r="AD249" s="456"/>
    </row>
    <row r="250" spans="1:30" ht="30">
      <c r="A250" s="411" t="s">
        <v>1421</v>
      </c>
      <c r="B250" s="414" t="s">
        <v>2149</v>
      </c>
      <c r="C250" s="411">
        <v>23.32</v>
      </c>
      <c r="D250" s="456">
        <f t="shared" si="27"/>
        <v>10.577882609090084</v>
      </c>
      <c r="E250" s="427">
        <f>VLOOKUP(A250,'[1]Master Data'!A:AB,18,FALSE)</f>
        <v>0</v>
      </c>
      <c r="F250" s="457"/>
      <c r="G250" s="452">
        <v>45790</v>
      </c>
      <c r="H250" s="430" t="s">
        <v>2103</v>
      </c>
      <c r="I250" s="430" t="s">
        <v>2575</v>
      </c>
      <c r="J250" s="450">
        <v>200</v>
      </c>
      <c r="K250" s="671">
        <v>28.8</v>
      </c>
      <c r="L250" s="671"/>
      <c r="M250" s="671"/>
      <c r="N250" s="432">
        <f>G250+90</f>
        <v>45880</v>
      </c>
      <c r="O250" s="429"/>
      <c r="P250" s="430"/>
      <c r="Q250" s="430"/>
      <c r="R250" s="450"/>
      <c r="S250" s="458"/>
      <c r="T250" s="432"/>
      <c r="U250" s="459"/>
      <c r="V250" s="430"/>
      <c r="W250" s="430"/>
      <c r="X250" s="456"/>
      <c r="Y250" s="456"/>
      <c r="Z250" s="456"/>
      <c r="AA250" s="456"/>
      <c r="AB250" s="456"/>
      <c r="AC250" s="456"/>
      <c r="AD250" s="456"/>
    </row>
    <row r="251" spans="1:30" ht="45">
      <c r="A251" s="411" t="s">
        <v>1424</v>
      </c>
      <c r="B251" s="414" t="s">
        <v>2151</v>
      </c>
      <c r="C251" s="411">
        <v>58.300000000000004</v>
      </c>
      <c r="D251" s="456">
        <f t="shared" si="27"/>
        <v>26.444706522725212</v>
      </c>
      <c r="E251" s="427">
        <f>VLOOKUP(A251,'[1]Master Data'!A:AB,18,FALSE)</f>
        <v>0</v>
      </c>
      <c r="F251" s="457"/>
      <c r="G251" s="452">
        <v>45790</v>
      </c>
      <c r="H251" s="430" t="s">
        <v>2103</v>
      </c>
      <c r="I251" s="430" t="s">
        <v>2575</v>
      </c>
      <c r="J251" s="450">
        <v>180</v>
      </c>
      <c r="K251" s="671">
        <v>82.02</v>
      </c>
      <c r="L251" s="671"/>
      <c r="M251" s="671"/>
      <c r="N251" s="432">
        <f>G251+90</f>
        <v>45880</v>
      </c>
      <c r="O251" s="429">
        <v>45824</v>
      </c>
      <c r="P251" s="412" t="s">
        <v>2508</v>
      </c>
      <c r="Q251" s="412" t="s">
        <v>2509</v>
      </c>
      <c r="R251" s="450">
        <v>210</v>
      </c>
      <c r="S251" s="458">
        <v>71.400000000000006</v>
      </c>
      <c r="T251" s="432">
        <f>O251+90</f>
        <v>45914</v>
      </c>
      <c r="U251" s="459"/>
      <c r="V251" s="430"/>
      <c r="W251" s="430"/>
      <c r="X251" s="456"/>
      <c r="Y251" s="456"/>
      <c r="Z251" s="456"/>
      <c r="AA251" s="456"/>
      <c r="AB251" s="456"/>
      <c r="AC251" s="456"/>
      <c r="AD251" s="456"/>
    </row>
    <row r="252" spans="1:30" ht="58.15" customHeight="1">
      <c r="A252" s="411" t="s">
        <v>1428</v>
      </c>
      <c r="B252" s="414" t="s">
        <v>2153</v>
      </c>
      <c r="C252" s="411">
        <v>58.300000000000004</v>
      </c>
      <c r="D252" s="456">
        <f t="shared" si="27"/>
        <v>26.444706522725212</v>
      </c>
      <c r="E252" s="427">
        <f>VLOOKUP(A252,'[1]Master Data'!A:AB,18,FALSE)</f>
        <v>0</v>
      </c>
      <c r="F252" s="457"/>
      <c r="G252" s="452">
        <v>45790</v>
      </c>
      <c r="H252" s="430" t="s">
        <v>2103</v>
      </c>
      <c r="I252" s="430" t="s">
        <v>2575</v>
      </c>
      <c r="J252" s="450">
        <v>60</v>
      </c>
      <c r="K252" s="671">
        <v>82.02</v>
      </c>
      <c r="L252" s="671"/>
      <c r="M252" s="671"/>
      <c r="N252" s="432">
        <f>G252+90</f>
        <v>45880</v>
      </c>
      <c r="O252" s="429">
        <v>45824</v>
      </c>
      <c r="P252" s="412" t="s">
        <v>2508</v>
      </c>
      <c r="Q252" s="412" t="s">
        <v>2509</v>
      </c>
      <c r="R252" s="450">
        <v>60</v>
      </c>
      <c r="S252" s="458">
        <v>71.400000000000006</v>
      </c>
      <c r="T252" s="432">
        <f>O252+90</f>
        <v>45914</v>
      </c>
      <c r="U252" s="459"/>
      <c r="V252" s="430"/>
      <c r="W252" s="430"/>
      <c r="X252" s="456"/>
      <c r="Y252" s="456"/>
      <c r="Z252" s="456"/>
      <c r="AA252" s="456"/>
      <c r="AB252" s="456"/>
      <c r="AC252" s="456"/>
      <c r="AD252" s="456"/>
    </row>
    <row r="253" spans="1:30" ht="45">
      <c r="A253" s="411" t="s">
        <v>1431</v>
      </c>
      <c r="B253" s="414" t="s">
        <v>2155</v>
      </c>
      <c r="C253" s="411">
        <v>55.440000000000005</v>
      </c>
      <c r="D253" s="456">
        <f t="shared" si="27"/>
        <v>25.147419032931143</v>
      </c>
      <c r="E253" s="427">
        <f>VLOOKUP(A253,'[1]Master Data'!A:AB,18,FALSE)</f>
        <v>0</v>
      </c>
      <c r="F253" s="457"/>
      <c r="G253" s="452"/>
      <c r="H253" s="430"/>
      <c r="I253" s="430"/>
      <c r="J253" s="450"/>
      <c r="K253" s="671">
        <v>81.23</v>
      </c>
      <c r="L253" s="671"/>
      <c r="M253" s="671"/>
      <c r="N253" s="432"/>
      <c r="O253" s="429">
        <v>45824</v>
      </c>
      <c r="P253" s="412" t="s">
        <v>2508</v>
      </c>
      <c r="Q253" s="412" t="s">
        <v>2509</v>
      </c>
      <c r="R253" s="450">
        <v>90</v>
      </c>
      <c r="S253" s="458">
        <v>65.8</v>
      </c>
      <c r="T253" s="432">
        <f>O253+90</f>
        <v>45914</v>
      </c>
      <c r="U253" s="459"/>
      <c r="V253" s="430"/>
      <c r="W253" s="430"/>
      <c r="X253" s="456"/>
      <c r="Y253" s="456"/>
      <c r="Z253" s="456"/>
      <c r="AA253" s="456"/>
      <c r="AB253" s="456"/>
      <c r="AC253" s="456"/>
      <c r="AD253" s="456"/>
    </row>
    <row r="254" spans="1:30" ht="45">
      <c r="A254" s="411" t="s">
        <v>1434</v>
      </c>
      <c r="B254" s="414" t="s">
        <v>2157</v>
      </c>
      <c r="C254" s="411">
        <v>55.440000000000005</v>
      </c>
      <c r="D254" s="456">
        <f t="shared" si="27"/>
        <v>25.147419032931143</v>
      </c>
      <c r="E254" s="427">
        <f>VLOOKUP(A254,'[1]Master Data'!A:AB,18,FALSE)</f>
        <v>0</v>
      </c>
      <c r="F254" s="457"/>
      <c r="G254" s="452"/>
      <c r="H254" s="430"/>
      <c r="I254" s="430"/>
      <c r="J254" s="450"/>
      <c r="K254" s="671">
        <v>81.23</v>
      </c>
      <c r="L254" s="671"/>
      <c r="M254" s="671"/>
      <c r="N254" s="432"/>
      <c r="O254" s="429"/>
      <c r="P254" s="430"/>
      <c r="Q254" s="430"/>
      <c r="R254" s="450"/>
      <c r="S254" s="458">
        <v>65.8</v>
      </c>
      <c r="T254" s="432"/>
      <c r="U254" s="459"/>
      <c r="V254" s="430"/>
      <c r="W254" s="430"/>
      <c r="X254" s="456"/>
      <c r="Y254" s="456"/>
      <c r="Z254" s="456"/>
      <c r="AA254" s="456"/>
      <c r="AB254" s="456"/>
      <c r="AC254" s="456"/>
      <c r="AD254" s="456"/>
    </row>
    <row r="255" spans="1:30">
      <c r="A255" s="411" t="s">
        <v>1471</v>
      </c>
      <c r="B255" s="414" t="s">
        <v>2159</v>
      </c>
      <c r="C255" s="411">
        <v>3.036</v>
      </c>
      <c r="D255" s="456">
        <f t="shared" si="27"/>
        <v>1.3771205660890864</v>
      </c>
      <c r="E255" s="427">
        <f>VLOOKUP(A255,'[1]Master Data'!A:AB,18,FALSE)</f>
        <v>0</v>
      </c>
      <c r="F255" s="457"/>
      <c r="G255" s="452"/>
      <c r="H255" s="430"/>
      <c r="I255" s="430"/>
      <c r="J255" s="450"/>
      <c r="K255" s="671">
        <v>4.26</v>
      </c>
      <c r="L255" s="671"/>
      <c r="M255" s="671"/>
      <c r="N255" s="432"/>
      <c r="O255" s="429"/>
      <c r="P255" s="430"/>
      <c r="Q255" s="430"/>
      <c r="R255" s="450"/>
      <c r="S255" s="458"/>
      <c r="T255" s="432"/>
      <c r="U255" s="459"/>
      <c r="V255" s="430"/>
      <c r="W255" s="430"/>
      <c r="X255" s="456"/>
      <c r="Y255" s="456"/>
      <c r="Z255" s="456"/>
      <c r="AA255" s="456"/>
      <c r="AB255" s="456"/>
      <c r="AC255" s="456"/>
      <c r="AD255" s="456"/>
    </row>
    <row r="256" spans="1:30">
      <c r="A256" s="411" t="s">
        <v>1474</v>
      </c>
      <c r="B256" s="414" t="s">
        <v>2161</v>
      </c>
      <c r="C256" s="411">
        <v>0.19800000000000001</v>
      </c>
      <c r="D256" s="456">
        <f t="shared" si="27"/>
        <v>8.9812210831896944E-2</v>
      </c>
      <c r="E256" s="427">
        <f>VLOOKUP(A256,'[1]Master Data'!A:AB,18,FALSE)</f>
        <v>0</v>
      </c>
      <c r="F256" s="457"/>
      <c r="G256" s="452"/>
      <c r="H256" s="430"/>
      <c r="I256" s="430"/>
      <c r="J256" s="450"/>
      <c r="K256" s="671">
        <v>0.52</v>
      </c>
      <c r="L256" s="671"/>
      <c r="M256" s="671"/>
      <c r="N256" s="432"/>
      <c r="O256" s="429"/>
      <c r="P256" s="430"/>
      <c r="Q256" s="430"/>
      <c r="R256" s="450"/>
      <c r="S256" s="458"/>
      <c r="T256" s="432"/>
      <c r="U256" s="459"/>
      <c r="V256" s="430"/>
      <c r="W256" s="430"/>
      <c r="X256" s="456"/>
      <c r="Y256" s="456"/>
      <c r="Z256" s="456"/>
      <c r="AA256" s="456"/>
      <c r="AB256" s="456"/>
      <c r="AC256" s="456"/>
      <c r="AD256" s="456"/>
    </row>
    <row r="257" spans="1:30" ht="29.45" customHeight="1">
      <c r="A257" s="411" t="s">
        <v>1477</v>
      </c>
      <c r="B257" s="414" t="s">
        <v>2163</v>
      </c>
      <c r="C257" s="411">
        <v>1.2320000000000002</v>
      </c>
      <c r="D257" s="456">
        <f t="shared" si="27"/>
        <v>0.55883153406513664</v>
      </c>
      <c r="E257" s="427">
        <f>VLOOKUP(A257,'[1]Master Data'!A:AB,18,FALSE)</f>
        <v>0</v>
      </c>
      <c r="F257" s="457"/>
      <c r="G257" s="452"/>
      <c r="H257" s="430"/>
      <c r="I257" s="430"/>
      <c r="J257" s="450"/>
      <c r="K257" s="671">
        <v>2.29</v>
      </c>
      <c r="L257" s="671"/>
      <c r="M257" s="671"/>
      <c r="N257" s="432"/>
      <c r="O257" s="429"/>
      <c r="P257" s="430"/>
      <c r="Q257" s="430"/>
      <c r="R257" s="450"/>
      <c r="S257" s="458"/>
      <c r="T257" s="432"/>
      <c r="U257" s="459"/>
      <c r="V257" s="430"/>
      <c r="W257" s="430"/>
      <c r="X257" s="456"/>
      <c r="Y257" s="456"/>
      <c r="Z257" s="456"/>
      <c r="AA257" s="456"/>
      <c r="AB257" s="456"/>
      <c r="AC257" s="456"/>
      <c r="AD257" s="456"/>
    </row>
    <row r="258" spans="1:30" ht="30">
      <c r="A258" s="411" t="s">
        <v>1374</v>
      </c>
      <c r="B258" s="414" t="s">
        <v>2165</v>
      </c>
      <c r="C258" s="411">
        <v>24.200000000000003</v>
      </c>
      <c r="D258" s="456">
        <f t="shared" si="27"/>
        <v>10.977047990565183</v>
      </c>
      <c r="E258" s="427">
        <f>VLOOKUP(A258,'[1]Master Data'!A:AB,18,FALSE)</f>
        <v>0</v>
      </c>
      <c r="F258" s="457"/>
      <c r="G258" s="452"/>
      <c r="H258" s="430"/>
      <c r="I258" s="430"/>
      <c r="J258" s="450"/>
      <c r="K258" s="671">
        <v>29.98</v>
      </c>
      <c r="L258" s="671"/>
      <c r="M258" s="671"/>
      <c r="N258" s="432"/>
      <c r="O258" s="429"/>
      <c r="P258" s="430"/>
      <c r="Q258" s="430"/>
      <c r="R258" s="450"/>
      <c r="S258" s="458"/>
      <c r="T258" s="432"/>
      <c r="U258" s="459"/>
      <c r="V258" s="430"/>
      <c r="W258" s="430"/>
      <c r="X258" s="456"/>
      <c r="Y258" s="456"/>
      <c r="Z258" s="456"/>
      <c r="AA258" s="456"/>
      <c r="AB258" s="456"/>
      <c r="AC258" s="456"/>
      <c r="AD258" s="456"/>
    </row>
    <row r="259" spans="1:30" ht="30">
      <c r="A259" s="411" t="s">
        <v>1479</v>
      </c>
      <c r="B259" s="414" t="s">
        <v>2168</v>
      </c>
      <c r="C259" s="411">
        <v>0.92400000000000004</v>
      </c>
      <c r="D259" s="456">
        <f t="shared" si="27"/>
        <v>0.41912365054885242</v>
      </c>
      <c r="E259" s="427">
        <f>VLOOKUP(A259,'[1]Master Data'!A:AB,18,FALSE)</f>
        <v>0</v>
      </c>
      <c r="F259" s="457"/>
      <c r="G259" s="452"/>
      <c r="H259" s="430"/>
      <c r="I259" s="430"/>
      <c r="J259" s="450"/>
      <c r="K259" s="671">
        <v>1.44</v>
      </c>
      <c r="L259" s="671"/>
      <c r="M259" s="671"/>
      <c r="N259" s="432"/>
      <c r="O259" s="429"/>
      <c r="P259" s="430"/>
      <c r="Q259" s="430"/>
      <c r="R259" s="450"/>
      <c r="S259" s="458"/>
      <c r="T259" s="432"/>
      <c r="U259" s="459"/>
      <c r="V259" s="430"/>
      <c r="W259" s="430"/>
      <c r="X259" s="456"/>
      <c r="Y259" s="456"/>
      <c r="Z259" s="456"/>
      <c r="AA259" s="456"/>
      <c r="AB259" s="456"/>
      <c r="AC259" s="456"/>
      <c r="AD259" s="456"/>
    </row>
    <row r="260" spans="1:30" ht="30">
      <c r="A260" s="411" t="s">
        <v>1482</v>
      </c>
      <c r="B260" s="414" t="s">
        <v>2170</v>
      </c>
      <c r="C260" s="411">
        <v>0.92400000000000004</v>
      </c>
      <c r="D260" s="456">
        <f t="shared" si="27"/>
        <v>0.41912365054885242</v>
      </c>
      <c r="E260" s="427">
        <f>VLOOKUP(A260,'[1]Master Data'!A:AB,18,FALSE)</f>
        <v>0</v>
      </c>
      <c r="F260" s="457"/>
      <c r="G260" s="452">
        <v>45790</v>
      </c>
      <c r="H260" s="430" t="s">
        <v>2103</v>
      </c>
      <c r="I260" s="430" t="s">
        <v>2575</v>
      </c>
      <c r="J260" s="450">
        <v>200</v>
      </c>
      <c r="K260" s="671">
        <v>1.44</v>
      </c>
      <c r="L260" s="671"/>
      <c r="M260" s="671"/>
      <c r="N260" s="432">
        <f>G260+90</f>
        <v>45880</v>
      </c>
      <c r="O260" s="429"/>
      <c r="P260" s="430"/>
      <c r="Q260" s="430"/>
      <c r="R260" s="450"/>
      <c r="S260" s="458"/>
      <c r="T260" s="432"/>
      <c r="U260" s="459"/>
      <c r="V260" s="430"/>
      <c r="W260" s="430"/>
      <c r="X260" s="456"/>
      <c r="Y260" s="456"/>
      <c r="Z260" s="456"/>
      <c r="AA260" s="456"/>
      <c r="AB260" s="456"/>
      <c r="AC260" s="456"/>
      <c r="AD260" s="456"/>
    </row>
    <row r="261" spans="1:30" ht="30">
      <c r="A261" s="411" t="s">
        <v>1485</v>
      </c>
      <c r="B261" s="414" t="s">
        <v>2172</v>
      </c>
      <c r="C261" s="411">
        <v>1.2100000000000002</v>
      </c>
      <c r="D261" s="456">
        <f t="shared" si="27"/>
        <v>0.54885239952825915</v>
      </c>
      <c r="E261" s="427">
        <f>VLOOKUP(A261,'[1]Master Data'!A:AB,18,FALSE)</f>
        <v>0</v>
      </c>
      <c r="F261" s="457"/>
      <c r="G261" s="452"/>
      <c r="H261" s="430"/>
      <c r="I261" s="430"/>
      <c r="J261" s="450"/>
      <c r="K261" s="671">
        <v>2.09</v>
      </c>
      <c r="L261" s="671"/>
      <c r="M261" s="671"/>
      <c r="N261" s="432"/>
      <c r="O261" s="429"/>
      <c r="P261" s="430"/>
      <c r="Q261" s="430"/>
      <c r="R261" s="450"/>
      <c r="S261" s="458"/>
      <c r="T261" s="432"/>
      <c r="U261" s="459"/>
      <c r="V261" s="430"/>
      <c r="W261" s="430"/>
      <c r="X261" s="456"/>
      <c r="Y261" s="456"/>
      <c r="Z261" s="456"/>
      <c r="AA261" s="456"/>
      <c r="AB261" s="456"/>
      <c r="AC261" s="456"/>
      <c r="AD261" s="456"/>
    </row>
    <row r="262" spans="1:30" ht="45">
      <c r="A262" s="411" t="s">
        <v>1488</v>
      </c>
      <c r="B262" s="414" t="s">
        <v>2174</v>
      </c>
      <c r="C262" s="411">
        <v>1.7600000000000002</v>
      </c>
      <c r="D262" s="456">
        <f t="shared" si="27"/>
        <v>0.79833076295019512</v>
      </c>
      <c r="E262" s="427">
        <f>VLOOKUP(A262,'[1]Master Data'!A:AB,18,FALSE)</f>
        <v>0</v>
      </c>
      <c r="F262" s="457"/>
      <c r="G262" s="452"/>
      <c r="H262" s="430"/>
      <c r="I262" s="430"/>
      <c r="J262" s="450"/>
      <c r="K262" s="671">
        <v>2.98</v>
      </c>
      <c r="L262" s="671"/>
      <c r="M262" s="671"/>
      <c r="N262" s="432"/>
      <c r="O262" s="429"/>
      <c r="P262" s="430"/>
      <c r="Q262" s="430"/>
      <c r="R262" s="450"/>
      <c r="S262" s="458"/>
      <c r="T262" s="432"/>
      <c r="U262" s="459"/>
      <c r="V262" s="430"/>
      <c r="W262" s="430"/>
      <c r="X262" s="456"/>
      <c r="Y262" s="456"/>
      <c r="Z262" s="456"/>
      <c r="AA262" s="456"/>
      <c r="AB262" s="456"/>
      <c r="AC262" s="456"/>
      <c r="AD262" s="456"/>
    </row>
    <row r="263" spans="1:30" ht="45">
      <c r="A263" s="411" t="s">
        <v>1437</v>
      </c>
      <c r="B263" s="414" t="s">
        <v>2176</v>
      </c>
      <c r="C263" s="411">
        <v>53.900000000000006</v>
      </c>
      <c r="D263" s="456">
        <f t="shared" si="27"/>
        <v>24.448879615349725</v>
      </c>
      <c r="E263" s="427">
        <f>VLOOKUP(A263,'[1]Master Data'!A:AB,18,FALSE)</f>
        <v>0</v>
      </c>
      <c r="F263" s="457"/>
      <c r="G263" s="452"/>
      <c r="H263" s="430"/>
      <c r="I263" s="430"/>
      <c r="J263" s="450"/>
      <c r="K263" s="671">
        <v>74.91</v>
      </c>
      <c r="L263" s="671"/>
      <c r="M263" s="671"/>
      <c r="N263" s="432"/>
      <c r="O263" s="429"/>
      <c r="P263" s="430"/>
      <c r="Q263" s="430"/>
      <c r="R263" s="450"/>
      <c r="S263" s="458"/>
      <c r="T263" s="432"/>
      <c r="U263" s="459"/>
      <c r="V263" s="430"/>
      <c r="W263" s="430"/>
      <c r="X263" s="456"/>
      <c r="Y263" s="456"/>
      <c r="Z263" s="456"/>
      <c r="AA263" s="456"/>
      <c r="AB263" s="456"/>
      <c r="AC263" s="456"/>
      <c r="AD263" s="456"/>
    </row>
    <row r="264" spans="1:30">
      <c r="A264" s="411" t="s">
        <v>1378</v>
      </c>
      <c r="B264" s="414" t="s">
        <v>2576</v>
      </c>
      <c r="C264" s="411">
        <v>6.6000000000000005</v>
      </c>
      <c r="D264" s="456">
        <f t="shared" si="27"/>
        <v>2.9937403610632316</v>
      </c>
      <c r="E264" s="427">
        <f>VLOOKUP(A264,'[1]Master Data'!A:AB,18,FALSE)</f>
        <v>0</v>
      </c>
      <c r="F264" s="457"/>
      <c r="G264" s="452"/>
      <c r="H264" s="430"/>
      <c r="I264" s="430"/>
      <c r="J264" s="450"/>
      <c r="K264" s="671">
        <v>7.88</v>
      </c>
      <c r="L264" s="671"/>
      <c r="M264" s="671"/>
      <c r="N264" s="432"/>
      <c r="O264" s="429"/>
      <c r="P264" s="430"/>
      <c r="Q264" s="430"/>
      <c r="R264" s="450"/>
      <c r="S264" s="458"/>
      <c r="T264" s="432"/>
      <c r="U264" s="459"/>
      <c r="V264" s="430"/>
      <c r="W264" s="430"/>
      <c r="X264" s="456"/>
      <c r="Y264" s="456"/>
      <c r="Z264" s="456"/>
      <c r="AA264" s="456"/>
      <c r="AB264" s="456"/>
      <c r="AC264" s="456"/>
      <c r="AD264" s="456"/>
    </row>
    <row r="265" spans="1:30">
      <c r="A265" s="411" t="s">
        <v>1381</v>
      </c>
      <c r="B265" s="414" t="s">
        <v>2577</v>
      </c>
      <c r="C265" s="411">
        <v>8.4700000000000006</v>
      </c>
      <c r="D265" s="456">
        <f t="shared" si="27"/>
        <v>3.8419667966978137</v>
      </c>
      <c r="E265" s="427">
        <f>VLOOKUP(A265,'[1]Master Data'!A:AB,18,FALSE)</f>
        <v>0</v>
      </c>
      <c r="F265" s="457"/>
      <c r="G265" s="452"/>
      <c r="H265" s="430"/>
      <c r="I265" s="430"/>
      <c r="J265" s="450"/>
      <c r="K265" s="671">
        <v>9.31</v>
      </c>
      <c r="L265" s="671"/>
      <c r="M265" s="671"/>
      <c r="N265" s="432"/>
      <c r="O265" s="429"/>
      <c r="P265" s="430"/>
      <c r="Q265" s="430"/>
      <c r="R265" s="450"/>
      <c r="S265" s="458"/>
      <c r="T265" s="432"/>
      <c r="U265" s="459"/>
      <c r="V265" s="430"/>
      <c r="W265" s="430"/>
      <c r="X265" s="456"/>
      <c r="Y265" s="456"/>
      <c r="Z265" s="456"/>
      <c r="AA265" s="456"/>
      <c r="AB265" s="456"/>
      <c r="AC265" s="456"/>
      <c r="AD265" s="456"/>
    </row>
    <row r="266" spans="1:30">
      <c r="A266" s="411" t="s">
        <v>1384</v>
      </c>
      <c r="B266" s="414" t="s">
        <v>2578</v>
      </c>
      <c r="C266" s="411">
        <v>8.4700000000000006</v>
      </c>
      <c r="D266" s="456">
        <f t="shared" si="27"/>
        <v>3.8419667966978137</v>
      </c>
      <c r="E266" s="427">
        <f>VLOOKUP(A266,'[1]Master Data'!A:AB,18,FALSE)</f>
        <v>0</v>
      </c>
      <c r="F266" s="457"/>
      <c r="G266" s="452"/>
      <c r="H266" s="430"/>
      <c r="I266" s="430"/>
      <c r="J266" s="450"/>
      <c r="K266" s="671">
        <v>9.94</v>
      </c>
      <c r="L266" s="671"/>
      <c r="M266" s="671"/>
      <c r="N266" s="432"/>
      <c r="O266" s="429"/>
      <c r="P266" s="430"/>
      <c r="Q266" s="430"/>
      <c r="R266" s="450"/>
      <c r="S266" s="458"/>
      <c r="T266" s="432"/>
      <c r="U266" s="459"/>
      <c r="V266" s="430"/>
      <c r="W266" s="430"/>
      <c r="X266" s="456"/>
      <c r="Y266" s="456"/>
      <c r="Z266" s="456"/>
      <c r="AA266" s="456"/>
      <c r="AB266" s="456"/>
      <c r="AC266" s="456"/>
      <c r="AD266" s="456"/>
    </row>
    <row r="267" spans="1:30" ht="30">
      <c r="A267" s="411" t="s">
        <v>1387</v>
      </c>
      <c r="B267" s="414" t="s">
        <v>2579</v>
      </c>
      <c r="C267" s="411">
        <v>7.5680000000000005</v>
      </c>
      <c r="D267" s="456">
        <f t="shared" si="27"/>
        <v>3.4328222806858388</v>
      </c>
      <c r="E267" s="427">
        <f>VLOOKUP(A267,'[1]Master Data'!A:AB,18,FALSE)</f>
        <v>0</v>
      </c>
      <c r="F267" s="457"/>
      <c r="G267" s="452"/>
      <c r="H267" s="430"/>
      <c r="I267" s="430"/>
      <c r="J267" s="450"/>
      <c r="K267" s="671">
        <v>10.130000000000001</v>
      </c>
      <c r="L267" s="671"/>
      <c r="M267" s="671"/>
      <c r="N267" s="432"/>
      <c r="O267" s="429"/>
      <c r="P267" s="430"/>
      <c r="Q267" s="430"/>
      <c r="R267" s="450"/>
      <c r="S267" s="458"/>
      <c r="T267" s="432"/>
      <c r="U267" s="459"/>
      <c r="V267" s="430"/>
      <c r="W267" s="430"/>
      <c r="X267" s="456"/>
      <c r="Y267" s="456"/>
      <c r="Z267" s="456"/>
      <c r="AA267" s="456"/>
      <c r="AB267" s="456"/>
      <c r="AC267" s="456"/>
      <c r="AD267" s="456"/>
    </row>
    <row r="268" spans="1:30" ht="33" customHeight="1">
      <c r="A268" s="411" t="s">
        <v>1390</v>
      </c>
      <c r="B268" s="414" t="s">
        <v>2186</v>
      </c>
      <c r="C268" s="411">
        <v>14.52</v>
      </c>
      <c r="D268" s="456">
        <f t="shared" si="27"/>
        <v>6.5862287943391085</v>
      </c>
      <c r="E268" s="427">
        <f>VLOOKUP(A268,'[1]Master Data'!A:AB,18,FALSE)</f>
        <v>0</v>
      </c>
      <c r="F268" s="457"/>
      <c r="G268" s="452">
        <v>45790</v>
      </c>
      <c r="H268" s="430" t="s">
        <v>2103</v>
      </c>
      <c r="I268" s="430" t="s">
        <v>2575</v>
      </c>
      <c r="J268" s="450">
        <v>300</v>
      </c>
      <c r="K268" s="671">
        <v>22.41</v>
      </c>
      <c r="L268" s="671"/>
      <c r="M268" s="671"/>
      <c r="N268" s="432">
        <f>G268+90</f>
        <v>45880</v>
      </c>
      <c r="O268" s="429"/>
      <c r="P268" s="430"/>
      <c r="Q268" s="430"/>
      <c r="R268" s="450"/>
      <c r="S268" s="458"/>
      <c r="T268" s="432"/>
      <c r="U268" s="459"/>
      <c r="V268" s="430"/>
      <c r="W268" s="430"/>
      <c r="X268" s="456"/>
      <c r="Y268" s="456"/>
      <c r="Z268" s="456"/>
      <c r="AA268" s="456"/>
      <c r="AB268" s="456"/>
      <c r="AC268" s="456"/>
      <c r="AD268" s="456"/>
    </row>
    <row r="269" spans="1:30" ht="33" customHeight="1">
      <c r="A269" s="411" t="s">
        <v>1393</v>
      </c>
      <c r="B269" s="414" t="s">
        <v>2188</v>
      </c>
      <c r="C269" s="411">
        <v>18.260000000000002</v>
      </c>
      <c r="D269" s="456">
        <f t="shared" si="27"/>
        <v>8.2826816656082745</v>
      </c>
      <c r="E269" s="427">
        <f>VLOOKUP(A269,'[1]Master Data'!A:AB,18,FALSE)</f>
        <v>0</v>
      </c>
      <c r="F269" s="457"/>
      <c r="G269" s="452">
        <v>45790</v>
      </c>
      <c r="H269" s="430" t="s">
        <v>2103</v>
      </c>
      <c r="I269" s="430" t="s">
        <v>2575</v>
      </c>
      <c r="J269" s="450">
        <v>375</v>
      </c>
      <c r="K269" s="671">
        <v>27.45</v>
      </c>
      <c r="L269" s="671"/>
      <c r="M269" s="671"/>
      <c r="N269" s="432">
        <f>G269+90</f>
        <v>45880</v>
      </c>
      <c r="O269" s="429">
        <v>45824</v>
      </c>
      <c r="P269" s="412" t="s">
        <v>2508</v>
      </c>
      <c r="Q269" s="412" t="s">
        <v>2509</v>
      </c>
      <c r="R269" s="450">
        <v>250</v>
      </c>
      <c r="S269" s="458">
        <v>25.9</v>
      </c>
      <c r="T269" s="432">
        <f>O269+90</f>
        <v>45914</v>
      </c>
      <c r="U269" s="459"/>
      <c r="V269" s="430"/>
      <c r="W269" s="430"/>
      <c r="X269" s="456"/>
      <c r="Y269" s="456"/>
      <c r="Z269" s="456"/>
      <c r="AA269" s="456"/>
      <c r="AB269" s="456"/>
      <c r="AC269" s="456"/>
      <c r="AD269" s="456"/>
    </row>
    <row r="270" spans="1:30" ht="30">
      <c r="A270" s="411" t="s">
        <v>1337</v>
      </c>
      <c r="B270" s="414" t="s">
        <v>2190</v>
      </c>
      <c r="C270" s="411">
        <v>8.8000000000000007</v>
      </c>
      <c r="D270" s="456">
        <f t="shared" si="27"/>
        <v>3.9916538147509755</v>
      </c>
      <c r="E270" s="427">
        <f>VLOOKUP(A270,'[1]Master Data'!A:AB,18,FALSE)</f>
        <v>0</v>
      </c>
      <c r="F270" s="457"/>
      <c r="G270" s="452"/>
      <c r="H270" s="430"/>
      <c r="I270" s="430"/>
      <c r="J270" s="450"/>
      <c r="K270" s="671">
        <v>13.1</v>
      </c>
      <c r="L270" s="671"/>
      <c r="M270" s="671"/>
      <c r="N270" s="432"/>
      <c r="O270" s="429"/>
      <c r="P270" s="430"/>
      <c r="Q270" s="430"/>
      <c r="R270" s="450"/>
      <c r="S270" s="458"/>
      <c r="T270" s="432"/>
      <c r="U270" s="459"/>
      <c r="V270" s="430"/>
      <c r="W270" s="430"/>
      <c r="X270" s="456"/>
      <c r="Y270" s="456"/>
      <c r="Z270" s="456"/>
      <c r="AA270" s="456"/>
      <c r="AB270" s="456"/>
      <c r="AC270" s="456"/>
      <c r="AD270" s="456"/>
    </row>
    <row r="271" spans="1:30" ht="30">
      <c r="A271" s="411" t="s">
        <v>1342</v>
      </c>
      <c r="B271" s="414" t="s">
        <v>2580</v>
      </c>
      <c r="C271" s="411">
        <v>11.440000000000001</v>
      </c>
      <c r="D271" s="456">
        <f t="shared" si="27"/>
        <v>5.1891499591762678</v>
      </c>
      <c r="E271" s="427">
        <f>VLOOKUP(A271,'[1]Master Data'!A:AB,18,FALSE)</f>
        <v>0</v>
      </c>
      <c r="F271" s="457"/>
      <c r="G271" s="452"/>
      <c r="H271" s="430"/>
      <c r="I271" s="430"/>
      <c r="J271" s="450"/>
      <c r="K271" s="671">
        <v>20.99</v>
      </c>
      <c r="L271" s="671"/>
      <c r="M271" s="671"/>
      <c r="N271" s="432"/>
      <c r="O271" s="429"/>
      <c r="P271" s="430"/>
      <c r="Q271" s="430"/>
      <c r="R271" s="450"/>
      <c r="S271" s="458">
        <v>20.3</v>
      </c>
      <c r="T271" s="432"/>
      <c r="U271" s="459"/>
      <c r="V271" s="430"/>
      <c r="W271" s="430"/>
      <c r="X271" s="456"/>
      <c r="Y271" s="456"/>
      <c r="Z271" s="456"/>
      <c r="AA271" s="456"/>
      <c r="AB271" s="456"/>
      <c r="AC271" s="456"/>
      <c r="AD271" s="456"/>
    </row>
    <row r="272" spans="1:30" ht="30">
      <c r="A272" s="411" t="s">
        <v>1345</v>
      </c>
      <c r="B272" s="414" t="s">
        <v>2194</v>
      </c>
      <c r="C272" s="411">
        <v>13.42</v>
      </c>
      <c r="D272" s="456">
        <f t="shared" si="27"/>
        <v>6.0872720674952365</v>
      </c>
      <c r="E272" s="427">
        <f>VLOOKUP(A272,'[1]Master Data'!A:AB,18,FALSE)</f>
        <v>0</v>
      </c>
      <c r="F272" s="457"/>
      <c r="G272" s="452"/>
      <c r="H272" s="430"/>
      <c r="I272" s="430"/>
      <c r="J272" s="450"/>
      <c r="K272" s="671">
        <v>24.78</v>
      </c>
      <c r="L272" s="671"/>
      <c r="M272" s="671"/>
      <c r="N272" s="432"/>
      <c r="O272" s="429">
        <v>45824</v>
      </c>
      <c r="P272" s="412" t="s">
        <v>2508</v>
      </c>
      <c r="Q272" s="412" t="s">
        <v>2509</v>
      </c>
      <c r="R272" s="450">
        <v>150</v>
      </c>
      <c r="S272" s="458">
        <v>21.7</v>
      </c>
      <c r="T272" s="432">
        <f>O272+90</f>
        <v>45914</v>
      </c>
      <c r="U272" s="459"/>
      <c r="V272" s="430"/>
      <c r="W272" s="430"/>
      <c r="X272" s="456"/>
      <c r="Y272" s="456"/>
      <c r="Z272" s="456"/>
      <c r="AA272" s="456"/>
      <c r="AB272" s="456"/>
      <c r="AC272" s="456"/>
      <c r="AD272" s="456"/>
    </row>
    <row r="273" spans="1:30" ht="45">
      <c r="A273" s="411" t="s">
        <v>1348</v>
      </c>
      <c r="B273" s="414" t="s">
        <v>2196</v>
      </c>
      <c r="C273" s="411">
        <v>13.200000000000001</v>
      </c>
      <c r="D273" s="456">
        <f t="shared" si="27"/>
        <v>5.9874807221264632</v>
      </c>
      <c r="E273" s="427">
        <f>VLOOKUP(A273,'[1]Master Data'!A:AB,18,FALSE)</f>
        <v>0</v>
      </c>
      <c r="F273" s="457"/>
      <c r="G273" s="452">
        <v>45790</v>
      </c>
      <c r="H273" s="430" t="s">
        <v>2103</v>
      </c>
      <c r="I273" s="430" t="s">
        <v>2575</v>
      </c>
      <c r="J273" s="450">
        <v>200</v>
      </c>
      <c r="K273" s="671">
        <v>29.86</v>
      </c>
      <c r="L273" s="671"/>
      <c r="M273" s="671"/>
      <c r="N273" s="432">
        <f>G273+90</f>
        <v>45880</v>
      </c>
      <c r="O273" s="429">
        <v>45824</v>
      </c>
      <c r="P273" s="412" t="s">
        <v>2508</v>
      </c>
      <c r="Q273" s="412" t="s">
        <v>2509</v>
      </c>
      <c r="R273" s="450">
        <v>400</v>
      </c>
      <c r="S273" s="458">
        <v>19.600000000000001</v>
      </c>
      <c r="T273" s="432">
        <f>O273+90</f>
        <v>45914</v>
      </c>
      <c r="U273" s="459"/>
      <c r="V273" s="430"/>
      <c r="W273" s="430"/>
      <c r="X273" s="456"/>
      <c r="Y273" s="456"/>
      <c r="Z273" s="456"/>
      <c r="AA273" s="456"/>
      <c r="AB273" s="456"/>
      <c r="AC273" s="456"/>
      <c r="AD273" s="456"/>
    </row>
    <row r="274" spans="1:30" ht="30.75" customHeight="1">
      <c r="A274" s="411" t="s">
        <v>1351</v>
      </c>
      <c r="B274" s="414" t="s">
        <v>2198</v>
      </c>
      <c r="C274" s="411">
        <v>5.28</v>
      </c>
      <c r="D274" s="456">
        <f t="shared" si="27"/>
        <v>2.394992288850585</v>
      </c>
      <c r="E274" s="427">
        <f>VLOOKUP(A274,'[1]Master Data'!A:AB,18,FALSE)</f>
        <v>0</v>
      </c>
      <c r="F274" s="457"/>
      <c r="G274" s="452">
        <v>45790</v>
      </c>
      <c r="H274" s="430" t="s">
        <v>2103</v>
      </c>
      <c r="I274" s="430" t="s">
        <v>2575</v>
      </c>
      <c r="J274" s="450">
        <v>400</v>
      </c>
      <c r="K274" s="671">
        <v>4.3532000000000002</v>
      </c>
      <c r="L274" s="671"/>
      <c r="M274" s="671"/>
      <c r="N274" s="432">
        <f>G274+90</f>
        <v>45880</v>
      </c>
      <c r="O274" s="429"/>
      <c r="P274" s="430"/>
      <c r="Q274" s="430"/>
      <c r="R274" s="450"/>
      <c r="S274" s="458"/>
      <c r="T274" s="432"/>
      <c r="U274" s="459"/>
      <c r="V274" s="430"/>
      <c r="W274" s="430"/>
      <c r="X274" s="456"/>
      <c r="Y274" s="456"/>
      <c r="Z274" s="456"/>
      <c r="AA274" s="456"/>
      <c r="AB274" s="456"/>
      <c r="AC274" s="456"/>
      <c r="AD274" s="456"/>
    </row>
    <row r="275" spans="1:30" ht="30.75" customHeight="1">
      <c r="A275" s="411" t="s">
        <v>1354</v>
      </c>
      <c r="B275" s="414" t="s">
        <v>2200</v>
      </c>
      <c r="C275" s="411">
        <v>7.5900000000000007</v>
      </c>
      <c r="D275" s="456">
        <f t="shared" si="27"/>
        <v>3.4428014152227164</v>
      </c>
      <c r="E275" s="427">
        <f>VLOOKUP(A275,'[1]Master Data'!A:AB,18,FALSE)</f>
        <v>0</v>
      </c>
      <c r="F275" s="457"/>
      <c r="G275" s="452">
        <v>45790</v>
      </c>
      <c r="H275" s="430" t="s">
        <v>2103</v>
      </c>
      <c r="I275" s="430" t="s">
        <v>2575</v>
      </c>
      <c r="J275" s="450">
        <v>250</v>
      </c>
      <c r="K275" s="671">
        <v>5.8267999999999995</v>
      </c>
      <c r="L275" s="671"/>
      <c r="M275" s="671"/>
      <c r="N275" s="432">
        <f>G275+90</f>
        <v>45880</v>
      </c>
      <c r="O275" s="429"/>
      <c r="P275" s="430"/>
      <c r="Q275" s="430"/>
      <c r="R275" s="450"/>
      <c r="S275" s="458"/>
      <c r="T275" s="432"/>
      <c r="U275" s="459"/>
      <c r="V275" s="430"/>
      <c r="W275" s="430"/>
      <c r="X275" s="456"/>
      <c r="Y275" s="456"/>
      <c r="Z275" s="456"/>
      <c r="AA275" s="456"/>
      <c r="AB275" s="456"/>
      <c r="AC275" s="456"/>
      <c r="AD275" s="456"/>
    </row>
    <row r="276" spans="1:30" ht="30.75" customHeight="1">
      <c r="A276" s="411" t="s">
        <v>1357</v>
      </c>
      <c r="B276" s="414" t="s">
        <v>2202</v>
      </c>
      <c r="C276" s="411">
        <v>9.57</v>
      </c>
      <c r="D276" s="456">
        <f t="shared" si="27"/>
        <v>4.3409235235416856</v>
      </c>
      <c r="E276" s="427">
        <f>VLOOKUP(A276,'[1]Master Data'!A:AB,18,FALSE)</f>
        <v>0</v>
      </c>
      <c r="F276" s="457"/>
      <c r="G276" s="452">
        <v>45790</v>
      </c>
      <c r="H276" s="430" t="s">
        <v>2103</v>
      </c>
      <c r="I276" s="430" t="s">
        <v>2575</v>
      </c>
      <c r="J276" s="450">
        <v>250</v>
      </c>
      <c r="K276" s="671">
        <v>8.0376555555555562</v>
      </c>
      <c r="L276" s="671"/>
      <c r="M276" s="671"/>
      <c r="N276" s="432">
        <f>G276+90</f>
        <v>45880</v>
      </c>
      <c r="O276" s="429"/>
      <c r="P276" s="430"/>
      <c r="Q276" s="430"/>
      <c r="R276" s="450"/>
      <c r="S276" s="458"/>
      <c r="T276" s="432"/>
      <c r="U276" s="459"/>
      <c r="V276" s="430"/>
      <c r="W276" s="430"/>
      <c r="X276" s="456"/>
      <c r="Y276" s="456"/>
      <c r="Z276" s="456"/>
      <c r="AA276" s="456"/>
      <c r="AB276" s="456"/>
      <c r="AC276" s="456"/>
      <c r="AD276" s="456"/>
    </row>
    <row r="277" spans="1:30" ht="30">
      <c r="A277" s="411" t="s">
        <v>1360</v>
      </c>
      <c r="B277" s="414" t="s">
        <v>2204</v>
      </c>
      <c r="C277" s="411">
        <v>1.1440000000000001</v>
      </c>
      <c r="D277" s="456">
        <f t="shared" si="27"/>
        <v>0.5189149959176268</v>
      </c>
      <c r="E277" s="427">
        <f>VLOOKUP(A277,'[1]Master Data'!A:AB,18,FALSE)</f>
        <v>0</v>
      </c>
      <c r="F277" s="457"/>
      <c r="G277" s="452"/>
      <c r="H277" s="430"/>
      <c r="I277" s="430"/>
      <c r="J277" s="450"/>
      <c r="K277" s="671">
        <v>1.93</v>
      </c>
      <c r="L277" s="671"/>
      <c r="M277" s="671"/>
      <c r="N277" s="432"/>
      <c r="O277" s="429"/>
      <c r="P277" s="430"/>
      <c r="Q277" s="430"/>
      <c r="R277" s="450"/>
      <c r="S277" s="458"/>
      <c r="T277" s="432"/>
      <c r="U277" s="459"/>
      <c r="V277" s="430"/>
      <c r="W277" s="430"/>
      <c r="X277" s="456"/>
      <c r="Y277" s="456"/>
      <c r="Z277" s="456"/>
      <c r="AA277" s="456"/>
      <c r="AB277" s="456"/>
      <c r="AC277" s="456"/>
      <c r="AD277" s="456"/>
    </row>
    <row r="278" spans="1:30" ht="31.5" customHeight="1">
      <c r="A278" s="411" t="s">
        <v>1491</v>
      </c>
      <c r="B278" s="414" t="s">
        <v>2206</v>
      </c>
      <c r="C278" s="411">
        <v>0.13200000000000001</v>
      </c>
      <c r="D278" s="456">
        <f t="shared" si="27"/>
        <v>5.9874807221264627E-2</v>
      </c>
      <c r="E278" s="427">
        <f>VLOOKUP(A278,'[1]Master Data'!A:AB,18,FALSE)</f>
        <v>0</v>
      </c>
      <c r="F278" s="457"/>
      <c r="G278" s="452"/>
      <c r="H278" s="430"/>
      <c r="I278" s="430"/>
      <c r="J278" s="450"/>
      <c r="K278" s="671">
        <v>0.66</v>
      </c>
      <c r="L278" s="671"/>
      <c r="M278" s="671"/>
      <c r="N278" s="432"/>
      <c r="O278" s="429">
        <v>45824</v>
      </c>
      <c r="P278" s="412" t="s">
        <v>2508</v>
      </c>
      <c r="Q278" s="412" t="s">
        <v>2509</v>
      </c>
      <c r="R278" s="450">
        <v>2000</v>
      </c>
      <c r="S278" s="458">
        <v>0.21</v>
      </c>
      <c r="T278" s="432">
        <f>O278+90</f>
        <v>45914</v>
      </c>
      <c r="U278" s="459"/>
      <c r="V278" s="430"/>
      <c r="W278" s="430"/>
      <c r="X278" s="456"/>
      <c r="Y278" s="456"/>
      <c r="Z278" s="456"/>
      <c r="AA278" s="456"/>
      <c r="AB278" s="456"/>
      <c r="AC278" s="456"/>
      <c r="AD278" s="456"/>
    </row>
    <row r="279" spans="1:30" ht="31.5" customHeight="1">
      <c r="A279" s="411" t="s">
        <v>1306</v>
      </c>
      <c r="B279" s="414" t="s">
        <v>2206</v>
      </c>
      <c r="C279" s="411"/>
      <c r="D279" s="456"/>
      <c r="E279" s="427">
        <f>VLOOKUP(A279,'[1]Master Data'!A:AB,18,FALSE)</f>
        <v>0</v>
      </c>
      <c r="F279" s="457"/>
      <c r="G279" s="452"/>
      <c r="H279" s="430"/>
      <c r="I279" s="430"/>
      <c r="J279" s="450"/>
      <c r="K279" s="671"/>
      <c r="L279" s="671"/>
      <c r="M279" s="671"/>
      <c r="N279" s="432"/>
      <c r="O279" s="429"/>
      <c r="P279" s="430"/>
      <c r="Q279" s="430"/>
      <c r="R279" s="450"/>
      <c r="S279" s="458"/>
      <c r="T279" s="432"/>
      <c r="U279" s="459"/>
      <c r="V279" s="430"/>
      <c r="W279" s="430"/>
      <c r="X279" s="456"/>
      <c r="Y279" s="456"/>
      <c r="Z279" s="456"/>
      <c r="AA279" s="456"/>
      <c r="AB279" s="456"/>
      <c r="AC279" s="456"/>
      <c r="AD279" s="456"/>
    </row>
    <row r="280" spans="1:30" ht="30">
      <c r="A280" s="411" t="s">
        <v>1440</v>
      </c>
      <c r="B280" s="414" t="s">
        <v>2208</v>
      </c>
      <c r="C280" s="411">
        <v>55.000000000000007</v>
      </c>
      <c r="D280" s="456">
        <f>C280/2.2046</f>
        <v>24.947836342193597</v>
      </c>
      <c r="E280" s="427">
        <f>VLOOKUP(A280,'[1]Master Data'!A:AB,18,FALSE)</f>
        <v>0</v>
      </c>
      <c r="F280" s="457"/>
      <c r="G280" s="452">
        <v>45790</v>
      </c>
      <c r="H280" s="430" t="s">
        <v>2103</v>
      </c>
      <c r="I280" s="430" t="s">
        <v>2575</v>
      </c>
      <c r="J280" s="450">
        <v>60</v>
      </c>
      <c r="K280" s="671">
        <v>70.16</v>
      </c>
      <c r="L280" s="671"/>
      <c r="M280" s="671"/>
      <c r="N280" s="432">
        <f>G280+90</f>
        <v>45880</v>
      </c>
      <c r="O280" s="429">
        <v>45824</v>
      </c>
      <c r="P280" s="412" t="s">
        <v>2508</v>
      </c>
      <c r="Q280" s="412" t="s">
        <v>2509</v>
      </c>
      <c r="R280" s="450">
        <v>210</v>
      </c>
      <c r="S280" s="458">
        <v>65.8</v>
      </c>
      <c r="T280" s="432">
        <f>O280+90</f>
        <v>45914</v>
      </c>
      <c r="U280" s="459"/>
      <c r="V280" s="430"/>
      <c r="W280" s="430"/>
      <c r="X280" s="456"/>
      <c r="Y280" s="456"/>
      <c r="Z280" s="456"/>
      <c r="AA280" s="456"/>
      <c r="AB280" s="456"/>
      <c r="AC280" s="456"/>
      <c r="AD280" s="456"/>
    </row>
    <row r="281" spans="1:30" ht="57" customHeight="1">
      <c r="A281" s="411" t="s">
        <v>1444</v>
      </c>
      <c r="B281" s="414" t="s">
        <v>2210</v>
      </c>
      <c r="C281" s="411">
        <v>62.260000000000005</v>
      </c>
      <c r="D281" s="456">
        <f>C281/2.2046</f>
        <v>28.24095073936315</v>
      </c>
      <c r="E281" s="427">
        <f>VLOOKUP(A281,'[1]Master Data'!A:AB,18,FALSE)</f>
        <v>0</v>
      </c>
      <c r="F281" s="457"/>
      <c r="G281" s="452">
        <v>45790</v>
      </c>
      <c r="H281" s="430" t="s">
        <v>2103</v>
      </c>
      <c r="I281" s="430" t="s">
        <v>2575</v>
      </c>
      <c r="J281" s="450">
        <v>30</v>
      </c>
      <c r="K281" s="671">
        <v>76.489999999999995</v>
      </c>
      <c r="L281" s="671"/>
      <c r="M281" s="671"/>
      <c r="N281" s="432">
        <f>G281+90</f>
        <v>45880</v>
      </c>
      <c r="O281" s="429">
        <v>45824</v>
      </c>
      <c r="P281" s="412" t="s">
        <v>2508</v>
      </c>
      <c r="Q281" s="412" t="s">
        <v>2509</v>
      </c>
      <c r="R281" s="450">
        <v>120</v>
      </c>
      <c r="S281" s="458">
        <v>74.2</v>
      </c>
      <c r="T281" s="432">
        <f>O281+90</f>
        <v>45914</v>
      </c>
      <c r="U281" s="459"/>
      <c r="V281" s="430"/>
      <c r="W281" s="430"/>
      <c r="X281" s="456"/>
      <c r="Y281" s="456"/>
      <c r="Z281" s="456"/>
      <c r="AA281" s="456"/>
      <c r="AB281" s="456"/>
      <c r="AC281" s="456"/>
      <c r="AD281" s="456"/>
    </row>
    <row r="282" spans="1:30" ht="54.6" customHeight="1">
      <c r="A282" s="411" t="s">
        <v>1447</v>
      </c>
      <c r="B282" s="414" t="s">
        <v>2581</v>
      </c>
      <c r="C282" s="411">
        <v>69.52</v>
      </c>
      <c r="D282" s="456">
        <f>C282/2.2046</f>
        <v>31.5340651365327</v>
      </c>
      <c r="E282" s="427">
        <f>VLOOKUP(A282,'[1]Master Data'!A:AB,18,FALSE)</f>
        <v>0</v>
      </c>
      <c r="F282" s="457"/>
      <c r="G282" s="452"/>
      <c r="H282" s="430"/>
      <c r="I282" s="430"/>
      <c r="J282" s="450"/>
      <c r="K282" s="671">
        <v>74.91</v>
      </c>
      <c r="L282" s="671"/>
      <c r="M282" s="671"/>
      <c r="N282" s="432"/>
      <c r="O282" s="429"/>
      <c r="P282" s="430"/>
      <c r="Q282" s="430"/>
      <c r="R282" s="450"/>
      <c r="S282" s="458"/>
      <c r="T282" s="432"/>
      <c r="U282" s="459"/>
      <c r="V282" s="430"/>
      <c r="W282" s="430"/>
      <c r="X282" s="456"/>
      <c r="Y282" s="456"/>
      <c r="Z282" s="456"/>
      <c r="AA282" s="456"/>
      <c r="AB282" s="456"/>
      <c r="AC282" s="456"/>
      <c r="AD282" s="456"/>
    </row>
    <row r="283" spans="1:30" ht="55.9" customHeight="1">
      <c r="A283" s="411" t="s">
        <v>1450</v>
      </c>
      <c r="B283" s="414" t="s">
        <v>2582</v>
      </c>
      <c r="C283" s="411">
        <v>72.820000000000007</v>
      </c>
      <c r="D283" s="456">
        <f>C283/2.2046</f>
        <v>33.030935317064319</v>
      </c>
      <c r="E283" s="427">
        <f>VLOOKUP(A283,'[1]Master Data'!A:AB,18,FALSE)</f>
        <v>0</v>
      </c>
      <c r="F283" s="457"/>
      <c r="G283" s="452"/>
      <c r="H283" s="430"/>
      <c r="I283" s="430"/>
      <c r="J283" s="450"/>
      <c r="K283" s="671">
        <v>84.39</v>
      </c>
      <c r="L283" s="671"/>
      <c r="M283" s="671"/>
      <c r="N283" s="432"/>
      <c r="O283" s="429"/>
      <c r="P283" s="430"/>
      <c r="Q283" s="430"/>
      <c r="R283" s="450"/>
      <c r="S283" s="458"/>
      <c r="T283" s="432"/>
      <c r="U283" s="459"/>
      <c r="V283" s="430"/>
      <c r="W283" s="430"/>
      <c r="X283" s="456"/>
      <c r="Y283" s="456"/>
      <c r="Z283" s="456"/>
      <c r="AA283" s="456"/>
      <c r="AB283" s="456"/>
      <c r="AC283" s="456"/>
      <c r="AD283" s="456"/>
    </row>
    <row r="284" spans="1:30" ht="30">
      <c r="A284" s="411" t="s">
        <v>1494</v>
      </c>
      <c r="B284" s="414" t="s">
        <v>2216</v>
      </c>
      <c r="C284" s="411">
        <v>1.1000000000000001</v>
      </c>
      <c r="D284" s="456">
        <f>C284/2.2046</f>
        <v>0.49895672684387193</v>
      </c>
      <c r="E284" s="427">
        <f>VLOOKUP(A284,'[1]Master Data'!A:AB,18,FALSE)</f>
        <v>0</v>
      </c>
      <c r="F284" s="457"/>
      <c r="G284" s="452"/>
      <c r="H284" s="430"/>
      <c r="I284" s="430"/>
      <c r="J284" s="450"/>
      <c r="K284" s="671">
        <v>2.0699999999999998</v>
      </c>
      <c r="L284" s="671"/>
      <c r="M284" s="671"/>
      <c r="N284" s="432"/>
      <c r="O284" s="429"/>
      <c r="P284" s="430"/>
      <c r="Q284" s="430"/>
      <c r="R284" s="450"/>
      <c r="S284" s="458"/>
      <c r="T284" s="432"/>
      <c r="U284" s="459"/>
      <c r="V284" s="430"/>
      <c r="W284" s="430"/>
      <c r="X284" s="456"/>
      <c r="Y284" s="456"/>
      <c r="Z284" s="456"/>
      <c r="AA284" s="456"/>
      <c r="AB284" s="456"/>
      <c r="AC284" s="456"/>
      <c r="AD284" s="456"/>
    </row>
    <row r="285" spans="1:30" ht="29.25" customHeight="1">
      <c r="A285" s="425" t="s">
        <v>2217</v>
      </c>
      <c r="B285" s="414" t="s">
        <v>2222</v>
      </c>
      <c r="C285" s="411">
        <v>1.02</v>
      </c>
      <c r="D285" s="411">
        <v>0.44</v>
      </c>
      <c r="E285" s="427">
        <f>VLOOKUP(A285,'[1]Master Data'!A:AB,18,FALSE)</f>
        <v>0</v>
      </c>
      <c r="F285" s="448"/>
      <c r="G285" s="452">
        <v>45790</v>
      </c>
      <c r="H285" s="412" t="s">
        <v>2583</v>
      </c>
      <c r="I285" s="412" t="s">
        <v>2584</v>
      </c>
      <c r="J285" s="450">
        <v>1000</v>
      </c>
      <c r="K285" s="671">
        <v>1.2184600000000001</v>
      </c>
      <c r="L285" s="671"/>
      <c r="M285" s="671"/>
      <c r="N285" s="432">
        <f>G285+90</f>
        <v>45880</v>
      </c>
      <c r="O285" s="429">
        <v>45837</v>
      </c>
      <c r="P285" s="412" t="s">
        <v>2583</v>
      </c>
      <c r="Q285" s="412" t="s">
        <v>2585</v>
      </c>
      <c r="R285" s="450">
        <v>1000</v>
      </c>
      <c r="S285" s="458">
        <v>1.22</v>
      </c>
      <c r="T285" s="432">
        <f t="shared" ref="T285:T293" si="28">O285+90</f>
        <v>45927</v>
      </c>
      <c r="U285" s="451" t="e">
        <f t="shared" ref="U285:U293" si="29">R285/E285</f>
        <v>#DIV/0!</v>
      </c>
      <c r="V285" s="412">
        <v>1</v>
      </c>
      <c r="W285" s="412">
        <f t="shared" ref="W285:W293" si="30">R285*D285</f>
        <v>440</v>
      </c>
      <c r="X285" s="411">
        <f>V285*E285</f>
        <v>0</v>
      </c>
      <c r="Y285" s="411">
        <f>X285*D285</f>
        <v>0</v>
      </c>
      <c r="Z285" s="411"/>
      <c r="AA285" s="411"/>
      <c r="AB285" s="411"/>
      <c r="AC285" s="411"/>
      <c r="AD285" s="411"/>
    </row>
    <row r="286" spans="1:30" ht="30">
      <c r="A286" s="425" t="s">
        <v>2223</v>
      </c>
      <c r="B286" s="414" t="s">
        <v>2225</v>
      </c>
      <c r="C286" s="411">
        <v>1.7</v>
      </c>
      <c r="D286" s="411">
        <v>0.77</v>
      </c>
      <c r="E286" s="427">
        <f>VLOOKUP(A286,'[1]Master Data'!A:AB,18,FALSE)</f>
        <v>0</v>
      </c>
      <c r="F286" s="448"/>
      <c r="G286" s="452">
        <v>45790</v>
      </c>
      <c r="H286" s="412" t="s">
        <v>2583</v>
      </c>
      <c r="I286" s="412" t="s">
        <v>2584</v>
      </c>
      <c r="J286" s="450">
        <v>1000</v>
      </c>
      <c r="K286" s="671">
        <v>1.7254699999999998</v>
      </c>
      <c r="L286" s="671"/>
      <c r="M286" s="671"/>
      <c r="N286" s="432">
        <f>G286+90</f>
        <v>45880</v>
      </c>
      <c r="O286" s="429">
        <v>45837</v>
      </c>
      <c r="P286" s="412" t="s">
        <v>2583</v>
      </c>
      <c r="Q286" s="412" t="s">
        <v>2585</v>
      </c>
      <c r="R286" s="450">
        <v>4000</v>
      </c>
      <c r="S286" s="458">
        <v>1.73</v>
      </c>
      <c r="T286" s="432">
        <f t="shared" si="28"/>
        <v>45927</v>
      </c>
      <c r="U286" s="451" t="e">
        <f t="shared" si="29"/>
        <v>#DIV/0!</v>
      </c>
      <c r="V286" s="412">
        <v>2</v>
      </c>
      <c r="W286" s="412">
        <f t="shared" si="30"/>
        <v>3080</v>
      </c>
      <c r="X286" s="425">
        <v>2000</v>
      </c>
      <c r="Y286" s="411">
        <f>X286*D286</f>
        <v>1540</v>
      </c>
      <c r="Z286" s="411"/>
      <c r="AA286" s="411"/>
      <c r="AB286" s="411"/>
      <c r="AC286" s="411"/>
      <c r="AD286" s="411"/>
    </row>
    <row r="287" spans="1:30" ht="30">
      <c r="A287" s="411" t="s">
        <v>2226</v>
      </c>
      <c r="B287" s="414" t="s">
        <v>2228</v>
      </c>
      <c r="C287" s="411">
        <v>3</v>
      </c>
      <c r="D287" s="411">
        <v>1.44</v>
      </c>
      <c r="E287" s="427">
        <f>VLOOKUP(A287,'[1]Master Data'!A:AB,18,FALSE)</f>
        <v>0</v>
      </c>
      <c r="F287" s="448"/>
      <c r="G287" s="452"/>
      <c r="H287" s="412"/>
      <c r="I287" s="412"/>
      <c r="J287" s="450"/>
      <c r="K287" s="671">
        <v>2.4647233333333336</v>
      </c>
      <c r="L287" s="671"/>
      <c r="M287" s="671"/>
      <c r="N287" s="432"/>
      <c r="O287" s="429">
        <v>45837</v>
      </c>
      <c r="P287" s="412" t="s">
        <v>2583</v>
      </c>
      <c r="Q287" s="412" t="s">
        <v>2585</v>
      </c>
      <c r="R287" s="450">
        <v>600</v>
      </c>
      <c r="S287" s="458">
        <v>2.46</v>
      </c>
      <c r="T287" s="432">
        <f t="shared" si="28"/>
        <v>45927</v>
      </c>
      <c r="U287" s="451" t="e">
        <f t="shared" si="29"/>
        <v>#DIV/0!</v>
      </c>
      <c r="V287" s="412">
        <v>0</v>
      </c>
      <c r="W287" s="412">
        <f t="shared" si="30"/>
        <v>864</v>
      </c>
      <c r="X287" s="425">
        <v>0</v>
      </c>
      <c r="Y287" s="411">
        <f t="shared" ref="Y287:Y293" si="31">X287*D287</f>
        <v>0</v>
      </c>
      <c r="Z287" s="411"/>
      <c r="AA287" s="411"/>
      <c r="AB287" s="411"/>
      <c r="AC287" s="411"/>
      <c r="AD287" s="411"/>
    </row>
    <row r="288" spans="1:30" ht="30">
      <c r="A288" s="425" t="s">
        <v>2229</v>
      </c>
      <c r="B288" s="414" t="s">
        <v>2231</v>
      </c>
      <c r="C288" s="411">
        <v>2.06</v>
      </c>
      <c r="D288" s="411">
        <v>0.92</v>
      </c>
      <c r="E288" s="427">
        <f>VLOOKUP(A288,'[1]Master Data'!A:AB,18,FALSE)</f>
        <v>0</v>
      </c>
      <c r="F288" s="448"/>
      <c r="G288" s="452">
        <v>45790</v>
      </c>
      <c r="H288" s="412" t="s">
        <v>2583</v>
      </c>
      <c r="I288" s="412" t="s">
        <v>2584</v>
      </c>
      <c r="J288" s="450">
        <v>1000</v>
      </c>
      <c r="K288" s="671">
        <v>2.7215000000000003</v>
      </c>
      <c r="L288" s="671"/>
      <c r="M288" s="671"/>
      <c r="N288" s="432">
        <f t="shared" ref="N288:N293" si="32">G288+90</f>
        <v>45880</v>
      </c>
      <c r="O288" s="429">
        <v>45837</v>
      </c>
      <c r="P288" s="412" t="s">
        <v>2583</v>
      </c>
      <c r="Q288" s="412" t="s">
        <v>2585</v>
      </c>
      <c r="R288" s="450">
        <v>1000</v>
      </c>
      <c r="S288" s="458">
        <v>2.72</v>
      </c>
      <c r="T288" s="432">
        <f t="shared" si="28"/>
        <v>45927</v>
      </c>
      <c r="U288" s="451" t="e">
        <f t="shared" si="29"/>
        <v>#DIV/0!</v>
      </c>
      <c r="V288" s="412"/>
      <c r="W288" s="412">
        <f t="shared" si="30"/>
        <v>920</v>
      </c>
      <c r="X288" s="425">
        <v>1000</v>
      </c>
      <c r="Y288" s="411">
        <f t="shared" si="31"/>
        <v>920</v>
      </c>
      <c r="Z288" s="411"/>
      <c r="AA288" s="411"/>
      <c r="AB288" s="411"/>
      <c r="AC288" s="411"/>
      <c r="AD288" s="411"/>
    </row>
    <row r="289" spans="1:30" ht="30">
      <c r="A289" s="411" t="s">
        <v>2232</v>
      </c>
      <c r="B289" s="414" t="s">
        <v>2234</v>
      </c>
      <c r="C289" s="411">
        <v>2.4900000000000002</v>
      </c>
      <c r="D289" s="411">
        <v>1.1200000000000001</v>
      </c>
      <c r="E289" s="427">
        <f>VLOOKUP(A289,'[1]Master Data'!A:AB,18,FALSE)</f>
        <v>0</v>
      </c>
      <c r="F289" s="448"/>
      <c r="G289" s="452">
        <v>45790</v>
      </c>
      <c r="H289" s="412" t="s">
        <v>2583</v>
      </c>
      <c r="I289" s="412" t="s">
        <v>2584</v>
      </c>
      <c r="J289" s="450">
        <v>800</v>
      </c>
      <c r="K289" s="671">
        <v>3.06196</v>
      </c>
      <c r="L289" s="671"/>
      <c r="M289" s="671"/>
      <c r="N289" s="432">
        <f t="shared" si="32"/>
        <v>45880</v>
      </c>
      <c r="O289" s="429">
        <v>45837</v>
      </c>
      <c r="P289" s="412" t="s">
        <v>2583</v>
      </c>
      <c r="Q289" s="412" t="s">
        <v>2585</v>
      </c>
      <c r="R289" s="450">
        <v>1600</v>
      </c>
      <c r="S289" s="458">
        <v>3.06</v>
      </c>
      <c r="T289" s="432">
        <f t="shared" si="28"/>
        <v>45927</v>
      </c>
      <c r="U289" s="451" t="e">
        <f t="shared" si="29"/>
        <v>#DIV/0!</v>
      </c>
      <c r="V289" s="412">
        <v>1</v>
      </c>
      <c r="W289" s="412">
        <f t="shared" si="30"/>
        <v>1792.0000000000002</v>
      </c>
      <c r="X289" s="425">
        <v>800</v>
      </c>
      <c r="Y289" s="411">
        <f t="shared" si="31"/>
        <v>896.00000000000011</v>
      </c>
      <c r="Z289" s="411"/>
      <c r="AA289" s="411"/>
      <c r="AB289" s="411"/>
      <c r="AC289" s="411"/>
      <c r="AD289" s="411"/>
    </row>
    <row r="290" spans="1:30" ht="30">
      <c r="A290" s="411" t="s">
        <v>2235</v>
      </c>
      <c r="B290" s="414" t="s">
        <v>2237</v>
      </c>
      <c r="C290" s="411">
        <v>5.8</v>
      </c>
      <c r="D290" s="411">
        <v>2.44</v>
      </c>
      <c r="E290" s="427">
        <f>VLOOKUP(A290,'[1]Master Data'!A:AB,18,FALSE)</f>
        <v>0</v>
      </c>
      <c r="F290" s="448"/>
      <c r="G290" s="452">
        <v>45790</v>
      </c>
      <c r="H290" s="412" t="s">
        <v>2583</v>
      </c>
      <c r="I290" s="412" t="s">
        <v>2584</v>
      </c>
      <c r="J290" s="450">
        <v>400</v>
      </c>
      <c r="K290" s="671">
        <v>5.5231399999999997</v>
      </c>
      <c r="L290" s="671"/>
      <c r="M290" s="671"/>
      <c r="N290" s="432">
        <f t="shared" si="32"/>
        <v>45880</v>
      </c>
      <c r="O290" s="429">
        <v>45837</v>
      </c>
      <c r="P290" s="412" t="s">
        <v>2583</v>
      </c>
      <c r="Q290" s="412" t="s">
        <v>2585</v>
      </c>
      <c r="R290" s="450">
        <v>400</v>
      </c>
      <c r="S290" s="458">
        <v>5.52</v>
      </c>
      <c r="T290" s="432">
        <f t="shared" si="28"/>
        <v>45927</v>
      </c>
      <c r="U290" s="451" t="e">
        <f t="shared" si="29"/>
        <v>#DIV/0!</v>
      </c>
      <c r="V290" s="412"/>
      <c r="W290" s="412">
        <f t="shared" si="30"/>
        <v>976</v>
      </c>
      <c r="X290" s="425">
        <v>400</v>
      </c>
      <c r="Y290" s="411">
        <f t="shared" si="31"/>
        <v>976</v>
      </c>
      <c r="Z290" s="411"/>
      <c r="AA290" s="411"/>
      <c r="AB290" s="411"/>
      <c r="AC290" s="411"/>
      <c r="AD290" s="411"/>
    </row>
    <row r="291" spans="1:30" ht="30">
      <c r="A291" s="425" t="s">
        <v>2238</v>
      </c>
      <c r="B291" s="414" t="s">
        <v>2241</v>
      </c>
      <c r="C291" s="411">
        <v>6.2</v>
      </c>
      <c r="D291" s="411">
        <v>2.68</v>
      </c>
      <c r="E291" s="427">
        <f>VLOOKUP(A291,'[1]Master Data'!A:AB,18,FALSE)</f>
        <v>0</v>
      </c>
      <c r="F291" s="448"/>
      <c r="G291" s="452">
        <v>45790</v>
      </c>
      <c r="H291" s="412" t="s">
        <v>2583</v>
      </c>
      <c r="I291" s="412" t="s">
        <v>2584</v>
      </c>
      <c r="J291" s="450">
        <v>800</v>
      </c>
      <c r="K291" s="671">
        <v>6.584772222222222</v>
      </c>
      <c r="L291" s="671"/>
      <c r="M291" s="671"/>
      <c r="N291" s="432">
        <f t="shared" si="32"/>
        <v>45880</v>
      </c>
      <c r="O291" s="429">
        <v>45837</v>
      </c>
      <c r="P291" s="412" t="s">
        <v>2583</v>
      </c>
      <c r="Q291" s="412" t="s">
        <v>2585</v>
      </c>
      <c r="R291" s="450">
        <v>2400</v>
      </c>
      <c r="S291" s="458">
        <v>6.58</v>
      </c>
      <c r="T291" s="432">
        <f t="shared" si="28"/>
        <v>45927</v>
      </c>
      <c r="U291" s="451" t="e">
        <f t="shared" si="29"/>
        <v>#DIV/0!</v>
      </c>
      <c r="V291" s="412">
        <v>4</v>
      </c>
      <c r="W291" s="412">
        <f t="shared" si="30"/>
        <v>6432</v>
      </c>
      <c r="X291" s="425">
        <v>1600</v>
      </c>
      <c r="Y291" s="411">
        <f t="shared" si="31"/>
        <v>4288</v>
      </c>
      <c r="Z291" s="411"/>
      <c r="AA291" s="411"/>
      <c r="AB291" s="411"/>
      <c r="AC291" s="411"/>
      <c r="AD291" s="411"/>
    </row>
    <row r="292" spans="1:30" ht="45">
      <c r="A292" s="411" t="s">
        <v>2242</v>
      </c>
      <c r="B292" s="414" t="s">
        <v>2246</v>
      </c>
      <c r="C292" s="411">
        <v>1.87</v>
      </c>
      <c r="D292" s="411">
        <v>0.85</v>
      </c>
      <c r="E292" s="427">
        <f>VLOOKUP(A292,'[1]Master Data'!A:AB,18,FALSE)</f>
        <v>0</v>
      </c>
      <c r="F292" s="448"/>
      <c r="G292" s="452">
        <v>45790</v>
      </c>
      <c r="H292" s="412" t="s">
        <v>2583</v>
      </c>
      <c r="I292" s="412" t="s">
        <v>2584</v>
      </c>
      <c r="J292" s="450">
        <v>510</v>
      </c>
      <c r="K292" s="671">
        <v>2.5058540740740733</v>
      </c>
      <c r="L292" s="671"/>
      <c r="M292" s="671"/>
      <c r="N292" s="432">
        <f t="shared" si="32"/>
        <v>45880</v>
      </c>
      <c r="O292" s="429">
        <v>45837</v>
      </c>
      <c r="P292" s="412" t="s">
        <v>2583</v>
      </c>
      <c r="Q292" s="412" t="s">
        <v>2585</v>
      </c>
      <c r="R292" s="450">
        <v>5400</v>
      </c>
      <c r="S292" s="458">
        <v>2.1</v>
      </c>
      <c r="T292" s="432">
        <f t="shared" si="28"/>
        <v>45927</v>
      </c>
      <c r="U292" s="451" t="e">
        <f t="shared" si="29"/>
        <v>#DIV/0!</v>
      </c>
      <c r="V292" s="412">
        <v>2</v>
      </c>
      <c r="W292" s="412">
        <f t="shared" si="30"/>
        <v>4590</v>
      </c>
      <c r="X292" s="425">
        <v>0</v>
      </c>
      <c r="Y292" s="411">
        <f t="shared" si="31"/>
        <v>0</v>
      </c>
      <c r="Z292" s="411"/>
      <c r="AA292" s="411"/>
      <c r="AB292" s="411"/>
      <c r="AC292" s="411"/>
      <c r="AD292" s="411"/>
    </row>
    <row r="293" spans="1:30" ht="45">
      <c r="A293" s="411" t="s">
        <v>2247</v>
      </c>
      <c r="B293" s="414" t="s">
        <v>2249</v>
      </c>
      <c r="C293" s="411">
        <v>0.82</v>
      </c>
      <c r="D293" s="411">
        <v>0.43</v>
      </c>
      <c r="E293" s="427">
        <f>VLOOKUP(A293,'[1]Master Data'!A:AB,18,FALSE)</f>
        <v>0</v>
      </c>
      <c r="F293" s="448"/>
      <c r="G293" s="452">
        <v>45790</v>
      </c>
      <c r="H293" s="412" t="s">
        <v>2583</v>
      </c>
      <c r="I293" s="412" t="s">
        <v>2584</v>
      </c>
      <c r="J293" s="450">
        <v>1100</v>
      </c>
      <c r="K293" s="671">
        <v>1.3413055555555553</v>
      </c>
      <c r="L293" s="671"/>
      <c r="M293" s="671"/>
      <c r="N293" s="432">
        <f t="shared" si="32"/>
        <v>45880</v>
      </c>
      <c r="O293" s="429">
        <v>45837</v>
      </c>
      <c r="P293" s="412" t="s">
        <v>2583</v>
      </c>
      <c r="Q293" s="412" t="s">
        <v>2585</v>
      </c>
      <c r="R293" s="450">
        <v>1125</v>
      </c>
      <c r="S293" s="458">
        <v>1.1499999999999999</v>
      </c>
      <c r="T293" s="432">
        <f t="shared" si="28"/>
        <v>45927</v>
      </c>
      <c r="U293" s="451" t="e">
        <f t="shared" si="29"/>
        <v>#DIV/0!</v>
      </c>
      <c r="V293" s="412">
        <v>0</v>
      </c>
      <c r="W293" s="412">
        <f t="shared" si="30"/>
        <v>483.75</v>
      </c>
      <c r="X293" s="425">
        <f t="shared" ref="X293" si="33">V293*E293</f>
        <v>0</v>
      </c>
      <c r="Y293" s="411">
        <f t="shared" si="31"/>
        <v>0</v>
      </c>
      <c r="Z293" s="411"/>
      <c r="AA293" s="411"/>
      <c r="AB293" s="411"/>
      <c r="AC293" s="411"/>
      <c r="AD293" s="411"/>
    </row>
    <row r="294" spans="1:30" ht="29.25" customHeight="1">
      <c r="A294" s="411" t="s">
        <v>2250</v>
      </c>
      <c r="B294" s="414" t="s">
        <v>2254</v>
      </c>
      <c r="C294" s="411">
        <v>1.04</v>
      </c>
      <c r="D294" s="456">
        <f>C294/2.2046</f>
        <v>0.47174090537966068</v>
      </c>
      <c r="E294" s="427">
        <f>VLOOKUP(A294,'[1]Master Data'!A:AB,18,FALSE)</f>
        <v>0</v>
      </c>
      <c r="F294" s="457"/>
      <c r="G294" s="452"/>
      <c r="H294" s="430"/>
      <c r="I294" s="430"/>
      <c r="J294" s="450"/>
      <c r="K294" s="671">
        <v>0.76</v>
      </c>
      <c r="L294" s="671"/>
      <c r="M294" s="671"/>
      <c r="N294" s="432"/>
      <c r="O294" s="429">
        <v>45834</v>
      </c>
      <c r="P294" s="412" t="s">
        <v>2533</v>
      </c>
      <c r="Q294" s="412" t="s">
        <v>2534</v>
      </c>
      <c r="R294" s="450">
        <v>12900</v>
      </c>
      <c r="S294" s="474">
        <v>0.76</v>
      </c>
      <c r="T294" s="475" t="e">
        <f>R294/E294</f>
        <v>#DIV/0!</v>
      </c>
      <c r="U294" s="459">
        <f>V294*3</f>
        <v>19200</v>
      </c>
      <c r="V294" s="430">
        <v>6400</v>
      </c>
      <c r="W294" s="430"/>
      <c r="X294" s="456"/>
      <c r="Y294" s="456"/>
      <c r="Z294" s="456"/>
      <c r="AA294" s="456"/>
      <c r="AB294" s="456"/>
      <c r="AC294" s="456"/>
      <c r="AD294" s="456"/>
    </row>
    <row r="295" spans="1:30" ht="45">
      <c r="A295" s="411" t="s">
        <v>2586</v>
      </c>
      <c r="B295" s="490" t="s">
        <v>2587</v>
      </c>
      <c r="C295" s="454"/>
      <c r="D295" s="456">
        <v>0.63</v>
      </c>
      <c r="E295" s="427">
        <v>1080</v>
      </c>
      <c r="F295" s="457"/>
      <c r="G295" s="452"/>
      <c r="H295" s="430"/>
      <c r="I295" s="430"/>
      <c r="J295" s="450"/>
      <c r="K295" s="671">
        <v>3.27</v>
      </c>
      <c r="L295" s="671"/>
      <c r="M295" s="671"/>
      <c r="N295" s="432"/>
      <c r="O295" s="429">
        <v>45837</v>
      </c>
      <c r="P295" s="412" t="s">
        <v>2583</v>
      </c>
      <c r="Q295" s="412" t="s">
        <v>2585</v>
      </c>
      <c r="R295" s="450">
        <v>1080</v>
      </c>
      <c r="S295" s="458">
        <v>3.27</v>
      </c>
      <c r="T295" s="432">
        <f t="shared" ref="T295:T312" si="34">O295+90</f>
        <v>45927</v>
      </c>
      <c r="U295" s="459"/>
      <c r="V295" s="430">
        <v>1</v>
      </c>
      <c r="W295" s="412">
        <f t="shared" ref="W295:W311" si="35">R295*D295</f>
        <v>680.4</v>
      </c>
      <c r="X295" s="411">
        <f t="shared" ref="X295:X309" si="36">V295*E295</f>
        <v>1080</v>
      </c>
      <c r="Y295" s="411">
        <f t="shared" ref="Y295:Y311" si="37">X295*D295</f>
        <v>680.4</v>
      </c>
      <c r="Z295" s="456"/>
      <c r="AA295" s="456"/>
      <c r="AB295" s="456"/>
      <c r="AC295" s="456"/>
      <c r="AD295" s="456"/>
    </row>
    <row r="296" spans="1:30" ht="45">
      <c r="A296" s="411" t="s">
        <v>2588</v>
      </c>
      <c r="B296" s="490" t="s">
        <v>2589</v>
      </c>
      <c r="C296" s="454"/>
      <c r="D296" s="456">
        <v>1.24</v>
      </c>
      <c r="E296" s="427">
        <v>432</v>
      </c>
      <c r="F296" s="457"/>
      <c r="G296" s="452"/>
      <c r="H296" s="430"/>
      <c r="I296" s="430"/>
      <c r="J296" s="450"/>
      <c r="K296" s="671">
        <v>5.43</v>
      </c>
      <c r="L296" s="671"/>
      <c r="M296" s="671"/>
      <c r="N296" s="432"/>
      <c r="O296" s="429">
        <v>45837</v>
      </c>
      <c r="P296" s="412" t="s">
        <v>2583</v>
      </c>
      <c r="Q296" s="412" t="s">
        <v>2585</v>
      </c>
      <c r="R296" s="450">
        <v>432</v>
      </c>
      <c r="S296" s="458">
        <v>5.43</v>
      </c>
      <c r="T296" s="432">
        <f t="shared" si="34"/>
        <v>45927</v>
      </c>
      <c r="U296" s="459"/>
      <c r="V296" s="430">
        <v>1</v>
      </c>
      <c r="W296" s="412">
        <f t="shared" si="35"/>
        <v>535.67999999999995</v>
      </c>
      <c r="X296" s="411">
        <f t="shared" si="36"/>
        <v>432</v>
      </c>
      <c r="Y296" s="411">
        <f t="shared" si="37"/>
        <v>535.67999999999995</v>
      </c>
      <c r="Z296" s="456"/>
      <c r="AA296" s="456"/>
      <c r="AB296" s="456"/>
      <c r="AC296" s="456"/>
      <c r="AD296" s="456"/>
    </row>
    <row r="297" spans="1:30" ht="47.25">
      <c r="A297" s="411" t="s">
        <v>2255</v>
      </c>
      <c r="B297" s="491" t="s">
        <v>2590</v>
      </c>
      <c r="C297" s="454">
        <v>5.5</v>
      </c>
      <c r="D297" s="456">
        <v>2.0099999999999998</v>
      </c>
      <c r="E297" s="427">
        <f>VLOOKUP(A297,'[1]Master Data'!A:AB,18,FALSE)</f>
        <v>0</v>
      </c>
      <c r="F297" s="457"/>
      <c r="G297" s="452"/>
      <c r="H297" s="430"/>
      <c r="I297" s="430"/>
      <c r="J297" s="450"/>
      <c r="K297" s="671">
        <v>6.91</v>
      </c>
      <c r="L297" s="671"/>
      <c r="M297" s="671"/>
      <c r="N297" s="432"/>
      <c r="O297" s="429">
        <v>45837</v>
      </c>
      <c r="P297" s="412" t="s">
        <v>2583</v>
      </c>
      <c r="Q297" s="412" t="s">
        <v>2585</v>
      </c>
      <c r="R297" s="450">
        <v>240</v>
      </c>
      <c r="S297" s="458">
        <v>6.91</v>
      </c>
      <c r="T297" s="432">
        <f t="shared" si="34"/>
        <v>45927</v>
      </c>
      <c r="U297" s="459"/>
      <c r="V297" s="430">
        <v>1</v>
      </c>
      <c r="W297" s="412">
        <f t="shared" si="35"/>
        <v>482.4</v>
      </c>
      <c r="X297" s="411">
        <f t="shared" si="36"/>
        <v>0</v>
      </c>
      <c r="Y297" s="411">
        <f t="shared" si="37"/>
        <v>0</v>
      </c>
      <c r="Z297" s="456"/>
      <c r="AA297" s="456"/>
      <c r="AB297" s="456"/>
      <c r="AC297" s="456"/>
      <c r="AD297" s="456"/>
    </row>
    <row r="298" spans="1:30" ht="47.25">
      <c r="A298" s="411" t="s">
        <v>2591</v>
      </c>
      <c r="B298" s="491" t="s">
        <v>2592</v>
      </c>
      <c r="C298" s="454"/>
      <c r="D298" s="456">
        <v>2.2200000000000002</v>
      </c>
      <c r="E298" s="427">
        <v>240</v>
      </c>
      <c r="F298" s="457"/>
      <c r="G298" s="452"/>
      <c r="H298" s="430"/>
      <c r="I298" s="430"/>
      <c r="J298" s="450"/>
      <c r="K298" s="671"/>
      <c r="L298" s="671"/>
      <c r="M298" s="671"/>
      <c r="N298" s="432"/>
      <c r="O298" s="429">
        <v>45837</v>
      </c>
      <c r="P298" s="412" t="s">
        <v>2583</v>
      </c>
      <c r="Q298" s="412" t="s">
        <v>2585</v>
      </c>
      <c r="R298" s="450">
        <v>240</v>
      </c>
      <c r="S298" s="458">
        <v>5.87</v>
      </c>
      <c r="T298" s="432">
        <f t="shared" si="34"/>
        <v>45927</v>
      </c>
      <c r="U298" s="459"/>
      <c r="V298" s="430">
        <v>1</v>
      </c>
      <c r="W298" s="412">
        <f t="shared" si="35"/>
        <v>532.80000000000007</v>
      </c>
      <c r="X298" s="411">
        <f t="shared" si="36"/>
        <v>240</v>
      </c>
      <c r="Y298" s="411">
        <f t="shared" si="37"/>
        <v>532.80000000000007</v>
      </c>
      <c r="Z298" s="456"/>
      <c r="AA298" s="456"/>
      <c r="AB298" s="456"/>
      <c r="AC298" s="456"/>
      <c r="AD298" s="456"/>
    </row>
    <row r="299" spans="1:30" ht="47.25">
      <c r="A299" s="411" t="s">
        <v>2262</v>
      </c>
      <c r="B299" s="491" t="s">
        <v>2593</v>
      </c>
      <c r="C299" s="454">
        <v>5.5</v>
      </c>
      <c r="D299" s="456">
        <v>2.35</v>
      </c>
      <c r="E299" s="427">
        <v>240</v>
      </c>
      <c r="F299" s="457"/>
      <c r="G299" s="452"/>
      <c r="H299" s="430"/>
      <c r="I299" s="430"/>
      <c r="J299" s="450"/>
      <c r="K299" s="671">
        <v>8.15</v>
      </c>
      <c r="L299" s="671"/>
      <c r="M299" s="671"/>
      <c r="N299" s="432"/>
      <c r="O299" s="429">
        <v>45837</v>
      </c>
      <c r="P299" s="412" t="s">
        <v>2583</v>
      </c>
      <c r="Q299" s="412" t="s">
        <v>2585</v>
      </c>
      <c r="R299" s="450">
        <v>240</v>
      </c>
      <c r="S299" s="458">
        <v>8.15</v>
      </c>
      <c r="T299" s="432">
        <f t="shared" si="34"/>
        <v>45927</v>
      </c>
      <c r="U299" s="459"/>
      <c r="V299" s="430">
        <v>1</v>
      </c>
      <c r="W299" s="412">
        <f t="shared" si="35"/>
        <v>564</v>
      </c>
      <c r="X299" s="411">
        <f t="shared" si="36"/>
        <v>240</v>
      </c>
      <c r="Y299" s="411">
        <f t="shared" si="37"/>
        <v>564</v>
      </c>
      <c r="Z299" s="456"/>
      <c r="AA299" s="456"/>
      <c r="AB299" s="456"/>
      <c r="AC299" s="456"/>
      <c r="AD299" s="456"/>
    </row>
    <row r="300" spans="1:30" ht="47.25">
      <c r="A300" s="411" t="s">
        <v>2267</v>
      </c>
      <c r="B300" s="491" t="s">
        <v>2594</v>
      </c>
      <c r="C300" s="454">
        <v>5.2</v>
      </c>
      <c r="D300" s="456">
        <v>2.2200000000000002</v>
      </c>
      <c r="E300" s="427">
        <v>240</v>
      </c>
      <c r="F300" s="457"/>
      <c r="G300" s="452"/>
      <c r="H300" s="430"/>
      <c r="I300" s="430"/>
      <c r="J300" s="450"/>
      <c r="K300" s="671">
        <v>6.66</v>
      </c>
      <c r="L300" s="671"/>
      <c r="M300" s="671"/>
      <c r="N300" s="432"/>
      <c r="O300" s="429">
        <v>45837</v>
      </c>
      <c r="P300" s="412" t="s">
        <v>2583</v>
      </c>
      <c r="Q300" s="412" t="s">
        <v>2585</v>
      </c>
      <c r="R300" s="450">
        <v>240</v>
      </c>
      <c r="S300" s="458">
        <v>6.35</v>
      </c>
      <c r="T300" s="432">
        <f t="shared" si="34"/>
        <v>45927</v>
      </c>
      <c r="U300" s="459"/>
      <c r="V300" s="430">
        <v>1</v>
      </c>
      <c r="W300" s="412">
        <f t="shared" si="35"/>
        <v>532.80000000000007</v>
      </c>
      <c r="X300" s="411">
        <f t="shared" si="36"/>
        <v>240</v>
      </c>
      <c r="Y300" s="411">
        <f t="shared" si="37"/>
        <v>532.80000000000007</v>
      </c>
      <c r="Z300" s="456"/>
      <c r="AA300" s="456"/>
      <c r="AB300" s="456"/>
      <c r="AC300" s="456"/>
      <c r="AD300" s="456"/>
    </row>
    <row r="301" spans="1:30" ht="78.75">
      <c r="A301" s="411" t="s">
        <v>2272</v>
      </c>
      <c r="B301" s="491" t="s">
        <v>2595</v>
      </c>
      <c r="C301" s="454">
        <v>20.6</v>
      </c>
      <c r="D301" s="456">
        <v>9.4</v>
      </c>
      <c r="E301" s="427">
        <f>VLOOKUP(A301,'[1]Master Data'!A:AB,18,FALSE)</f>
        <v>0</v>
      </c>
      <c r="F301" s="457"/>
      <c r="G301" s="452"/>
      <c r="H301" s="430"/>
      <c r="I301" s="430"/>
      <c r="J301" s="450"/>
      <c r="K301" s="671">
        <v>17.97</v>
      </c>
      <c r="L301" s="671"/>
      <c r="M301" s="671"/>
      <c r="N301" s="432"/>
      <c r="O301" s="429">
        <v>45837</v>
      </c>
      <c r="P301" s="412" t="s">
        <v>2583</v>
      </c>
      <c r="Q301" s="412" t="s">
        <v>2585</v>
      </c>
      <c r="R301" s="450">
        <v>200</v>
      </c>
      <c r="S301" s="458">
        <v>18.739999999999998</v>
      </c>
      <c r="T301" s="432">
        <f t="shared" si="34"/>
        <v>45927</v>
      </c>
      <c r="U301" s="459">
        <v>2</v>
      </c>
      <c r="V301" s="430">
        <v>1</v>
      </c>
      <c r="W301" s="412">
        <f t="shared" si="35"/>
        <v>1880</v>
      </c>
      <c r="X301" s="425">
        <f t="shared" si="36"/>
        <v>0</v>
      </c>
      <c r="Y301" s="411">
        <f t="shared" si="37"/>
        <v>0</v>
      </c>
      <c r="Z301" s="456"/>
      <c r="AA301" s="456"/>
      <c r="AB301" s="456"/>
      <c r="AC301" s="456"/>
      <c r="AD301" s="456"/>
    </row>
    <row r="302" spans="1:30" ht="47.25">
      <c r="A302" s="411" t="s">
        <v>2277</v>
      </c>
      <c r="B302" s="491" t="s">
        <v>2596</v>
      </c>
      <c r="C302" s="454">
        <v>7.9</v>
      </c>
      <c r="D302" s="456">
        <v>3.8</v>
      </c>
      <c r="E302" s="427">
        <f>VLOOKUP(A302,'[1]Master Data'!A:AB,18,FALSE)</f>
        <v>0</v>
      </c>
      <c r="F302" s="457"/>
      <c r="G302" s="452"/>
      <c r="H302" s="430"/>
      <c r="I302" s="430"/>
      <c r="J302" s="450"/>
      <c r="K302" s="671">
        <v>12.14</v>
      </c>
      <c r="L302" s="671"/>
      <c r="M302" s="671"/>
      <c r="N302" s="432"/>
      <c r="O302" s="429">
        <v>45837</v>
      </c>
      <c r="P302" s="412" t="s">
        <v>2583</v>
      </c>
      <c r="Q302" s="412" t="s">
        <v>2585</v>
      </c>
      <c r="R302" s="450">
        <v>300</v>
      </c>
      <c r="S302" s="458">
        <v>12.42</v>
      </c>
      <c r="T302" s="432">
        <f t="shared" si="34"/>
        <v>45927</v>
      </c>
      <c r="U302" s="459"/>
      <c r="V302" s="430">
        <v>1</v>
      </c>
      <c r="W302" s="412">
        <f t="shared" si="35"/>
        <v>1140</v>
      </c>
      <c r="X302" s="411">
        <f t="shared" si="36"/>
        <v>0</v>
      </c>
      <c r="Y302" s="411">
        <f t="shared" si="37"/>
        <v>0</v>
      </c>
      <c r="Z302" s="456"/>
      <c r="AA302" s="456"/>
      <c r="AB302" s="456"/>
      <c r="AC302" s="456"/>
      <c r="AD302" s="456"/>
    </row>
    <row r="303" spans="1:30" ht="47.25">
      <c r="A303" s="411" t="s">
        <v>2282</v>
      </c>
      <c r="B303" s="491" t="s">
        <v>2597</v>
      </c>
      <c r="C303" s="454">
        <v>10.3</v>
      </c>
      <c r="D303" s="456">
        <v>4.5</v>
      </c>
      <c r="E303" s="427">
        <f>VLOOKUP(A303,'[1]Master Data'!A:AB,18,FALSE)</f>
        <v>0</v>
      </c>
      <c r="F303" s="457"/>
      <c r="G303" s="452"/>
      <c r="H303" s="430"/>
      <c r="I303" s="430"/>
      <c r="J303" s="450"/>
      <c r="K303" s="671">
        <v>14.72</v>
      </c>
      <c r="L303" s="671"/>
      <c r="M303" s="671"/>
      <c r="N303" s="432"/>
      <c r="O303" s="429">
        <v>45837</v>
      </c>
      <c r="P303" s="412" t="s">
        <v>2583</v>
      </c>
      <c r="Q303" s="412" t="s">
        <v>2585</v>
      </c>
      <c r="R303" s="450">
        <v>180</v>
      </c>
      <c r="S303" s="458">
        <v>15.12</v>
      </c>
      <c r="T303" s="432">
        <f t="shared" si="34"/>
        <v>45927</v>
      </c>
      <c r="U303" s="459"/>
      <c r="V303" s="430">
        <v>1</v>
      </c>
      <c r="W303" s="412">
        <f t="shared" si="35"/>
        <v>810</v>
      </c>
      <c r="X303" s="411">
        <f t="shared" si="36"/>
        <v>0</v>
      </c>
      <c r="Y303" s="411">
        <f t="shared" si="37"/>
        <v>0</v>
      </c>
      <c r="Z303" s="456"/>
      <c r="AA303" s="456"/>
      <c r="AB303" s="456"/>
      <c r="AC303" s="456"/>
      <c r="AD303" s="456"/>
    </row>
    <row r="304" spans="1:30" ht="31.5">
      <c r="A304" s="411" t="s">
        <v>2287</v>
      </c>
      <c r="B304" s="491" t="s">
        <v>2290</v>
      </c>
      <c r="C304" s="454">
        <v>2.5</v>
      </c>
      <c r="D304" s="456">
        <v>1.06</v>
      </c>
      <c r="E304" s="427">
        <f>VLOOKUP(A304,'[1]Master Data'!A:AB,18,FALSE)</f>
        <v>0</v>
      </c>
      <c r="F304" s="457"/>
      <c r="G304" s="452"/>
      <c r="H304" s="430"/>
      <c r="I304" s="430"/>
      <c r="J304" s="450"/>
      <c r="K304" s="671">
        <v>3.9</v>
      </c>
      <c r="L304" s="671"/>
      <c r="M304" s="671"/>
      <c r="N304" s="432"/>
      <c r="O304" s="429">
        <v>45837</v>
      </c>
      <c r="P304" s="412" t="s">
        <v>2583</v>
      </c>
      <c r="Q304" s="412" t="s">
        <v>2585</v>
      </c>
      <c r="R304" s="450">
        <v>200</v>
      </c>
      <c r="S304" s="458">
        <v>3.99</v>
      </c>
      <c r="T304" s="432">
        <f t="shared" si="34"/>
        <v>45927</v>
      </c>
      <c r="U304" s="459"/>
      <c r="V304" s="430">
        <v>1</v>
      </c>
      <c r="W304" s="412">
        <f t="shared" si="35"/>
        <v>212</v>
      </c>
      <c r="X304" s="411">
        <v>200</v>
      </c>
      <c r="Y304" s="411">
        <f t="shared" si="37"/>
        <v>212</v>
      </c>
      <c r="Z304" s="456"/>
      <c r="AA304" s="456"/>
      <c r="AB304" s="456"/>
      <c r="AC304" s="456"/>
      <c r="AD304" s="456"/>
    </row>
    <row r="305" spans="1:30" ht="15.75">
      <c r="A305" s="411" t="s">
        <v>2291</v>
      </c>
      <c r="B305" s="491" t="s">
        <v>2295</v>
      </c>
      <c r="C305" s="454">
        <v>16</v>
      </c>
      <c r="D305" s="456">
        <v>7</v>
      </c>
      <c r="E305" s="427">
        <f>VLOOKUP(A305,'[1]Master Data'!A:AB,18,FALSE)</f>
        <v>0</v>
      </c>
      <c r="F305" s="457"/>
      <c r="G305" s="452"/>
      <c r="H305" s="430"/>
      <c r="I305" s="430"/>
      <c r="J305" s="450"/>
      <c r="K305" s="671">
        <v>13.96</v>
      </c>
      <c r="L305" s="671"/>
      <c r="M305" s="671"/>
      <c r="N305" s="432"/>
      <c r="O305" s="429">
        <v>45837</v>
      </c>
      <c r="P305" s="412" t="s">
        <v>2583</v>
      </c>
      <c r="Q305" s="412" t="s">
        <v>2585</v>
      </c>
      <c r="R305" s="450">
        <v>200</v>
      </c>
      <c r="S305" s="458">
        <v>14.41</v>
      </c>
      <c r="T305" s="432">
        <f t="shared" si="34"/>
        <v>45927</v>
      </c>
      <c r="U305" s="459"/>
      <c r="V305" s="430">
        <v>1</v>
      </c>
      <c r="W305" s="412">
        <f t="shared" si="35"/>
        <v>1400</v>
      </c>
      <c r="X305" s="425">
        <f t="shared" si="36"/>
        <v>0</v>
      </c>
      <c r="Y305" s="411">
        <f t="shared" si="37"/>
        <v>0</v>
      </c>
      <c r="Z305" s="456"/>
      <c r="AA305" s="456"/>
      <c r="AB305" s="456"/>
      <c r="AC305" s="456"/>
      <c r="AD305" s="456"/>
    </row>
    <row r="306" spans="1:30" ht="15.75">
      <c r="A306" s="411" t="s">
        <v>2296</v>
      </c>
      <c r="B306" s="491" t="s">
        <v>2299</v>
      </c>
      <c r="C306" s="454">
        <v>0.4</v>
      </c>
      <c r="D306" s="456">
        <v>0.17</v>
      </c>
      <c r="E306" s="427">
        <f>VLOOKUP(A306,'[1]Master Data'!A:AB,18,FALSE)</f>
        <v>0</v>
      </c>
      <c r="F306" s="457"/>
      <c r="G306" s="452"/>
      <c r="H306" s="430"/>
      <c r="I306" s="430"/>
      <c r="J306" s="450"/>
      <c r="K306" s="671">
        <v>0.93</v>
      </c>
      <c r="L306" s="671"/>
      <c r="M306" s="671"/>
      <c r="N306" s="432"/>
      <c r="O306" s="429">
        <v>45837</v>
      </c>
      <c r="P306" s="412" t="s">
        <v>2583</v>
      </c>
      <c r="Q306" s="412" t="s">
        <v>2585</v>
      </c>
      <c r="R306" s="450">
        <v>1000</v>
      </c>
      <c r="S306" s="458">
        <v>0.94</v>
      </c>
      <c r="T306" s="432">
        <f t="shared" si="34"/>
        <v>45927</v>
      </c>
      <c r="U306" s="459"/>
      <c r="V306" s="430">
        <v>1</v>
      </c>
      <c r="W306" s="412">
        <f t="shared" si="35"/>
        <v>170</v>
      </c>
      <c r="X306" s="411">
        <v>1000</v>
      </c>
      <c r="Y306" s="411">
        <f t="shared" si="37"/>
        <v>170</v>
      </c>
      <c r="Z306" s="456"/>
      <c r="AA306" s="456"/>
      <c r="AB306" s="456"/>
      <c r="AC306" s="456"/>
      <c r="AD306" s="456"/>
    </row>
    <row r="307" spans="1:30">
      <c r="A307" s="411" t="s">
        <v>2300</v>
      </c>
      <c r="B307" s="492" t="s">
        <v>2303</v>
      </c>
      <c r="C307" s="454">
        <v>0.4</v>
      </c>
      <c r="D307" s="456">
        <v>0.23</v>
      </c>
      <c r="E307" s="427">
        <v>4800</v>
      </c>
      <c r="F307" s="457"/>
      <c r="G307" s="452"/>
      <c r="H307" s="430"/>
      <c r="I307" s="430"/>
      <c r="J307" s="450"/>
      <c r="K307" s="671">
        <v>0.94</v>
      </c>
      <c r="L307" s="671"/>
      <c r="M307" s="671"/>
      <c r="N307" s="432"/>
      <c r="O307" s="429">
        <v>45837</v>
      </c>
      <c r="P307" s="412" t="s">
        <v>2583</v>
      </c>
      <c r="Q307" s="412" t="s">
        <v>2585</v>
      </c>
      <c r="R307" s="450">
        <v>1000</v>
      </c>
      <c r="S307" s="458">
        <v>0.96</v>
      </c>
      <c r="T307" s="432">
        <f t="shared" si="34"/>
        <v>45927</v>
      </c>
      <c r="U307" s="459"/>
      <c r="V307" s="430">
        <v>1</v>
      </c>
      <c r="W307" s="412">
        <f t="shared" si="35"/>
        <v>230</v>
      </c>
      <c r="X307" s="411">
        <v>1000</v>
      </c>
      <c r="Y307" s="411">
        <f t="shared" si="37"/>
        <v>230</v>
      </c>
      <c r="Z307" s="456"/>
      <c r="AA307" s="456"/>
      <c r="AB307" s="456"/>
      <c r="AC307" s="456"/>
      <c r="AD307" s="456"/>
    </row>
    <row r="308" spans="1:30" ht="31.5">
      <c r="A308" s="411" t="s">
        <v>2304</v>
      </c>
      <c r="B308" s="491" t="s">
        <v>2598</v>
      </c>
      <c r="C308" s="454">
        <v>4.8</v>
      </c>
      <c r="D308" s="456">
        <v>2.23</v>
      </c>
      <c r="E308" s="427">
        <f>VLOOKUP(A308,'[1]Master Data'!A:AB,18,FALSE)</f>
        <v>0</v>
      </c>
      <c r="F308" s="457"/>
      <c r="G308" s="452"/>
      <c r="H308" s="430"/>
      <c r="I308" s="430"/>
      <c r="J308" s="450"/>
      <c r="K308" s="671">
        <v>7.01</v>
      </c>
      <c r="L308" s="671"/>
      <c r="M308" s="671"/>
      <c r="N308" s="432"/>
      <c r="O308" s="429">
        <v>45837</v>
      </c>
      <c r="P308" s="412" t="s">
        <v>2583</v>
      </c>
      <c r="Q308" s="412" t="s">
        <v>2585</v>
      </c>
      <c r="R308" s="450">
        <v>240</v>
      </c>
      <c r="S308" s="458">
        <v>6.37</v>
      </c>
      <c r="T308" s="432">
        <f t="shared" si="34"/>
        <v>45927</v>
      </c>
      <c r="U308" s="459"/>
      <c r="V308" s="430">
        <v>1</v>
      </c>
      <c r="W308" s="412">
        <f t="shared" si="35"/>
        <v>535.20000000000005</v>
      </c>
      <c r="X308" s="411">
        <f t="shared" si="36"/>
        <v>0</v>
      </c>
      <c r="Y308" s="411">
        <f t="shared" si="37"/>
        <v>0</v>
      </c>
      <c r="Z308" s="456"/>
      <c r="AA308" s="456"/>
      <c r="AB308" s="456"/>
      <c r="AC308" s="456"/>
      <c r="AD308" s="456"/>
    </row>
    <row r="309" spans="1:30" ht="15.75">
      <c r="A309" s="411" t="s">
        <v>2308</v>
      </c>
      <c r="B309" s="491" t="s">
        <v>2599</v>
      </c>
      <c r="C309" s="454">
        <v>11.3</v>
      </c>
      <c r="D309" s="456">
        <v>0.41</v>
      </c>
      <c r="E309" s="427">
        <f>VLOOKUP(A309,'[1]Master Data'!A:AB,18,FALSE)</f>
        <v>0</v>
      </c>
      <c r="F309" s="457"/>
      <c r="G309" s="452"/>
      <c r="H309" s="430"/>
      <c r="I309" s="430"/>
      <c r="J309" s="450"/>
      <c r="K309" s="671">
        <v>12.45</v>
      </c>
      <c r="L309" s="671"/>
      <c r="M309" s="671"/>
      <c r="N309" s="432"/>
      <c r="O309" s="429">
        <v>45837</v>
      </c>
      <c r="P309" s="412" t="s">
        <v>2583</v>
      </c>
      <c r="Q309" s="412" t="s">
        <v>2585</v>
      </c>
      <c r="R309" s="450">
        <v>200</v>
      </c>
      <c r="S309" s="458">
        <v>12.74</v>
      </c>
      <c r="T309" s="432">
        <f t="shared" si="34"/>
        <v>45927</v>
      </c>
      <c r="U309" s="459"/>
      <c r="V309" s="430">
        <v>1</v>
      </c>
      <c r="W309" s="412">
        <f t="shared" si="35"/>
        <v>82</v>
      </c>
      <c r="X309" s="411">
        <f t="shared" si="36"/>
        <v>0</v>
      </c>
      <c r="Y309" s="411">
        <f t="shared" si="37"/>
        <v>0</v>
      </c>
      <c r="Z309" s="456"/>
      <c r="AA309" s="456"/>
      <c r="AB309" s="456"/>
      <c r="AC309" s="456"/>
      <c r="AD309" s="456"/>
    </row>
    <row r="310" spans="1:30" ht="15.75">
      <c r="A310" s="411" t="s">
        <v>2312</v>
      </c>
      <c r="B310" s="491" t="s">
        <v>2315</v>
      </c>
      <c r="C310" s="454">
        <v>38</v>
      </c>
      <c r="D310" s="456">
        <v>16</v>
      </c>
      <c r="E310" s="427">
        <f>VLOOKUP(A310,'[1]Master Data'!A:AB,18,FALSE)</f>
        <v>0</v>
      </c>
      <c r="F310" s="457"/>
      <c r="G310" s="452"/>
      <c r="H310" s="430"/>
      <c r="I310" s="430"/>
      <c r="J310" s="450"/>
      <c r="K310" s="671">
        <v>27.37</v>
      </c>
      <c r="L310" s="671"/>
      <c r="M310" s="671"/>
      <c r="N310" s="432"/>
      <c r="O310" s="429">
        <v>45837</v>
      </c>
      <c r="P310" s="412" t="s">
        <v>2583</v>
      </c>
      <c r="Q310" s="412" t="s">
        <v>2585</v>
      </c>
      <c r="R310" s="450">
        <v>50</v>
      </c>
      <c r="S310" s="458">
        <v>28.99</v>
      </c>
      <c r="T310" s="432">
        <f t="shared" si="34"/>
        <v>45927</v>
      </c>
      <c r="U310" s="459"/>
      <c r="V310" s="430">
        <v>1</v>
      </c>
      <c r="W310" s="412">
        <f t="shared" si="35"/>
        <v>800</v>
      </c>
      <c r="X310" s="411">
        <v>50</v>
      </c>
      <c r="Y310" s="411">
        <f t="shared" si="37"/>
        <v>800</v>
      </c>
      <c r="Z310" s="456"/>
      <c r="AA310" s="456"/>
      <c r="AB310" s="456"/>
      <c r="AC310" s="456"/>
      <c r="AD310" s="456"/>
    </row>
    <row r="311" spans="1:30" ht="15.75">
      <c r="A311" s="411" t="s">
        <v>2316</v>
      </c>
      <c r="B311" s="491" t="s">
        <v>2319</v>
      </c>
      <c r="C311" s="454"/>
      <c r="D311" s="456">
        <v>2.2200000000000002</v>
      </c>
      <c r="E311" s="427">
        <f>VLOOKUP(A311,'[1]Master Data'!A:AB,18,FALSE)</f>
        <v>0</v>
      </c>
      <c r="F311" s="457"/>
      <c r="G311" s="452"/>
      <c r="H311" s="430"/>
      <c r="I311" s="430"/>
      <c r="J311" s="450"/>
      <c r="K311" s="671">
        <v>6.51</v>
      </c>
      <c r="L311" s="671"/>
      <c r="M311" s="671"/>
      <c r="N311" s="432"/>
      <c r="O311" s="429">
        <v>45837</v>
      </c>
      <c r="P311" s="412" t="s">
        <v>2583</v>
      </c>
      <c r="Q311" s="412" t="s">
        <v>2585</v>
      </c>
      <c r="R311" s="450">
        <v>100</v>
      </c>
      <c r="S311" s="458">
        <v>6.74</v>
      </c>
      <c r="T311" s="432">
        <f t="shared" si="34"/>
        <v>45927</v>
      </c>
      <c r="U311" s="459"/>
      <c r="V311" s="430">
        <v>1</v>
      </c>
      <c r="W311" s="412">
        <f t="shared" si="35"/>
        <v>222.00000000000003</v>
      </c>
      <c r="X311" s="411">
        <v>100</v>
      </c>
      <c r="Y311" s="411">
        <f t="shared" si="37"/>
        <v>222.00000000000003</v>
      </c>
      <c r="Z311" s="456"/>
      <c r="AA311" s="456"/>
      <c r="AB311" s="456"/>
      <c r="AC311" s="456"/>
      <c r="AD311" s="456"/>
    </row>
    <row r="312" spans="1:30" ht="32.25" customHeight="1">
      <c r="A312" s="411" t="s">
        <v>2320</v>
      </c>
      <c r="B312" s="491" t="s">
        <v>2322</v>
      </c>
      <c r="C312" s="467"/>
      <c r="D312" s="411">
        <v>2.2000000000000002</v>
      </c>
      <c r="E312" s="427">
        <f>VLOOKUP(A312,'[1]Master Data'!A:AB,18,FALSE)</f>
        <v>0</v>
      </c>
      <c r="F312" s="448"/>
      <c r="G312" s="452"/>
      <c r="H312" s="412"/>
      <c r="I312" s="412"/>
      <c r="J312" s="450"/>
      <c r="K312" s="489">
        <v>2.74</v>
      </c>
      <c r="L312" s="489"/>
      <c r="M312" s="489"/>
      <c r="N312" s="432"/>
      <c r="O312" s="429">
        <v>45824</v>
      </c>
      <c r="P312" s="412" t="s">
        <v>2508</v>
      </c>
      <c r="Q312" s="412" t="s">
        <v>2509</v>
      </c>
      <c r="R312" s="450">
        <v>1000</v>
      </c>
      <c r="S312" s="458">
        <v>2.52</v>
      </c>
      <c r="T312" s="432">
        <f t="shared" si="34"/>
        <v>45914</v>
      </c>
      <c r="U312" s="451"/>
      <c r="V312" s="412"/>
      <c r="W312" s="412"/>
      <c r="X312" s="411"/>
      <c r="Y312" s="411"/>
      <c r="Z312" s="411"/>
      <c r="AA312" s="411"/>
      <c r="AB312" s="411"/>
      <c r="AC312" s="411"/>
      <c r="AD312" s="411"/>
    </row>
    <row r="313" spans="1:30" ht="31.5">
      <c r="A313" s="411" t="s">
        <v>1309</v>
      </c>
      <c r="B313" s="491" t="s">
        <v>2326</v>
      </c>
      <c r="C313" s="411"/>
      <c r="D313" s="456">
        <v>2.1</v>
      </c>
      <c r="E313" s="427">
        <f>VLOOKUP(A313,'[1]Master Data'!A:AB,18,FALSE)</f>
        <v>0</v>
      </c>
      <c r="F313" s="457"/>
      <c r="G313" s="452"/>
      <c r="H313" s="430"/>
      <c r="I313" s="430"/>
      <c r="J313" s="450"/>
      <c r="K313" s="671"/>
      <c r="L313" s="671"/>
      <c r="M313" s="671"/>
      <c r="N313" s="432"/>
      <c r="O313" s="429"/>
      <c r="P313" s="430"/>
      <c r="Q313" s="430"/>
      <c r="R313" s="450"/>
      <c r="S313" s="458"/>
      <c r="T313" s="432"/>
      <c r="U313" s="459"/>
      <c r="V313" s="430"/>
      <c r="W313" s="430"/>
      <c r="X313" s="456"/>
      <c r="Y313" s="456"/>
      <c r="Z313" s="456"/>
      <c r="AA313" s="456"/>
      <c r="AB313" s="456"/>
      <c r="AC313" s="456"/>
      <c r="AD313" s="456"/>
    </row>
    <row r="314" spans="1:30" ht="32.25" customHeight="1">
      <c r="A314" s="411" t="s">
        <v>2327</v>
      </c>
      <c r="B314" s="491" t="s">
        <v>2328</v>
      </c>
      <c r="C314" s="454"/>
      <c r="D314" s="494">
        <v>0.16</v>
      </c>
      <c r="E314" s="427">
        <f>VLOOKUP(A314,'[1]Master Data'!A:AB,18,FALSE)</f>
        <v>0</v>
      </c>
      <c r="F314" s="495"/>
      <c r="G314" s="496"/>
      <c r="H314" s="497"/>
      <c r="I314" s="497"/>
      <c r="J314" s="498"/>
      <c r="K314" s="675"/>
      <c r="L314" s="675"/>
      <c r="M314" s="675"/>
      <c r="N314" s="499"/>
      <c r="O314" s="500"/>
      <c r="P314" s="497"/>
      <c r="Q314" s="497"/>
      <c r="R314" s="498"/>
      <c r="S314" s="501"/>
      <c r="T314" s="499"/>
      <c r="U314" s="502"/>
      <c r="V314" s="497"/>
      <c r="W314" s="497"/>
      <c r="X314" s="494"/>
      <c r="Y314" s="494"/>
      <c r="Z314" s="494"/>
      <c r="AA314" s="494"/>
      <c r="AB314" s="494"/>
      <c r="AC314" s="494"/>
      <c r="AD314" s="494"/>
    </row>
    <row r="315" spans="1:30" ht="32.25" customHeight="1">
      <c r="A315" s="411" t="s">
        <v>1312</v>
      </c>
      <c r="B315" s="491" t="s">
        <v>2328</v>
      </c>
      <c r="C315" s="454"/>
      <c r="D315" s="454"/>
      <c r="E315" s="427">
        <f>VLOOKUP(A315,'[1]Master Data'!A:AB,18,FALSE)</f>
        <v>0</v>
      </c>
      <c r="F315" s="503"/>
      <c r="G315" s="496"/>
      <c r="H315" s="455"/>
      <c r="I315" s="455"/>
      <c r="J315" s="498"/>
      <c r="K315" s="675"/>
      <c r="L315" s="675"/>
      <c r="M315" s="675"/>
      <c r="N315" s="499"/>
      <c r="O315" s="500"/>
      <c r="P315" s="455"/>
      <c r="Q315" s="455"/>
      <c r="R315" s="498"/>
      <c r="S315" s="501"/>
      <c r="T315" s="499"/>
      <c r="U315" s="504"/>
      <c r="V315" s="455"/>
      <c r="W315" s="455"/>
      <c r="X315" s="454"/>
      <c r="Y315" s="454"/>
      <c r="Z315" s="454"/>
      <c r="AA315" s="454"/>
      <c r="AB315" s="454"/>
      <c r="AC315" s="454"/>
      <c r="AD315" s="454"/>
    </row>
    <row r="316" spans="1:30" ht="32.25" customHeight="1">
      <c r="A316" s="411" t="s">
        <v>1316</v>
      </c>
      <c r="B316" s="491" t="s">
        <v>2329</v>
      </c>
      <c r="C316" s="454"/>
      <c r="D316" s="494">
        <v>1.5</v>
      </c>
      <c r="E316" s="427">
        <f>VLOOKUP(A316,'[1]Master Data'!A:AB,18,FALSE)</f>
        <v>0</v>
      </c>
      <c r="F316" s="495"/>
      <c r="G316" s="496"/>
      <c r="H316" s="497"/>
      <c r="I316" s="497"/>
      <c r="J316" s="498"/>
      <c r="K316" s="675"/>
      <c r="L316" s="675"/>
      <c r="M316" s="675"/>
      <c r="N316" s="499"/>
      <c r="O316" s="500"/>
      <c r="P316" s="497"/>
      <c r="Q316" s="497"/>
      <c r="R316" s="498"/>
      <c r="S316" s="501"/>
      <c r="T316" s="499"/>
      <c r="U316" s="502"/>
      <c r="V316" s="497"/>
      <c r="W316" s="497"/>
      <c r="X316" s="494"/>
      <c r="Y316" s="494"/>
      <c r="Z316" s="494"/>
      <c r="AA316" s="494"/>
      <c r="AB316" s="494"/>
      <c r="AC316" s="494"/>
      <c r="AD316" s="494"/>
    </row>
    <row r="317" spans="1:30" ht="32.25" customHeight="1">
      <c r="A317" s="411" t="s">
        <v>2330</v>
      </c>
      <c r="B317" s="491" t="s">
        <v>2331</v>
      </c>
      <c r="C317" s="454"/>
      <c r="D317" s="494">
        <v>0.1</v>
      </c>
      <c r="E317" s="427">
        <f>VLOOKUP(A317,'[1]Master Data'!A:AB,18,FALSE)</f>
        <v>0</v>
      </c>
      <c r="F317" s="495"/>
      <c r="G317" s="496"/>
      <c r="H317" s="497"/>
      <c r="I317" s="497"/>
      <c r="J317" s="498"/>
      <c r="K317" s="675"/>
      <c r="L317" s="675"/>
      <c r="M317" s="675"/>
      <c r="N317" s="499"/>
      <c r="O317" s="500"/>
      <c r="P317" s="497"/>
      <c r="Q317" s="497"/>
      <c r="R317" s="498"/>
      <c r="S317" s="501"/>
      <c r="T317" s="499"/>
      <c r="U317" s="502"/>
      <c r="V317" s="497"/>
      <c r="W317" s="497"/>
      <c r="X317" s="494"/>
      <c r="Y317" s="494"/>
      <c r="Z317" s="494"/>
      <c r="AA317" s="494"/>
      <c r="AB317" s="494"/>
      <c r="AC317" s="494"/>
      <c r="AD317" s="494"/>
    </row>
    <row r="318" spans="1:30" ht="32.25" customHeight="1">
      <c r="A318" s="505" t="s">
        <v>1314</v>
      </c>
      <c r="B318" s="491" t="s">
        <v>2331</v>
      </c>
      <c r="C318" s="454"/>
      <c r="D318" s="494">
        <v>0.1</v>
      </c>
      <c r="E318" s="427">
        <f>VLOOKUP(A318,'[1]Master Data'!A:AB,18,FALSE)</f>
        <v>0</v>
      </c>
      <c r="F318" s="495"/>
      <c r="G318" s="496"/>
      <c r="H318" s="497"/>
      <c r="I318" s="497"/>
      <c r="J318" s="498"/>
      <c r="K318" s="675"/>
      <c r="L318" s="675"/>
      <c r="M318" s="675"/>
      <c r="N318" s="499"/>
      <c r="O318" s="500"/>
      <c r="P318" s="497"/>
      <c r="Q318" s="497"/>
      <c r="R318" s="498"/>
      <c r="S318" s="501"/>
      <c r="T318" s="499"/>
      <c r="U318" s="502"/>
      <c r="V318" s="497"/>
      <c r="W318" s="497"/>
      <c r="X318" s="494"/>
      <c r="Y318" s="494"/>
      <c r="Z318" s="494"/>
      <c r="AA318" s="494"/>
      <c r="AB318" s="494"/>
      <c r="AC318" s="494"/>
      <c r="AD318" s="494"/>
    </row>
    <row r="319" spans="1:30" ht="32.25" customHeight="1">
      <c r="A319" s="411" t="s">
        <v>2332</v>
      </c>
      <c r="B319" s="491" t="s">
        <v>2334</v>
      </c>
      <c r="C319" s="454"/>
      <c r="D319" s="454">
        <v>0.66</v>
      </c>
      <c r="E319" s="427">
        <f>VLOOKUP(A319,'[1]Master Data'!A:AB,18,FALSE)</f>
        <v>0</v>
      </c>
      <c r="F319" s="503"/>
      <c r="G319" s="496"/>
      <c r="H319" s="455"/>
      <c r="I319" s="455"/>
      <c r="J319" s="498"/>
      <c r="K319" s="675"/>
      <c r="L319" s="675"/>
      <c r="M319" s="675"/>
      <c r="N319" s="499"/>
      <c r="O319" s="429">
        <v>45824</v>
      </c>
      <c r="P319" s="412" t="s">
        <v>2508</v>
      </c>
      <c r="Q319" s="412" t="s">
        <v>2509</v>
      </c>
      <c r="R319" s="498">
        <v>2000</v>
      </c>
      <c r="S319" s="501">
        <v>1.1200000000000001</v>
      </c>
      <c r="T319" s="432">
        <f>O319+90</f>
        <v>45914</v>
      </c>
      <c r="U319" s="504"/>
      <c r="V319" s="455"/>
      <c r="W319" s="455"/>
      <c r="X319" s="454"/>
      <c r="Y319" s="454"/>
      <c r="Z319" s="454"/>
      <c r="AA319" s="454"/>
      <c r="AB319" s="454"/>
      <c r="AC319" s="454"/>
      <c r="AD319" s="454"/>
    </row>
    <row r="320" spans="1:30" ht="32.25" customHeight="1">
      <c r="A320" s="411" t="s">
        <v>2335</v>
      </c>
      <c r="B320" s="491" t="s">
        <v>2337</v>
      </c>
      <c r="C320" s="454"/>
      <c r="D320" s="454">
        <v>0.88</v>
      </c>
      <c r="E320" s="427">
        <f>VLOOKUP(A320,'[1]Master Data'!A:AB,18,FALSE)</f>
        <v>0</v>
      </c>
      <c r="F320" s="503"/>
      <c r="G320" s="496"/>
      <c r="H320" s="455"/>
      <c r="I320" s="455"/>
      <c r="J320" s="498"/>
      <c r="K320" s="675"/>
      <c r="L320" s="675"/>
      <c r="M320" s="675"/>
      <c r="N320" s="499"/>
      <c r="O320" s="500"/>
      <c r="P320" s="455"/>
      <c r="Q320" s="455"/>
      <c r="R320" s="498"/>
      <c r="S320" s="501"/>
      <c r="T320" s="499"/>
      <c r="U320" s="504"/>
      <c r="V320" s="455"/>
      <c r="W320" s="455"/>
      <c r="X320" s="454"/>
      <c r="Y320" s="454"/>
      <c r="Z320" s="454"/>
      <c r="AA320" s="454"/>
      <c r="AB320" s="454"/>
      <c r="AC320" s="454"/>
      <c r="AD320" s="454"/>
    </row>
    <row r="321" spans="1:30" ht="31.5">
      <c r="A321" s="411" t="s">
        <v>2338</v>
      </c>
      <c r="B321" s="491" t="s">
        <v>2339</v>
      </c>
      <c r="C321" s="454"/>
      <c r="D321" s="454"/>
      <c r="E321" s="427">
        <f>VLOOKUP(A321,'[1]Master Data'!A:AB,18,FALSE)</f>
        <v>0</v>
      </c>
      <c r="F321" s="503"/>
      <c r="G321" s="496"/>
      <c r="H321" s="455"/>
      <c r="I321" s="455"/>
      <c r="J321" s="498"/>
      <c r="K321" s="675"/>
      <c r="L321" s="675"/>
      <c r="M321" s="675"/>
      <c r="N321" s="499"/>
      <c r="O321" s="500"/>
      <c r="P321" s="455"/>
      <c r="Q321" s="455"/>
      <c r="R321" s="498"/>
      <c r="S321" s="501"/>
      <c r="T321" s="499"/>
      <c r="U321" s="504"/>
      <c r="V321" s="455"/>
      <c r="W321" s="455"/>
      <c r="X321" s="454"/>
      <c r="Y321" s="454"/>
      <c r="Z321" s="454"/>
      <c r="AA321" s="454"/>
      <c r="AB321" s="454"/>
      <c r="AC321" s="454"/>
      <c r="AD321" s="454"/>
    </row>
    <row r="322" spans="1:30" ht="15.75">
      <c r="A322" s="411" t="s">
        <v>2600</v>
      </c>
      <c r="B322" s="491" t="s">
        <v>2601</v>
      </c>
      <c r="C322" s="454"/>
      <c r="D322" s="454"/>
      <c r="E322" s="427" t="e">
        <f>VLOOKUP(A322,'[1]Master Data'!A:AB,18,FALSE)</f>
        <v>#N/A</v>
      </c>
      <c r="F322" s="503"/>
      <c r="G322" s="496"/>
      <c r="H322" s="455"/>
      <c r="I322" s="455"/>
      <c r="J322" s="498"/>
      <c r="K322" s="675"/>
      <c r="L322" s="675"/>
      <c r="M322" s="675"/>
      <c r="N322" s="499"/>
      <c r="O322" s="429">
        <v>45824</v>
      </c>
      <c r="P322" s="412" t="s">
        <v>2508</v>
      </c>
      <c r="Q322" s="412" t="s">
        <v>2509</v>
      </c>
      <c r="R322" s="498">
        <v>2000</v>
      </c>
      <c r="S322" s="501">
        <v>0.45</v>
      </c>
      <c r="T322" s="432">
        <f>O322+90</f>
        <v>45914</v>
      </c>
      <c r="U322" s="504"/>
      <c r="V322" s="455"/>
      <c r="W322" s="455"/>
      <c r="X322" s="454"/>
      <c r="Y322" s="454"/>
      <c r="Z322" s="454"/>
      <c r="AA322" s="454"/>
      <c r="AB322" s="454"/>
      <c r="AC322" s="454"/>
      <c r="AD322" s="454"/>
    </row>
    <row r="323" spans="1:30" ht="28.15" customHeight="1">
      <c r="A323" s="411" t="s">
        <v>1396</v>
      </c>
      <c r="B323" s="506" t="s">
        <v>2340</v>
      </c>
      <c r="C323" s="411"/>
      <c r="D323" s="411"/>
      <c r="E323" s="427">
        <f>VLOOKUP(A323,'[1]Master Data'!A:AB,18,FALSE)</f>
        <v>0</v>
      </c>
      <c r="F323" s="448"/>
      <c r="G323" s="452"/>
      <c r="H323" s="412"/>
      <c r="I323" s="412"/>
      <c r="J323" s="450"/>
      <c r="K323" s="671"/>
      <c r="L323" s="671"/>
      <c r="M323" s="671"/>
      <c r="N323" s="432"/>
      <c r="O323" s="429"/>
      <c r="P323" s="412"/>
      <c r="Q323" s="412"/>
      <c r="R323" s="450"/>
      <c r="S323" s="458"/>
      <c r="T323" s="432"/>
      <c r="U323" s="451"/>
      <c r="V323" s="412"/>
      <c r="W323" s="412"/>
      <c r="X323" s="411"/>
      <c r="Y323" s="411"/>
      <c r="Z323" s="411"/>
      <c r="AA323" s="411"/>
      <c r="AB323" s="411"/>
      <c r="AC323" s="411"/>
      <c r="AD323" s="411"/>
    </row>
    <row r="324" spans="1:30">
      <c r="A324" s="411" t="s">
        <v>1399</v>
      </c>
      <c r="B324" s="506" t="s">
        <v>2341</v>
      </c>
      <c r="C324" s="411"/>
      <c r="D324" s="411"/>
      <c r="E324" s="427">
        <f>VLOOKUP(A324,'[1]Master Data'!A:AB,18,FALSE)</f>
        <v>0</v>
      </c>
      <c r="F324" s="448"/>
      <c r="G324" s="452"/>
      <c r="H324" s="412"/>
      <c r="I324" s="412"/>
      <c r="J324" s="450"/>
      <c r="K324" s="671"/>
      <c r="L324" s="671"/>
      <c r="M324" s="671"/>
      <c r="N324" s="432"/>
      <c r="O324" s="429"/>
      <c r="P324" s="412"/>
      <c r="Q324" s="412"/>
      <c r="R324" s="450"/>
      <c r="S324" s="458"/>
      <c r="T324" s="432"/>
      <c r="U324" s="451"/>
      <c r="V324" s="412"/>
      <c r="W324" s="412"/>
      <c r="X324" s="411"/>
      <c r="Y324" s="411"/>
      <c r="Z324" s="411"/>
      <c r="AA324" s="411"/>
      <c r="AB324" s="411"/>
      <c r="AC324" s="411"/>
      <c r="AD324" s="411"/>
    </row>
    <row r="325" spans="1:30">
      <c r="A325" s="411" t="s">
        <v>1401</v>
      </c>
      <c r="B325" s="506" t="s">
        <v>2342</v>
      </c>
      <c r="C325" s="411"/>
      <c r="D325" s="411"/>
      <c r="E325" s="427">
        <f>VLOOKUP(A325,'[1]Master Data'!A:AB,18,FALSE)</f>
        <v>0</v>
      </c>
      <c r="F325" s="448"/>
      <c r="G325" s="452"/>
      <c r="H325" s="412"/>
      <c r="I325" s="412"/>
      <c r="J325" s="450"/>
      <c r="K325" s="671"/>
      <c r="L325" s="671"/>
      <c r="M325" s="671"/>
      <c r="N325" s="432"/>
      <c r="O325" s="429"/>
      <c r="P325" s="412"/>
      <c r="Q325" s="412"/>
      <c r="R325" s="450"/>
      <c r="S325" s="458"/>
      <c r="T325" s="432"/>
      <c r="U325" s="451"/>
      <c r="V325" s="412"/>
      <c r="W325" s="412"/>
      <c r="X325" s="411"/>
      <c r="Y325" s="411"/>
      <c r="Z325" s="411"/>
      <c r="AA325" s="411"/>
      <c r="AB325" s="411"/>
      <c r="AC325" s="411"/>
      <c r="AD325" s="411"/>
    </row>
    <row r="326" spans="1:30">
      <c r="A326" s="411" t="s">
        <v>1403</v>
      </c>
      <c r="B326" s="506" t="s">
        <v>2343</v>
      </c>
      <c r="C326" s="411"/>
      <c r="D326" s="411"/>
      <c r="E326" s="427">
        <f>VLOOKUP(A326,'[1]Master Data'!A:AB,18,FALSE)</f>
        <v>0</v>
      </c>
      <c r="F326" s="448"/>
      <c r="G326" s="452"/>
      <c r="H326" s="412"/>
      <c r="I326" s="412"/>
      <c r="J326" s="450"/>
      <c r="K326" s="671"/>
      <c r="L326" s="671"/>
      <c r="M326" s="671"/>
      <c r="N326" s="432"/>
      <c r="O326" s="429"/>
      <c r="P326" s="412"/>
      <c r="Q326" s="412"/>
      <c r="R326" s="450"/>
      <c r="S326" s="458"/>
      <c r="T326" s="432"/>
      <c r="U326" s="451"/>
      <c r="V326" s="412"/>
      <c r="W326" s="412"/>
      <c r="X326" s="411"/>
      <c r="Y326" s="411"/>
      <c r="Z326" s="411"/>
      <c r="AA326" s="411"/>
      <c r="AB326" s="411"/>
      <c r="AC326" s="411"/>
      <c r="AD326" s="411"/>
    </row>
    <row r="327" spans="1:30">
      <c r="A327" s="411" t="s">
        <v>1405</v>
      </c>
      <c r="B327" s="506" t="s">
        <v>2344</v>
      </c>
      <c r="C327" s="411"/>
      <c r="D327" s="411"/>
      <c r="E327" s="427">
        <f>VLOOKUP(A327,'[1]Master Data'!A:AB,18,FALSE)</f>
        <v>0</v>
      </c>
      <c r="F327" s="448"/>
      <c r="G327" s="452"/>
      <c r="H327" s="412"/>
      <c r="I327" s="412"/>
      <c r="J327" s="450"/>
      <c r="K327" s="671"/>
      <c r="L327" s="671"/>
      <c r="M327" s="671"/>
      <c r="N327" s="432"/>
      <c r="O327" s="429"/>
      <c r="P327" s="412"/>
      <c r="Q327" s="412"/>
      <c r="R327" s="450"/>
      <c r="S327" s="458"/>
      <c r="T327" s="432"/>
      <c r="U327" s="451"/>
      <c r="V327" s="412"/>
      <c r="W327" s="412"/>
      <c r="X327" s="411"/>
      <c r="Y327" s="411"/>
      <c r="Z327" s="411"/>
      <c r="AA327" s="411"/>
      <c r="AB327" s="411"/>
      <c r="AC327" s="411"/>
      <c r="AD327" s="411"/>
    </row>
    <row r="328" spans="1:30" ht="28.15" customHeight="1">
      <c r="A328" s="411" t="s">
        <v>1407</v>
      </c>
      <c r="B328" s="506" t="s">
        <v>2345</v>
      </c>
      <c r="C328" s="411"/>
      <c r="D328" s="411"/>
      <c r="E328" s="427">
        <f>VLOOKUP(A328,'[1]Master Data'!A:AB,18,FALSE)</f>
        <v>0</v>
      </c>
      <c r="F328" s="448"/>
      <c r="G328" s="452"/>
      <c r="H328" s="412"/>
      <c r="I328" s="412"/>
      <c r="J328" s="450"/>
      <c r="K328" s="671"/>
      <c r="L328" s="671"/>
      <c r="M328" s="671"/>
      <c r="N328" s="432"/>
      <c r="O328" s="429"/>
      <c r="P328" s="412"/>
      <c r="Q328" s="412"/>
      <c r="R328" s="450"/>
      <c r="S328" s="458"/>
      <c r="T328" s="432"/>
      <c r="U328" s="451"/>
      <c r="V328" s="412"/>
      <c r="W328" s="412"/>
      <c r="X328" s="411"/>
      <c r="Y328" s="411"/>
      <c r="Z328" s="411"/>
      <c r="AA328" s="411"/>
      <c r="AB328" s="411"/>
      <c r="AC328" s="411"/>
      <c r="AD328" s="411"/>
    </row>
    <row r="329" spans="1:30" ht="28.9" customHeight="1">
      <c r="A329" s="411" t="s">
        <v>1409</v>
      </c>
      <c r="B329" s="506" t="s">
        <v>2346</v>
      </c>
      <c r="C329" s="411"/>
      <c r="D329" s="411"/>
      <c r="E329" s="427">
        <f>VLOOKUP(A329,'[1]Master Data'!A:AB,18,FALSE)</f>
        <v>0</v>
      </c>
      <c r="F329" s="448"/>
      <c r="G329" s="452"/>
      <c r="H329" s="412"/>
      <c r="I329" s="412"/>
      <c r="J329" s="450"/>
      <c r="K329" s="671"/>
      <c r="L329" s="671"/>
      <c r="M329" s="671"/>
      <c r="N329" s="432"/>
      <c r="O329" s="429"/>
      <c r="P329" s="412"/>
      <c r="Q329" s="412"/>
      <c r="R329" s="450"/>
      <c r="S329" s="458"/>
      <c r="T329" s="432"/>
      <c r="U329" s="451"/>
      <c r="V329" s="412"/>
      <c r="W329" s="412"/>
      <c r="X329" s="411"/>
      <c r="Y329" s="411"/>
      <c r="Z329" s="411"/>
      <c r="AA329" s="411"/>
      <c r="AB329" s="411"/>
      <c r="AC329" s="411"/>
      <c r="AD329" s="411"/>
    </row>
    <row r="330" spans="1:30" ht="27">
      <c r="A330" s="411" t="s">
        <v>1411</v>
      </c>
      <c r="B330" s="506" t="s">
        <v>2347</v>
      </c>
      <c r="C330" s="411"/>
      <c r="D330" s="411"/>
      <c r="E330" s="427">
        <f>VLOOKUP(A330,'[1]Master Data'!A:AB,18,FALSE)</f>
        <v>0</v>
      </c>
      <c r="F330" s="448"/>
      <c r="G330" s="452"/>
      <c r="H330" s="412"/>
      <c r="I330" s="412"/>
      <c r="J330" s="450"/>
      <c r="K330" s="671"/>
      <c r="L330" s="671"/>
      <c r="M330" s="671"/>
      <c r="N330" s="432"/>
      <c r="O330" s="429"/>
      <c r="P330" s="412"/>
      <c r="Q330" s="412"/>
      <c r="R330" s="450"/>
      <c r="S330" s="458"/>
      <c r="T330" s="432"/>
      <c r="U330" s="451"/>
      <c r="V330" s="412"/>
      <c r="W330" s="412"/>
      <c r="X330" s="411"/>
      <c r="Y330" s="411"/>
      <c r="Z330" s="411"/>
      <c r="AA330" s="411"/>
      <c r="AB330" s="411"/>
      <c r="AC330" s="411"/>
      <c r="AD330" s="411"/>
    </row>
    <row r="331" spans="1:30" ht="27">
      <c r="A331" s="411" t="s">
        <v>1413</v>
      </c>
      <c r="B331" s="506" t="s">
        <v>2348</v>
      </c>
      <c r="C331" s="411"/>
      <c r="D331" s="411"/>
      <c r="E331" s="427">
        <f>VLOOKUP(A331,'[1]Master Data'!A:AB,18,FALSE)</f>
        <v>0</v>
      </c>
      <c r="F331" s="448"/>
      <c r="G331" s="452"/>
      <c r="H331" s="412"/>
      <c r="I331" s="412"/>
      <c r="J331" s="450"/>
      <c r="K331" s="671"/>
      <c r="L331" s="671"/>
      <c r="M331" s="671"/>
      <c r="N331" s="432"/>
      <c r="O331" s="429"/>
      <c r="P331" s="412"/>
      <c r="Q331" s="412"/>
      <c r="R331" s="450"/>
      <c r="S331" s="458"/>
      <c r="T331" s="432"/>
      <c r="U331" s="451"/>
      <c r="V331" s="412"/>
      <c r="W331" s="412"/>
      <c r="X331" s="411"/>
      <c r="Y331" s="411"/>
      <c r="Z331" s="411"/>
      <c r="AA331" s="411"/>
      <c r="AB331" s="411"/>
      <c r="AC331" s="411"/>
      <c r="AD331" s="411"/>
    </row>
    <row r="332" spans="1:30" ht="27">
      <c r="A332" s="411" t="s">
        <v>1415</v>
      </c>
      <c r="B332" s="506" t="s">
        <v>2349</v>
      </c>
      <c r="C332" s="411"/>
      <c r="D332" s="411"/>
      <c r="E332" s="427">
        <f>VLOOKUP(A332,'[1]Master Data'!A:AB,18,FALSE)</f>
        <v>0</v>
      </c>
      <c r="F332" s="448"/>
      <c r="G332" s="452"/>
      <c r="H332" s="412"/>
      <c r="I332" s="412"/>
      <c r="J332" s="450"/>
      <c r="K332" s="671"/>
      <c r="L332" s="671"/>
      <c r="M332" s="671"/>
      <c r="N332" s="432"/>
      <c r="O332" s="429"/>
      <c r="P332" s="412"/>
      <c r="Q332" s="412"/>
      <c r="R332" s="450"/>
      <c r="S332" s="458"/>
      <c r="T332" s="432"/>
      <c r="U332" s="451"/>
      <c r="V332" s="412"/>
      <c r="W332" s="412"/>
      <c r="X332" s="411"/>
      <c r="Y332" s="411"/>
      <c r="Z332" s="411"/>
      <c r="AA332" s="411"/>
      <c r="AB332" s="411"/>
      <c r="AC332" s="411"/>
      <c r="AD332" s="411"/>
    </row>
    <row r="333" spans="1:30" ht="30" customHeight="1">
      <c r="A333" s="411" t="s">
        <v>1318</v>
      </c>
      <c r="B333" s="469" t="s">
        <v>2350</v>
      </c>
      <c r="C333" s="411"/>
      <c r="D333" s="411"/>
      <c r="E333" s="427">
        <f>VLOOKUP(A333,'[1]Master Data'!A:AB,18,FALSE)</f>
        <v>0</v>
      </c>
      <c r="F333" s="448"/>
      <c r="G333" s="452"/>
      <c r="H333" s="412"/>
      <c r="I333" s="412"/>
      <c r="J333" s="450"/>
      <c r="K333" s="671"/>
      <c r="L333" s="671"/>
      <c r="M333" s="671"/>
      <c r="N333" s="432"/>
      <c r="O333" s="429"/>
      <c r="P333" s="412"/>
      <c r="Q333" s="412"/>
      <c r="R333" s="450"/>
      <c r="S333" s="458"/>
      <c r="T333" s="432"/>
      <c r="U333" s="451"/>
      <c r="V333" s="412"/>
      <c r="W333" s="412"/>
      <c r="X333" s="411"/>
      <c r="Y333" s="411"/>
      <c r="Z333" s="411"/>
      <c r="AA333" s="411"/>
      <c r="AB333" s="411"/>
      <c r="AC333" s="411"/>
      <c r="AD333" s="411"/>
    </row>
    <row r="334" spans="1:30" ht="30" customHeight="1">
      <c r="A334" s="411" t="s">
        <v>1322</v>
      </c>
      <c r="B334" s="469" t="s">
        <v>2351</v>
      </c>
      <c r="C334" s="411"/>
      <c r="D334" s="411"/>
      <c r="E334" s="427">
        <f>VLOOKUP(A334,'[1]Master Data'!A:AB,18,FALSE)</f>
        <v>0</v>
      </c>
      <c r="F334" s="448"/>
      <c r="G334" s="452"/>
      <c r="H334" s="412"/>
      <c r="I334" s="412"/>
      <c r="J334" s="450"/>
      <c r="K334" s="671"/>
      <c r="L334" s="671"/>
      <c r="M334" s="671"/>
      <c r="N334" s="432"/>
      <c r="O334" s="429"/>
      <c r="P334" s="412"/>
      <c r="Q334" s="412"/>
      <c r="R334" s="450"/>
      <c r="S334" s="458"/>
      <c r="T334" s="432"/>
      <c r="U334" s="451"/>
      <c r="V334" s="412"/>
      <c r="W334" s="412"/>
      <c r="X334" s="411"/>
      <c r="Y334" s="411"/>
      <c r="Z334" s="411"/>
      <c r="AA334" s="411"/>
      <c r="AB334" s="411"/>
      <c r="AC334" s="411"/>
      <c r="AD334" s="411"/>
    </row>
    <row r="335" spans="1:30" ht="30" customHeight="1">
      <c r="A335" s="411" t="s">
        <v>1324</v>
      </c>
      <c r="B335" s="469" t="s">
        <v>2351</v>
      </c>
      <c r="C335" s="411"/>
      <c r="D335" s="411"/>
      <c r="E335" s="427">
        <f>VLOOKUP(A335,'[1]Master Data'!A:AB,18,FALSE)</f>
        <v>0</v>
      </c>
      <c r="F335" s="448"/>
      <c r="G335" s="452"/>
      <c r="H335" s="412"/>
      <c r="I335" s="412"/>
      <c r="J335" s="450"/>
      <c r="K335" s="671"/>
      <c r="L335" s="671"/>
      <c r="M335" s="671"/>
      <c r="N335" s="432"/>
      <c r="O335" s="429"/>
      <c r="P335" s="412"/>
      <c r="Q335" s="412"/>
      <c r="R335" s="450"/>
      <c r="S335" s="458"/>
      <c r="T335" s="432"/>
      <c r="U335" s="451"/>
      <c r="V335" s="412"/>
      <c r="W335" s="412"/>
      <c r="X335" s="411"/>
      <c r="Y335" s="411"/>
      <c r="Z335" s="411"/>
      <c r="AA335" s="411"/>
      <c r="AB335" s="411"/>
      <c r="AC335" s="411"/>
      <c r="AD335" s="411"/>
    </row>
    <row r="336" spans="1:30" ht="30" customHeight="1">
      <c r="A336" s="411" t="s">
        <v>1326</v>
      </c>
      <c r="B336" s="469" t="s">
        <v>2352</v>
      </c>
      <c r="C336" s="411"/>
      <c r="D336" s="411"/>
      <c r="E336" s="427">
        <f>VLOOKUP(A336,'[1]Master Data'!A:AB,18,FALSE)</f>
        <v>0</v>
      </c>
      <c r="F336" s="448"/>
      <c r="G336" s="452"/>
      <c r="H336" s="412"/>
      <c r="I336" s="412"/>
      <c r="J336" s="450"/>
      <c r="K336" s="671"/>
      <c r="L336" s="671"/>
      <c r="M336" s="671"/>
      <c r="N336" s="432"/>
      <c r="O336" s="429"/>
      <c r="P336" s="412"/>
      <c r="Q336" s="412"/>
      <c r="R336" s="450"/>
      <c r="S336" s="458"/>
      <c r="T336" s="432"/>
      <c r="U336" s="451"/>
      <c r="V336" s="412"/>
      <c r="W336" s="412"/>
      <c r="X336" s="411"/>
      <c r="Y336" s="411"/>
      <c r="Z336" s="411"/>
      <c r="AA336" s="411"/>
      <c r="AB336" s="411"/>
      <c r="AC336" s="411"/>
      <c r="AD336" s="411"/>
    </row>
    <row r="337" spans="1:30" ht="30" customHeight="1">
      <c r="A337" s="411" t="s">
        <v>1328</v>
      </c>
      <c r="B337" s="469" t="s">
        <v>2353</v>
      </c>
      <c r="C337" s="411"/>
      <c r="D337" s="411"/>
      <c r="E337" s="427">
        <f>VLOOKUP(A337,'[1]Master Data'!A:AB,18,FALSE)</f>
        <v>0</v>
      </c>
      <c r="F337" s="448"/>
      <c r="G337" s="452"/>
      <c r="H337" s="412"/>
      <c r="I337" s="412"/>
      <c r="J337" s="450"/>
      <c r="K337" s="671"/>
      <c r="L337" s="671"/>
      <c r="M337" s="671"/>
      <c r="N337" s="432"/>
      <c r="O337" s="429"/>
      <c r="P337" s="412"/>
      <c r="Q337" s="412"/>
      <c r="R337" s="450"/>
      <c r="S337" s="458"/>
      <c r="T337" s="432"/>
      <c r="U337" s="451"/>
      <c r="V337" s="412"/>
      <c r="W337" s="412"/>
      <c r="X337" s="411"/>
      <c r="Y337" s="411"/>
      <c r="Z337" s="411"/>
      <c r="AA337" s="411"/>
      <c r="AB337" s="411"/>
      <c r="AC337" s="411"/>
      <c r="AD337" s="411"/>
    </row>
    <row r="338" spans="1:30" ht="30" customHeight="1">
      <c r="A338" s="411" t="s">
        <v>1330</v>
      </c>
      <c r="B338" s="469" t="s">
        <v>2354</v>
      </c>
      <c r="C338" s="411"/>
      <c r="D338" s="411"/>
      <c r="E338" s="427">
        <f>VLOOKUP(A338,'[1]Master Data'!A:AB,18,FALSE)</f>
        <v>0</v>
      </c>
      <c r="F338" s="448"/>
      <c r="G338" s="452"/>
      <c r="H338" s="412"/>
      <c r="I338" s="412"/>
      <c r="J338" s="450"/>
      <c r="K338" s="671"/>
      <c r="L338" s="671"/>
      <c r="M338" s="671"/>
      <c r="N338" s="432"/>
      <c r="O338" s="429"/>
      <c r="P338" s="412"/>
      <c r="Q338" s="412"/>
      <c r="R338" s="450"/>
      <c r="S338" s="458"/>
      <c r="T338" s="432"/>
      <c r="U338" s="451"/>
      <c r="V338" s="412"/>
      <c r="W338" s="412"/>
      <c r="X338" s="411"/>
      <c r="Y338" s="411"/>
      <c r="Z338" s="411"/>
      <c r="AA338" s="411"/>
      <c r="AB338" s="411"/>
      <c r="AC338" s="411"/>
      <c r="AD338" s="411"/>
    </row>
    <row r="339" spans="1:30" ht="44.45" customHeight="1">
      <c r="A339" s="411" t="s">
        <v>1332</v>
      </c>
      <c r="B339" s="469" t="s">
        <v>2355</v>
      </c>
      <c r="C339" s="411"/>
      <c r="D339" s="411"/>
      <c r="E339" s="427">
        <f>VLOOKUP(A339,'[1]Master Data'!A:AB,18,FALSE)</f>
        <v>0</v>
      </c>
      <c r="F339" s="448"/>
      <c r="G339" s="452"/>
      <c r="H339" s="412"/>
      <c r="I339" s="412"/>
      <c r="J339" s="450"/>
      <c r="K339" s="671"/>
      <c r="L339" s="671"/>
      <c r="M339" s="671"/>
      <c r="N339" s="432"/>
      <c r="O339" s="429"/>
      <c r="P339" s="412"/>
      <c r="Q339" s="412"/>
      <c r="R339" s="450"/>
      <c r="S339" s="458"/>
      <c r="T339" s="432"/>
      <c r="U339" s="451"/>
      <c r="V339" s="412"/>
      <c r="W339" s="412"/>
      <c r="X339" s="411"/>
      <c r="Y339" s="411"/>
      <c r="Z339" s="411"/>
      <c r="AA339" s="411"/>
      <c r="AB339" s="411"/>
      <c r="AC339" s="411"/>
      <c r="AD339" s="411"/>
    </row>
    <row r="340" spans="1:30">
      <c r="A340" s="411" t="s">
        <v>560</v>
      </c>
      <c r="B340" s="515"/>
      <c r="C340" s="411"/>
      <c r="D340" s="411"/>
      <c r="E340" s="413" t="e">
        <f>VLOOKUP(A340,'[1]Master Data'!A:AB,18,FALSE)</f>
        <v>#N/A</v>
      </c>
      <c r="F340" s="411"/>
      <c r="G340" s="516"/>
      <c r="H340" s="412"/>
      <c r="I340" s="412"/>
      <c r="J340" s="450"/>
      <c r="K340" s="676"/>
      <c r="L340" s="676">
        <v>0.6</v>
      </c>
      <c r="M340" s="677"/>
      <c r="S340" s="513"/>
    </row>
    <row r="341" spans="1:30">
      <c r="A341" s="411" t="s">
        <v>627</v>
      </c>
      <c r="B341" s="515"/>
      <c r="C341" s="411"/>
      <c r="D341" s="411"/>
      <c r="E341" s="411"/>
      <c r="F341" s="411"/>
      <c r="G341" s="516"/>
      <c r="H341" s="412"/>
      <c r="I341" s="412"/>
      <c r="J341" s="450"/>
      <c r="K341" s="676"/>
      <c r="L341" s="676">
        <v>0.72</v>
      </c>
      <c r="M341" s="677"/>
      <c r="W341" s="470">
        <f>SUM(W285:W311)</f>
        <v>30387.030000000002</v>
      </c>
      <c r="X341" s="470">
        <f>SUM(X285:X311)</f>
        <v>10382</v>
      </c>
      <c r="Y341" s="493">
        <f>SUM(Y285:Y311)</f>
        <v>13099.679999999998</v>
      </c>
    </row>
    <row r="342" spans="1:30">
      <c r="A342" s="411" t="s">
        <v>588</v>
      </c>
      <c r="B342" s="515"/>
      <c r="C342" s="411"/>
      <c r="D342" s="411"/>
      <c r="E342" s="411"/>
      <c r="F342" s="411"/>
      <c r="G342" s="516"/>
      <c r="H342" s="412"/>
      <c r="I342" s="412"/>
      <c r="J342" s="450"/>
      <c r="K342" s="676"/>
      <c r="L342" s="676">
        <v>0.69</v>
      </c>
      <c r="M342" s="677"/>
    </row>
    <row r="343" spans="1:30">
      <c r="A343" s="411" t="s">
        <v>562</v>
      </c>
      <c r="B343" s="515"/>
      <c r="C343" s="411"/>
      <c r="D343" s="411"/>
      <c r="E343" s="411"/>
      <c r="F343" s="411"/>
      <c r="G343" s="516"/>
      <c r="H343" s="412"/>
      <c r="I343" s="412"/>
      <c r="J343" s="450"/>
      <c r="K343" s="676"/>
      <c r="L343" s="676">
        <v>0.31</v>
      </c>
      <c r="M343" s="677"/>
    </row>
    <row r="344" spans="1:30">
      <c r="A344" s="411" t="s">
        <v>629</v>
      </c>
      <c r="B344" s="515"/>
      <c r="C344" s="411"/>
      <c r="D344" s="411"/>
      <c r="E344" s="411"/>
      <c r="F344" s="411"/>
      <c r="G344" s="516"/>
      <c r="H344" s="412"/>
      <c r="I344" s="412"/>
      <c r="J344" s="450"/>
      <c r="K344" s="676"/>
      <c r="L344" s="676">
        <v>0.35</v>
      </c>
      <c r="M344" s="677"/>
    </row>
    <row r="345" spans="1:30">
      <c r="A345" s="411" t="s">
        <v>589</v>
      </c>
      <c r="B345" s="515"/>
      <c r="C345" s="411"/>
      <c r="D345" s="411"/>
      <c r="E345" s="411"/>
      <c r="F345" s="411"/>
      <c r="G345" s="516"/>
      <c r="H345" s="412"/>
      <c r="I345" s="412"/>
      <c r="J345" s="450"/>
      <c r="K345" s="676"/>
      <c r="L345" s="676">
        <v>0.3</v>
      </c>
      <c r="M345" s="677"/>
    </row>
    <row r="346" spans="1:30">
      <c r="A346" s="493" t="s">
        <v>564</v>
      </c>
      <c r="K346" s="677"/>
      <c r="L346" s="677">
        <v>0.75</v>
      </c>
      <c r="M346" s="677"/>
    </row>
  </sheetData>
  <autoFilter ref="A2:BF341" xr:uid="{DA94C01F-3D16-434F-AD67-72E2C73801AE}"/>
  <conditionalFormatting sqref="A1:A135 A142:A1048576">
    <cfRule type="duplicateValues" dxfId="12" priority="3"/>
  </conditionalFormatting>
  <conditionalFormatting sqref="A4">
    <cfRule type="duplicateValues" dxfId="11" priority="4"/>
  </conditionalFormatting>
  <conditionalFormatting sqref="A131:A135 A1:A107 A142:A1048576">
    <cfRule type="duplicateValues" dxfId="10" priority="5"/>
    <cfRule type="duplicateValues" dxfId="9" priority="6"/>
  </conditionalFormatting>
  <conditionalFormatting sqref="A136:A141">
    <cfRule type="duplicateValues" dxfId="8" priority="1"/>
    <cfRule type="duplicateValues" dxfId="7" priority="2"/>
  </conditionalFormatting>
  <hyperlinks>
    <hyperlink ref="B100" location="'Master Data'!L252" display=" USE 21-735 cotter pin" xr:uid="{C04CE8E2-4A33-4F8C-BE11-7EF9EE90021F}"/>
  </hyperlinks>
  <pageMargins left="0.25" right="0.25" top="0.75" bottom="0.75" header="0.3" footer="0.3"/>
  <pageSetup scale="45" fitToHeight="0" orientation="landscape" r:id="rId1"/>
  <headerFooter>
    <oddFooter>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3788-E841-42A4-A5F6-F01157E6EDCC}">
  <sheetPr>
    <tabColor rgb="FFCC99FF"/>
    <pageSetUpPr fitToPage="1"/>
  </sheetPr>
  <dimension ref="A1:AJ1144"/>
  <sheetViews>
    <sheetView zoomScale="80" zoomScaleNormal="80" workbookViewId="0">
      <pane xSplit="7" ySplit="2" topLeftCell="H21" activePane="bottomRight" state="frozen"/>
      <selection pane="topRight" activeCell="C1" sqref="C1"/>
      <selection pane="bottomLeft" activeCell="A2" sqref="A2"/>
      <selection pane="bottomRight" activeCell="G1" sqref="G1:I1048576"/>
    </sheetView>
  </sheetViews>
  <sheetFormatPr defaultColWidth="44" defaultRowHeight="15.75"/>
  <cols>
    <col min="1" max="1" width="16.125" style="8" bestFit="1" customWidth="1"/>
    <col min="2" max="2" width="12.25" style="10" customWidth="1"/>
    <col min="3" max="6" width="11.875" style="10" customWidth="1"/>
    <col min="7" max="7" width="26.375" style="9" bestFit="1" customWidth="1"/>
    <col min="8" max="8" width="12.125" style="9" bestFit="1" customWidth="1"/>
    <col min="9" max="9" width="46.375" style="9" customWidth="1"/>
    <col min="10" max="10" width="78.75" style="286" customWidth="1"/>
    <col min="11" max="11" width="15.875" style="522" bestFit="1" customWidth="1"/>
    <col min="12" max="12" width="13.75" style="10" bestFit="1" customWidth="1"/>
    <col min="13" max="13" width="10.875" style="81" bestFit="1" customWidth="1"/>
    <col min="14" max="14" width="10" style="81" bestFit="1" customWidth="1"/>
    <col min="15" max="15" width="22" style="10" bestFit="1" customWidth="1"/>
    <col min="16" max="16" width="16.5" style="10" bestFit="1" customWidth="1"/>
    <col min="17" max="17" width="27.5" style="11" bestFit="1" customWidth="1"/>
    <col min="18" max="18" width="12.625" style="11" bestFit="1" customWidth="1"/>
    <col min="19" max="19" width="11.875" style="11" bestFit="1" customWidth="1"/>
    <col min="20" max="20" width="15.5" style="382" bestFit="1" customWidth="1"/>
    <col min="21" max="21" width="21.375" style="387" bestFit="1" customWidth="1"/>
    <col min="22" max="22" width="42.375" style="12" bestFit="1" customWidth="1"/>
    <col min="23" max="23" width="11.25" style="12" bestFit="1" customWidth="1"/>
    <col min="24" max="24" width="7.75" style="12" bestFit="1" customWidth="1"/>
    <col min="25" max="25" width="13.25" style="12" bestFit="1" customWidth="1"/>
    <col min="26" max="26" width="7.75" style="12" bestFit="1" customWidth="1"/>
    <col min="27" max="27" width="15.875" style="6" bestFit="1" customWidth="1"/>
    <col min="28" max="28" width="7.5" bestFit="1" customWidth="1"/>
    <col min="29" max="29" width="255.625" style="268" bestFit="1" customWidth="1"/>
    <col min="30" max="30" width="23.75" style="268" bestFit="1" customWidth="1"/>
    <col min="31" max="31" width="13" style="12" bestFit="1" customWidth="1"/>
    <col min="32" max="36" width="44" style="12"/>
    <col min="37" max="16384" width="44" style="13"/>
  </cols>
  <sheetData>
    <row r="1" spans="1:36" s="268" customFormat="1">
      <c r="A1" s="8"/>
      <c r="B1" s="594">
        <f ca="1">TODAY()</f>
        <v>46259</v>
      </c>
      <c r="C1" s="597" t="s">
        <v>2602</v>
      </c>
      <c r="D1" s="597"/>
      <c r="E1" s="597"/>
      <c r="F1" s="597"/>
      <c r="G1" s="598"/>
      <c r="H1" s="9"/>
      <c r="I1" s="9"/>
      <c r="J1" s="286"/>
      <c r="K1" s="522"/>
      <c r="L1" s="10" t="s">
        <v>540</v>
      </c>
      <c r="M1" s="81">
        <v>0.75</v>
      </c>
      <c r="N1" s="81"/>
      <c r="O1" s="10"/>
      <c r="P1" s="10"/>
      <c r="Q1" s="11"/>
      <c r="R1" s="11"/>
      <c r="S1" s="11"/>
      <c r="T1" s="382"/>
      <c r="U1" s="387"/>
      <c r="V1" s="12"/>
      <c r="W1" s="12"/>
      <c r="X1" s="12"/>
      <c r="Y1" s="12"/>
      <c r="Z1" s="12"/>
      <c r="AA1" s="6"/>
      <c r="AB1"/>
      <c r="AE1" s="12"/>
      <c r="AF1" s="12"/>
      <c r="AG1" s="12"/>
      <c r="AH1" s="12"/>
      <c r="AI1" s="12"/>
      <c r="AJ1" s="12"/>
    </row>
    <row r="2" spans="1:36" s="1" customFormat="1" ht="31.5">
      <c r="A2" s="14" t="s">
        <v>0</v>
      </c>
      <c r="B2" s="599" t="s">
        <v>2419</v>
      </c>
      <c r="C2" s="599" t="s">
        <v>2603</v>
      </c>
      <c r="D2" s="15" t="s">
        <v>2604</v>
      </c>
      <c r="E2" s="15" t="s">
        <v>2605</v>
      </c>
      <c r="F2" s="600" t="s">
        <v>2606</v>
      </c>
      <c r="G2" s="14" t="s">
        <v>1</v>
      </c>
      <c r="H2" s="14" t="s">
        <v>541</v>
      </c>
      <c r="I2" s="14" t="s">
        <v>542</v>
      </c>
      <c r="J2" s="277" t="s">
        <v>4</v>
      </c>
      <c r="K2" s="15" t="s">
        <v>543</v>
      </c>
      <c r="L2" s="15" t="s">
        <v>5</v>
      </c>
      <c r="M2" s="73" t="s">
        <v>544</v>
      </c>
      <c r="N2" s="250">
        <v>1.1499999999999999</v>
      </c>
      <c r="O2" s="15" t="s">
        <v>6</v>
      </c>
      <c r="P2" s="15" t="s">
        <v>7</v>
      </c>
      <c r="Q2" s="248" t="s">
        <v>8</v>
      </c>
      <c r="R2" s="531" t="s">
        <v>545</v>
      </c>
      <c r="S2" s="531" t="s">
        <v>546</v>
      </c>
      <c r="T2" s="367" t="s">
        <v>547</v>
      </c>
      <c r="U2" s="383" t="s">
        <v>548</v>
      </c>
      <c r="V2" s="1" t="s">
        <v>549</v>
      </c>
      <c r="W2" s="252" t="s">
        <v>550</v>
      </c>
      <c r="Y2" s="253" t="s">
        <v>551</v>
      </c>
      <c r="AA2" s="1" t="s">
        <v>552</v>
      </c>
      <c r="AC2" s="263"/>
    </row>
    <row r="3" spans="1:36" s="2" customFormat="1">
      <c r="A3" s="539" t="s">
        <v>51</v>
      </c>
      <c r="B3" s="17">
        <f>IFERROR(VLOOKUP($H3,'QB Inv Curr'!$H:$AD,13,FALSE),"")</f>
        <v>0</v>
      </c>
      <c r="C3" s="17">
        <f>IFERROR(VLOOKUP($H3,'QB Inv Curr'!$H:$AE,23,FALSE),"")</f>
        <v>0</v>
      </c>
      <c r="D3" s="17">
        <f>IFERROR(VLOOKUP($H3,'QB Inv Curr'!$H:$AL,29,FALSE),"")</f>
        <v>0</v>
      </c>
      <c r="E3" s="17"/>
      <c r="F3" s="17">
        <f>IFERROR(SUM(D3*12),"")</f>
        <v>0</v>
      </c>
      <c r="G3" s="20" t="s">
        <v>553</v>
      </c>
      <c r="H3" s="539" t="s">
        <v>51</v>
      </c>
      <c r="I3" s="542"/>
      <c r="J3" s="278" t="s">
        <v>554</v>
      </c>
      <c r="K3" s="537">
        <v>810797031398</v>
      </c>
      <c r="L3" s="17">
        <v>1</v>
      </c>
      <c r="M3" s="74"/>
      <c r="N3" s="74"/>
      <c r="O3" s="17"/>
      <c r="P3" s="17"/>
      <c r="Q3" s="255">
        <f>SUM(N4:N8)</f>
        <v>2.5290000000000004</v>
      </c>
      <c r="R3" s="255">
        <v>4.72</v>
      </c>
      <c r="S3" s="538">
        <v>8.99</v>
      </c>
      <c r="T3" s="368">
        <v>1075325</v>
      </c>
      <c r="U3" s="366">
        <v>24.99</v>
      </c>
      <c r="V3" s="66"/>
      <c r="W3" s="66">
        <f>Q3*1.75</f>
        <v>4.4257500000000007</v>
      </c>
      <c r="X3" s="260">
        <f>SUM(W3-Q3)/W3</f>
        <v>0.4285714285714286</v>
      </c>
      <c r="Y3" s="66">
        <v>6.99</v>
      </c>
      <c r="Z3" s="260">
        <f>SUM(Y3-W3)/Y3</f>
        <v>0.36684549356223167</v>
      </c>
      <c r="AA3" s="287">
        <v>9.6999999999999993</v>
      </c>
      <c r="AB3" s="261">
        <f>SUM(AA3-Q3)/AA3</f>
        <v>0.73927835051546387</v>
      </c>
      <c r="AC3" s="262" t="s">
        <v>555</v>
      </c>
    </row>
    <row r="4" spans="1:36" s="268" customFormat="1">
      <c r="A4" s="19" t="s">
        <v>556</v>
      </c>
      <c r="B4" s="17">
        <f>IFERROR(VLOOKUP($H4,'QB Inv Curr'!$H:$AD,13,FALSE),"")</f>
        <v>1000</v>
      </c>
      <c r="C4" s="17">
        <f>IFERROR(VLOOKUP($H4,'QB Inv Curr'!$H:$AE,23,FALSE),"")</f>
        <v>0</v>
      </c>
      <c r="D4" s="17">
        <f>IFERROR(VLOOKUP($H4,'QB Inv Curr'!$H:$AL,29,FALSE),"")</f>
        <v>0</v>
      </c>
      <c r="E4" s="17" t="str">
        <f>IFERROR(SUM(B4/D4),"")</f>
        <v/>
      </c>
      <c r="F4" s="17">
        <f t="shared" ref="F4:F67" si="0">IFERROR(SUM(D4*12),"")</f>
        <v>0</v>
      </c>
      <c r="G4" s="20" t="s">
        <v>557</v>
      </c>
      <c r="H4" s="20" t="s">
        <v>556</v>
      </c>
      <c r="I4" s="20" t="s">
        <v>558</v>
      </c>
      <c r="J4" s="279"/>
      <c r="K4" s="523"/>
      <c r="L4" s="21">
        <v>2</v>
      </c>
      <c r="M4" s="72">
        <f>VLOOKUP(H4,Inventory!A:L,12,FALSE)</f>
        <v>0.28000000000000003</v>
      </c>
      <c r="N4" s="72">
        <f>SUM(M4*$N$2)*L4</f>
        <v>0.64400000000000002</v>
      </c>
      <c r="O4" s="21"/>
      <c r="P4" s="21"/>
      <c r="Q4" s="67"/>
      <c r="R4" s="67"/>
      <c r="S4" s="67"/>
      <c r="T4" s="369"/>
      <c r="U4" s="384"/>
      <c r="V4" s="23"/>
      <c r="W4" s="23"/>
      <c r="X4" s="23"/>
      <c r="Y4" s="23"/>
      <c r="Z4" s="23"/>
      <c r="AA4" s="6"/>
      <c r="AB4"/>
      <c r="AC4" s="264"/>
      <c r="AE4" s="12"/>
      <c r="AF4" s="12"/>
      <c r="AG4" s="12"/>
      <c r="AH4" s="12"/>
      <c r="AI4" s="12"/>
      <c r="AJ4" s="12"/>
    </row>
    <row r="5" spans="1:36" s="268" customFormat="1">
      <c r="A5" s="540" t="s">
        <v>559</v>
      </c>
      <c r="B5" s="17">
        <f>IFERROR(VLOOKUP($H5,'QB Inv Curr'!$H:$AD,13,FALSE),"")</f>
        <v>880</v>
      </c>
      <c r="C5" s="17">
        <f>IFERROR(VLOOKUP($H5,'QB Inv Curr'!$H:$AE,23,FALSE),"")</f>
        <v>0</v>
      </c>
      <c r="D5" s="17">
        <f>IFERROR(VLOOKUP($H5,'QB Inv Curr'!$H:$AL,29,FALSE),"")</f>
        <v>0</v>
      </c>
      <c r="E5" s="17" t="str">
        <f t="shared" ref="E5:E68" si="1">IFERROR(SUM(B5/D5),"")</f>
        <v/>
      </c>
      <c r="F5" s="17">
        <f t="shared" si="0"/>
        <v>0</v>
      </c>
      <c r="G5" s="541" t="s">
        <v>560</v>
      </c>
      <c r="H5" s="541" t="s">
        <v>560</v>
      </c>
      <c r="I5" s="544" t="s">
        <v>561</v>
      </c>
      <c r="J5" s="280"/>
      <c r="K5" s="524"/>
      <c r="L5" s="21">
        <v>1</v>
      </c>
      <c r="M5" s="72">
        <f>VLOOKUP(H5,Inventory!A:L,12,FALSE)</f>
        <v>0.6</v>
      </c>
      <c r="N5" s="72">
        <f>M5*L5</f>
        <v>0.6</v>
      </c>
      <c r="O5" s="21"/>
      <c r="P5" s="21"/>
      <c r="Q5" s="67"/>
      <c r="R5" s="67"/>
      <c r="S5" s="67"/>
      <c r="T5" s="369"/>
      <c r="U5" s="384"/>
      <c r="V5" s="23"/>
      <c r="W5" s="23"/>
      <c r="X5" s="23"/>
      <c r="Y5" s="23"/>
      <c r="Z5" s="23"/>
      <c r="AA5" s="6"/>
      <c r="AB5"/>
      <c r="AC5" s="264"/>
      <c r="AE5" s="12"/>
      <c r="AF5" s="12"/>
      <c r="AG5" s="12"/>
      <c r="AH5" s="12"/>
      <c r="AI5" s="12"/>
      <c r="AJ5" s="12"/>
    </row>
    <row r="6" spans="1:36" s="268" customFormat="1">
      <c r="A6" s="540"/>
      <c r="B6" s="17" t="str">
        <f>IFERROR(VLOOKUP($H6,'QB Inv Curr'!$H:$AD,13,FALSE),"")</f>
        <v/>
      </c>
      <c r="C6" s="17" t="str">
        <f>IFERROR(VLOOKUP($H6,'QB Inv Curr'!$H:$AE,23,FALSE),"")</f>
        <v/>
      </c>
      <c r="D6" s="17" t="str">
        <f>IFERROR(VLOOKUP($H6,'QB Inv Curr'!$H:$AL,29,FALSE),"")</f>
        <v/>
      </c>
      <c r="E6" s="17" t="str">
        <f t="shared" si="1"/>
        <v/>
      </c>
      <c r="F6" s="17" t="str">
        <f t="shared" si="0"/>
        <v/>
      </c>
      <c r="G6" s="541"/>
      <c r="H6" s="541" t="s">
        <v>562</v>
      </c>
      <c r="I6" s="544" t="s">
        <v>563</v>
      </c>
      <c r="J6" s="280"/>
      <c r="K6" s="524"/>
      <c r="L6" s="21">
        <v>1</v>
      </c>
      <c r="M6" s="72">
        <f>VLOOKUP(H6,Inventory!A:L,12,FALSE)</f>
        <v>0.31</v>
      </c>
      <c r="N6" s="72">
        <f>M6*L6</f>
        <v>0.31</v>
      </c>
      <c r="O6" s="21"/>
      <c r="P6" s="21"/>
      <c r="Q6" s="67"/>
      <c r="R6" s="67"/>
      <c r="S6" s="67"/>
      <c r="T6" s="369"/>
      <c r="U6" s="384"/>
      <c r="V6" s="23"/>
      <c r="W6" s="23"/>
      <c r="X6" s="23"/>
      <c r="Y6" s="23"/>
      <c r="Z6" s="23"/>
      <c r="AA6" s="6"/>
      <c r="AB6"/>
      <c r="AC6" s="264"/>
      <c r="AE6" s="12"/>
      <c r="AF6" s="12"/>
      <c r="AG6" s="12"/>
      <c r="AH6" s="12"/>
      <c r="AI6" s="12"/>
      <c r="AJ6" s="12"/>
    </row>
    <row r="7" spans="1:36" s="268" customFormat="1">
      <c r="A7" s="540"/>
      <c r="B7" s="17" t="str">
        <f>IFERROR(VLOOKUP($H7,'QB Inv Curr'!$H:$AD,13,FALSE),"")</f>
        <v/>
      </c>
      <c r="C7" s="17" t="str">
        <f>IFERROR(VLOOKUP($H7,'QB Inv Curr'!$H:$AE,23,FALSE),"")</f>
        <v/>
      </c>
      <c r="D7" s="17" t="str">
        <f>IFERROR(VLOOKUP($H7,'QB Inv Curr'!$H:$AL,29,FALSE),"")</f>
        <v/>
      </c>
      <c r="E7" s="17" t="str">
        <f t="shared" si="1"/>
        <v/>
      </c>
      <c r="F7" s="17" t="str">
        <f t="shared" si="0"/>
        <v/>
      </c>
      <c r="G7" s="541"/>
      <c r="H7" s="541" t="s">
        <v>564</v>
      </c>
      <c r="I7" s="544" t="s">
        <v>540</v>
      </c>
      <c r="J7" s="280"/>
      <c r="K7" s="524"/>
      <c r="L7" s="21">
        <v>1</v>
      </c>
      <c r="M7" s="72">
        <f>VLOOKUP(H7,Inventory!A:L,12,FALSE)</f>
        <v>0.75</v>
      </c>
      <c r="N7" s="72">
        <f>M7*L7</f>
        <v>0.75</v>
      </c>
      <c r="O7" s="21"/>
      <c r="P7" s="21"/>
      <c r="Q7" s="67"/>
      <c r="R7" s="67"/>
      <c r="S7" s="67"/>
      <c r="T7" s="369"/>
      <c r="U7" s="384"/>
      <c r="V7" s="23"/>
      <c r="W7" s="23"/>
      <c r="X7" s="251"/>
      <c r="Y7" s="23"/>
      <c r="Z7" s="23"/>
      <c r="AA7" s="6"/>
      <c r="AB7"/>
      <c r="AC7" s="264"/>
      <c r="AE7" s="12"/>
      <c r="AF7" s="12"/>
      <c r="AG7" s="12"/>
      <c r="AH7" s="12"/>
      <c r="AI7" s="12"/>
      <c r="AJ7" s="12"/>
    </row>
    <row r="8" spans="1:36" s="268" customFormat="1">
      <c r="A8" s="540"/>
      <c r="B8" s="17" t="str">
        <f>IFERROR(VLOOKUP($H8,'QB Inv Curr'!$H:$AD,13,FALSE),"")</f>
        <v/>
      </c>
      <c r="C8" s="17" t="str">
        <f>IFERROR(VLOOKUP($H8,'QB Inv Curr'!$H:$AE,23,FALSE),"")</f>
        <v/>
      </c>
      <c r="D8" s="17" t="str">
        <f>IFERROR(VLOOKUP($H8,'QB Inv Curr'!$H:$AL,29,FALSE),"")</f>
        <v/>
      </c>
      <c r="E8" s="17" t="str">
        <f t="shared" si="1"/>
        <v/>
      </c>
      <c r="F8" s="17" t="str">
        <f t="shared" si="0"/>
        <v/>
      </c>
      <c r="G8" s="541"/>
      <c r="H8" s="541"/>
      <c r="I8" s="544" t="s">
        <v>565</v>
      </c>
      <c r="J8" s="280"/>
      <c r="K8" s="524"/>
      <c r="L8" s="259">
        <v>0.25</v>
      </c>
      <c r="M8" s="72">
        <v>0.9</v>
      </c>
      <c r="N8" s="72">
        <f>M8*L8</f>
        <v>0.22500000000000001</v>
      </c>
      <c r="O8" s="21"/>
      <c r="P8" s="21"/>
      <c r="Q8" s="67"/>
      <c r="R8" s="67"/>
      <c r="S8" s="67"/>
      <c r="T8" s="369"/>
      <c r="U8" s="384"/>
      <c r="V8" s="23"/>
      <c r="W8" s="23"/>
      <c r="X8" s="251"/>
      <c r="Y8" s="23"/>
      <c r="Z8" s="251"/>
      <c r="AA8" s="288"/>
      <c r="AB8" s="254"/>
      <c r="AC8" s="262"/>
      <c r="AE8" s="12"/>
      <c r="AF8" s="12"/>
      <c r="AG8" s="12"/>
      <c r="AH8" s="12"/>
      <c r="AI8" s="12"/>
      <c r="AJ8" s="12"/>
    </row>
    <row r="9" spans="1:36" s="268" customFormat="1">
      <c r="A9" s="540"/>
      <c r="B9" s="17" t="str">
        <f>IFERROR(VLOOKUP($H9,'QB Inv Curr'!$H:$AD,13,FALSE),"")</f>
        <v/>
      </c>
      <c r="C9" s="17" t="str">
        <f>IFERROR(VLOOKUP($H9,'QB Inv Curr'!$H:$AE,23,FALSE),"")</f>
        <v/>
      </c>
      <c r="D9" s="17" t="str">
        <f>IFERROR(VLOOKUP($H9,'QB Inv Curr'!$H:$AL,29,FALSE),"")</f>
        <v/>
      </c>
      <c r="E9" s="17" t="str">
        <f t="shared" si="1"/>
        <v/>
      </c>
      <c r="F9" s="17" t="str">
        <f t="shared" si="0"/>
        <v/>
      </c>
      <c r="G9" s="541"/>
      <c r="H9" s="541"/>
      <c r="I9" s="541"/>
      <c r="J9" s="281"/>
      <c r="K9" s="524"/>
      <c r="L9" s="86"/>
      <c r="M9" s="87"/>
      <c r="N9" s="87"/>
      <c r="O9" s="86"/>
      <c r="P9" s="86"/>
      <c r="Q9" s="249"/>
      <c r="R9" s="67"/>
      <c r="S9" s="67"/>
      <c r="T9" s="369"/>
      <c r="U9" s="384"/>
      <c r="V9" s="23"/>
      <c r="W9" s="23"/>
      <c r="X9" s="23"/>
      <c r="Y9" s="23"/>
      <c r="Z9" s="23"/>
      <c r="AA9" s="6"/>
      <c r="AB9"/>
      <c r="AC9" s="264"/>
      <c r="AE9" s="12"/>
      <c r="AF9" s="12"/>
      <c r="AG9" s="12"/>
      <c r="AH9" s="12"/>
      <c r="AI9" s="12"/>
      <c r="AJ9" s="12"/>
    </row>
    <row r="10" spans="1:36" s="2" customFormat="1">
      <c r="A10" s="539" t="s">
        <v>55</v>
      </c>
      <c r="B10" s="17">
        <f>IFERROR(VLOOKUP($H10,'QB Inv Curr'!$H:$AD,13,FALSE),"")</f>
        <v>0</v>
      </c>
      <c r="C10" s="17">
        <f>IFERROR(VLOOKUP($H10,'QB Inv Curr'!$H:$AE,23,FALSE),"")</f>
        <v>0</v>
      </c>
      <c r="D10" s="17">
        <f>IFERROR(VLOOKUP($H10,'QB Inv Curr'!$H:$AL,29,FALSE),"")</f>
        <v>0</v>
      </c>
      <c r="E10" s="17" t="str">
        <f t="shared" si="1"/>
        <v/>
      </c>
      <c r="F10" s="17">
        <f t="shared" si="0"/>
        <v>0</v>
      </c>
      <c r="G10" s="20" t="s">
        <v>566</v>
      </c>
      <c r="H10" s="539" t="s">
        <v>55</v>
      </c>
      <c r="I10" s="542"/>
      <c r="J10" s="278" t="s">
        <v>567</v>
      </c>
      <c r="K10" s="537">
        <v>810797031404</v>
      </c>
      <c r="L10" s="17">
        <v>1</v>
      </c>
      <c r="M10" s="74"/>
      <c r="N10" s="74"/>
      <c r="O10" s="17"/>
      <c r="P10" s="17"/>
      <c r="Q10" s="255">
        <f>SUM(N11:N15)</f>
        <v>2.5290000000000004</v>
      </c>
      <c r="R10" s="255">
        <v>4.72</v>
      </c>
      <c r="S10" s="538">
        <v>8.99</v>
      </c>
      <c r="T10" s="368"/>
      <c r="U10" s="366"/>
      <c r="V10" s="66"/>
      <c r="W10" s="66">
        <f>Q10*1.75</f>
        <v>4.4257500000000007</v>
      </c>
      <c r="X10" s="260">
        <f>SUM(W10-Q10)/W10</f>
        <v>0.4285714285714286</v>
      </c>
      <c r="Y10" s="66">
        <v>6.99</v>
      </c>
      <c r="Z10" s="260">
        <f>SUM(Y10-W10)/Y10</f>
        <v>0.36684549356223167</v>
      </c>
      <c r="AA10" s="287">
        <v>6.95</v>
      </c>
      <c r="AB10" s="261">
        <f>SUM(AA10-Q10)/AA10</f>
        <v>0.63611510791366899</v>
      </c>
      <c r="AC10" s="262" t="s">
        <v>568</v>
      </c>
    </row>
    <row r="11" spans="1:36" s="268" customFormat="1">
      <c r="A11" s="19" t="s">
        <v>569</v>
      </c>
      <c r="B11" s="17">
        <f>IFERROR(VLOOKUP($H11,'QB Inv Curr'!$H:$AD,13,FALSE),"")</f>
        <v>1000</v>
      </c>
      <c r="C11" s="17">
        <f>IFERROR(VLOOKUP($H11,'QB Inv Curr'!$H:$AE,23,FALSE),"")</f>
        <v>0</v>
      </c>
      <c r="D11" s="17">
        <f>IFERROR(VLOOKUP($H11,'QB Inv Curr'!$H:$AL,29,FALSE),"")</f>
        <v>0</v>
      </c>
      <c r="E11" s="17" t="str">
        <f t="shared" si="1"/>
        <v/>
      </c>
      <c r="F11" s="17">
        <f t="shared" si="0"/>
        <v>0</v>
      </c>
      <c r="G11" s="20" t="s">
        <v>570</v>
      </c>
      <c r="H11" s="20" t="s">
        <v>569</v>
      </c>
      <c r="I11" s="20" t="s">
        <v>571</v>
      </c>
      <c r="J11" s="279"/>
      <c r="K11" s="523"/>
      <c r="L11" s="21">
        <v>2</v>
      </c>
      <c r="M11" s="72">
        <f>VLOOKUP(H11,Inventory!A:L,12,FALSE)</f>
        <v>0.28000000000000003</v>
      </c>
      <c r="N11" s="72">
        <f>SUM(M11*$N$2)*L11</f>
        <v>0.64400000000000002</v>
      </c>
      <c r="O11" s="21"/>
      <c r="P11" s="21"/>
      <c r="Q11" s="67"/>
      <c r="R11" s="67"/>
      <c r="S11" s="67"/>
      <c r="T11" s="369"/>
      <c r="U11" s="384"/>
      <c r="V11" s="23"/>
      <c r="W11" s="23"/>
      <c r="X11" s="23"/>
      <c r="Y11" s="23"/>
      <c r="Z11" s="23"/>
      <c r="AA11" s="287">
        <v>8.9499999999999993</v>
      </c>
      <c r="AB11"/>
      <c r="AC11" s="262" t="s">
        <v>572</v>
      </c>
      <c r="AE11" s="12"/>
      <c r="AF11" s="12"/>
      <c r="AG11" s="12"/>
      <c r="AH11" s="12"/>
      <c r="AI11" s="12"/>
      <c r="AJ11" s="12"/>
    </row>
    <row r="12" spans="1:36" s="268" customFormat="1">
      <c r="A12" s="540"/>
      <c r="B12" s="17">
        <f>IFERROR(VLOOKUP($H12,'QB Inv Curr'!$H:$AD,13,FALSE),"")</f>
        <v>880</v>
      </c>
      <c r="C12" s="17">
        <f>IFERROR(VLOOKUP($H12,'QB Inv Curr'!$H:$AE,23,FALSE),"")</f>
        <v>0</v>
      </c>
      <c r="D12" s="17">
        <f>IFERROR(VLOOKUP($H12,'QB Inv Curr'!$H:$AL,29,FALSE),"")</f>
        <v>0</v>
      </c>
      <c r="E12" s="17" t="str">
        <f t="shared" si="1"/>
        <v/>
      </c>
      <c r="F12" s="17">
        <f t="shared" si="0"/>
        <v>0</v>
      </c>
      <c r="G12" s="541"/>
      <c r="H12" s="541" t="s">
        <v>560</v>
      </c>
      <c r="I12" s="544" t="s">
        <v>561</v>
      </c>
      <c r="J12" s="280"/>
      <c r="K12" s="524"/>
      <c r="L12" s="21">
        <v>1</v>
      </c>
      <c r="M12" s="72">
        <f>VLOOKUP(H12,Inventory!A:L,12,FALSE)</f>
        <v>0.6</v>
      </c>
      <c r="N12" s="72">
        <f>M12*L12</f>
        <v>0.6</v>
      </c>
      <c r="O12" s="21"/>
      <c r="P12" s="21"/>
      <c r="Q12" s="67"/>
      <c r="R12" s="67"/>
      <c r="S12" s="67"/>
      <c r="T12" s="369"/>
      <c r="U12" s="384"/>
      <c r="V12" s="23"/>
      <c r="W12" s="23"/>
      <c r="X12" s="23"/>
      <c r="Y12" s="23"/>
      <c r="Z12" s="23"/>
      <c r="AA12" s="6"/>
      <c r="AB12"/>
      <c r="AC12" s="264"/>
      <c r="AE12" s="12"/>
      <c r="AF12" s="12"/>
      <c r="AG12" s="12"/>
      <c r="AH12" s="12"/>
      <c r="AI12" s="12"/>
      <c r="AJ12" s="12"/>
    </row>
    <row r="13" spans="1:36" s="268" customFormat="1">
      <c r="A13" s="540" t="s">
        <v>573</v>
      </c>
      <c r="B13" s="17" t="str">
        <f>IFERROR(VLOOKUP($H13,'QB Inv Curr'!$H:$AD,13,FALSE),"")</f>
        <v/>
      </c>
      <c r="C13" s="17" t="str">
        <f>IFERROR(VLOOKUP($H13,'QB Inv Curr'!$H:$AE,23,FALSE),"")</f>
        <v/>
      </c>
      <c r="D13" s="17" t="str">
        <f>IFERROR(VLOOKUP($H13,'QB Inv Curr'!$H:$AL,29,FALSE),"")</f>
        <v/>
      </c>
      <c r="E13" s="17" t="str">
        <f t="shared" si="1"/>
        <v/>
      </c>
      <c r="F13" s="17" t="str">
        <f t="shared" si="0"/>
        <v/>
      </c>
      <c r="G13" s="541"/>
      <c r="H13" s="541" t="s">
        <v>562</v>
      </c>
      <c r="I13" s="544" t="s">
        <v>563</v>
      </c>
      <c r="J13" s="280"/>
      <c r="K13" s="524"/>
      <c r="L13" s="21">
        <v>1</v>
      </c>
      <c r="M13" s="72">
        <f>VLOOKUP(H13,Inventory!A:L,12,FALSE)</f>
        <v>0.31</v>
      </c>
      <c r="N13" s="72">
        <f>M13*L13</f>
        <v>0.31</v>
      </c>
      <c r="O13" s="21"/>
      <c r="P13" s="21"/>
      <c r="Q13" s="67"/>
      <c r="R13" s="67"/>
      <c r="S13" s="67"/>
      <c r="T13" s="369"/>
      <c r="U13" s="384"/>
      <c r="V13" s="23"/>
      <c r="W13" s="23"/>
      <c r="X13" s="251"/>
      <c r="Y13" s="23"/>
      <c r="Z13" s="23"/>
      <c r="AA13" s="6"/>
      <c r="AB13"/>
      <c r="AC13" s="264"/>
      <c r="AE13" s="12"/>
      <c r="AF13" s="12"/>
      <c r="AG13" s="12"/>
      <c r="AH13" s="12"/>
      <c r="AI13" s="12"/>
      <c r="AJ13" s="12"/>
    </row>
    <row r="14" spans="1:36" s="268" customFormat="1">
      <c r="A14" s="540" t="s">
        <v>574</v>
      </c>
      <c r="B14" s="17" t="str">
        <f>IFERROR(VLOOKUP($H14,'QB Inv Curr'!$H:$AD,13,FALSE),"")</f>
        <v/>
      </c>
      <c r="C14" s="17" t="str">
        <f>IFERROR(VLOOKUP($H14,'QB Inv Curr'!$H:$AE,23,FALSE),"")</f>
        <v/>
      </c>
      <c r="D14" s="17" t="str">
        <f>IFERROR(VLOOKUP($H14,'QB Inv Curr'!$H:$AL,29,FALSE),"")</f>
        <v/>
      </c>
      <c r="E14" s="17" t="str">
        <f t="shared" si="1"/>
        <v/>
      </c>
      <c r="F14" s="17" t="str">
        <f t="shared" si="0"/>
        <v/>
      </c>
      <c r="G14" s="541" t="s">
        <v>560</v>
      </c>
      <c r="H14" s="541" t="s">
        <v>564</v>
      </c>
      <c r="I14" s="544" t="s">
        <v>540</v>
      </c>
      <c r="J14" s="280"/>
      <c r="K14" s="524"/>
      <c r="L14" s="21">
        <v>1</v>
      </c>
      <c r="M14" s="72">
        <f>VLOOKUP(H14,Inventory!A:L,12,FALSE)</f>
        <v>0.75</v>
      </c>
      <c r="N14" s="72">
        <f>M14*L14</f>
        <v>0.75</v>
      </c>
      <c r="O14" s="21"/>
      <c r="P14" s="21"/>
      <c r="Q14" s="67"/>
      <c r="R14" s="67"/>
      <c r="S14" s="67"/>
      <c r="T14" s="369"/>
      <c r="U14" s="384"/>
      <c r="V14" s="23"/>
      <c r="W14" s="23"/>
      <c r="X14" s="23"/>
      <c r="Y14" s="23"/>
      <c r="Z14" s="23"/>
      <c r="AA14" s="6"/>
      <c r="AB14"/>
      <c r="AC14" s="264"/>
      <c r="AE14" s="12"/>
      <c r="AF14" s="12"/>
      <c r="AG14" s="12"/>
      <c r="AH14" s="12"/>
      <c r="AI14" s="12"/>
      <c r="AJ14" s="12"/>
    </row>
    <row r="15" spans="1:36" s="268" customFormat="1">
      <c r="A15" s="540"/>
      <c r="B15" s="17" t="str">
        <f>IFERROR(VLOOKUP($H15,'QB Inv Curr'!$H:$AD,13,FALSE),"")</f>
        <v/>
      </c>
      <c r="C15" s="17" t="str">
        <f>IFERROR(VLOOKUP($H15,'QB Inv Curr'!$H:$AE,23,FALSE),"")</f>
        <v/>
      </c>
      <c r="D15" s="17" t="str">
        <f>IFERROR(VLOOKUP($H15,'QB Inv Curr'!$H:$AL,29,FALSE),"")</f>
        <v/>
      </c>
      <c r="E15" s="17" t="str">
        <f t="shared" si="1"/>
        <v/>
      </c>
      <c r="F15" s="17" t="str">
        <f t="shared" si="0"/>
        <v/>
      </c>
      <c r="G15" s="541"/>
      <c r="H15" s="541"/>
      <c r="I15" s="544" t="s">
        <v>565</v>
      </c>
      <c r="J15" s="280"/>
      <c r="K15" s="524"/>
      <c r="L15" s="259">
        <v>0.25</v>
      </c>
      <c r="M15" s="72">
        <v>0.9</v>
      </c>
      <c r="N15" s="72">
        <f>M15*L15</f>
        <v>0.22500000000000001</v>
      </c>
      <c r="O15" s="21"/>
      <c r="P15" s="21"/>
      <c r="Q15" s="67"/>
      <c r="R15" s="67"/>
      <c r="S15" s="67"/>
      <c r="T15" s="369"/>
      <c r="U15" s="384"/>
      <c r="V15" s="23"/>
      <c r="W15" s="23"/>
      <c r="X15" s="251"/>
      <c r="Y15" s="23"/>
      <c r="Z15" s="251"/>
      <c r="AA15" s="288"/>
      <c r="AB15" s="254"/>
      <c r="AC15" s="262"/>
      <c r="AE15" s="12"/>
      <c r="AF15" s="12"/>
      <c r="AG15" s="12"/>
      <c r="AH15" s="12"/>
      <c r="AI15" s="12"/>
      <c r="AJ15" s="12"/>
    </row>
    <row r="16" spans="1:36">
      <c r="B16" s="17" t="str">
        <f>IFERROR(VLOOKUP($H16,'QB Inv Curr'!$H:$AD,13,FALSE),"")</f>
        <v/>
      </c>
      <c r="C16" s="17" t="str">
        <f>IFERROR(VLOOKUP($H16,'QB Inv Curr'!$H:$AE,23,FALSE),"")</f>
        <v/>
      </c>
      <c r="D16" s="17" t="str">
        <f>IFERROR(VLOOKUP($H16,'QB Inv Curr'!$H:$AL,29,FALSE),"")</f>
        <v/>
      </c>
      <c r="E16" s="17" t="str">
        <f t="shared" si="1"/>
        <v/>
      </c>
      <c r="F16" s="17" t="str">
        <f t="shared" si="0"/>
        <v/>
      </c>
    </row>
    <row r="17" spans="1:36" s="2" customFormat="1">
      <c r="A17" s="539" t="s">
        <v>57</v>
      </c>
      <c r="B17" s="17">
        <f>IFERROR(VLOOKUP($H17,'QB Inv Curr'!$H:$AD,13,FALSE),"")</f>
        <v>0</v>
      </c>
      <c r="C17" s="17">
        <f>IFERROR(VLOOKUP($H17,'QB Inv Curr'!$H:$AE,23,FALSE),"")</f>
        <v>0</v>
      </c>
      <c r="D17" s="17">
        <f>IFERROR(VLOOKUP($H17,'QB Inv Curr'!$H:$AL,29,FALSE),"")</f>
        <v>0</v>
      </c>
      <c r="E17" s="17" t="str">
        <f t="shared" si="1"/>
        <v/>
      </c>
      <c r="F17" s="17">
        <f t="shared" si="0"/>
        <v>0</v>
      </c>
      <c r="G17" s="542" t="s">
        <v>187</v>
      </c>
      <c r="H17" s="539" t="s">
        <v>57</v>
      </c>
      <c r="I17" s="542"/>
      <c r="J17" s="278" t="s">
        <v>575</v>
      </c>
      <c r="K17" s="537">
        <v>810797031411</v>
      </c>
      <c r="L17" s="17">
        <v>1</v>
      </c>
      <c r="M17" s="74"/>
      <c r="N17" s="74"/>
      <c r="O17" s="17">
        <v>30</v>
      </c>
      <c r="P17" s="17">
        <v>1200</v>
      </c>
      <c r="Q17" s="255">
        <f>SUM(N18:N22)</f>
        <v>2.7360000000000002</v>
      </c>
      <c r="R17" s="255">
        <v>4.9800000000000004</v>
      </c>
      <c r="S17" s="538">
        <v>9.99</v>
      </c>
      <c r="T17" s="368">
        <v>1075325</v>
      </c>
      <c r="U17" s="366">
        <v>24.99</v>
      </c>
      <c r="V17" s="66"/>
      <c r="W17" s="66">
        <f>Q17*1.75</f>
        <v>4.7880000000000003</v>
      </c>
      <c r="X17" s="260">
        <f>SUM(W17-Q17)/W17</f>
        <v>0.42857142857142855</v>
      </c>
      <c r="Y17" s="66">
        <v>7.49</v>
      </c>
      <c r="Z17" s="260">
        <f>SUM(Y17-W17)/Y17</f>
        <v>0.36074766355140186</v>
      </c>
      <c r="AA17" s="287">
        <v>7.94</v>
      </c>
      <c r="AB17" s="261">
        <f>SUM(AA17-Q17)/AA17</f>
        <v>0.65541561712846352</v>
      </c>
      <c r="AC17" s="262" t="s">
        <v>576</v>
      </c>
    </row>
    <row r="18" spans="1:36" s="268" customFormat="1">
      <c r="A18" s="539" t="s">
        <v>186</v>
      </c>
      <c r="B18" s="17">
        <f>IFERROR(VLOOKUP($H18,'QB Inv Curr'!$H:$AD,13,FALSE),"")</f>
        <v>160</v>
      </c>
      <c r="C18" s="17">
        <f>IFERROR(VLOOKUP($H18,'QB Inv Curr'!$H:$AE,23,FALSE),"")</f>
        <v>0</v>
      </c>
      <c r="D18" s="17">
        <f>IFERROR(VLOOKUP($H18,'QB Inv Curr'!$H:$AL,29,FALSE),"")</f>
        <v>121.7</v>
      </c>
      <c r="E18" s="17">
        <f t="shared" si="1"/>
        <v>1.3147082990961381</v>
      </c>
      <c r="F18" s="17">
        <f t="shared" si="0"/>
        <v>1460.4</v>
      </c>
      <c r="G18" s="20" t="s">
        <v>577</v>
      </c>
      <c r="H18" s="20" t="s">
        <v>578</v>
      </c>
      <c r="I18" s="20" t="s">
        <v>579</v>
      </c>
      <c r="J18" s="279"/>
      <c r="K18" s="523"/>
      <c r="L18" s="21">
        <v>2</v>
      </c>
      <c r="M18" s="72">
        <f>VLOOKUP(H18,Inventory!A:L,12,FALSE)</f>
        <v>0.37</v>
      </c>
      <c r="N18" s="72">
        <f>SUM(M18*$N$2)*L18</f>
        <v>0.85099999999999998</v>
      </c>
      <c r="O18" s="21"/>
      <c r="P18" s="21"/>
      <c r="Q18" s="67"/>
      <c r="R18" s="67"/>
      <c r="S18" s="67"/>
      <c r="T18" s="369"/>
      <c r="U18" s="384"/>
      <c r="V18" s="23"/>
      <c r="W18" s="23"/>
      <c r="X18" s="23"/>
      <c r="Y18" s="23"/>
      <c r="Z18" s="23"/>
      <c r="AA18" s="287">
        <v>8.9499999999999993</v>
      </c>
      <c r="AB18"/>
      <c r="AC18" s="262" t="s">
        <v>580</v>
      </c>
      <c r="AE18" s="12"/>
      <c r="AF18" s="12"/>
      <c r="AG18" s="12"/>
      <c r="AH18" s="12"/>
      <c r="AI18" s="12"/>
      <c r="AJ18" s="12"/>
    </row>
    <row r="19" spans="1:36" s="268" customFormat="1">
      <c r="A19" s="540"/>
      <c r="B19" s="17">
        <f>IFERROR(VLOOKUP($H19,'QB Inv Curr'!$H:$AD,13,FALSE),"")</f>
        <v>880</v>
      </c>
      <c r="C19" s="17">
        <f>IFERROR(VLOOKUP($H19,'QB Inv Curr'!$H:$AE,23,FALSE),"")</f>
        <v>0</v>
      </c>
      <c r="D19" s="17">
        <f>IFERROR(VLOOKUP($H19,'QB Inv Curr'!$H:$AL,29,FALSE),"")</f>
        <v>0</v>
      </c>
      <c r="E19" s="17" t="str">
        <f t="shared" si="1"/>
        <v/>
      </c>
      <c r="F19" s="17">
        <f t="shared" si="0"/>
        <v>0</v>
      </c>
      <c r="G19" s="541"/>
      <c r="H19" s="541" t="s">
        <v>560</v>
      </c>
      <c r="I19" s="544" t="s">
        <v>561</v>
      </c>
      <c r="J19" s="280"/>
      <c r="K19" s="524"/>
      <c r="L19" s="21">
        <v>1</v>
      </c>
      <c r="M19" s="72">
        <f>VLOOKUP(H19,Inventory!A:L,12,FALSE)</f>
        <v>0.6</v>
      </c>
      <c r="N19" s="72">
        <f>M19*L19</f>
        <v>0.6</v>
      </c>
      <c r="O19" s="21"/>
      <c r="P19" s="21"/>
      <c r="Q19" s="67"/>
      <c r="R19" s="67"/>
      <c r="S19" s="67"/>
      <c r="T19" s="369"/>
      <c r="U19" s="384"/>
      <c r="V19" s="23"/>
      <c r="W19" s="23"/>
      <c r="X19" s="23"/>
      <c r="Y19" s="23"/>
      <c r="Z19" s="23"/>
      <c r="AA19" s="6"/>
      <c r="AB19"/>
      <c r="AC19" s="264"/>
      <c r="AE19" s="12"/>
      <c r="AF19" s="12"/>
      <c r="AG19" s="12"/>
      <c r="AH19" s="12"/>
      <c r="AI19" s="12"/>
      <c r="AJ19" s="12"/>
    </row>
    <row r="20" spans="1:36" s="268" customFormat="1">
      <c r="A20" s="543">
        <v>2023134654</v>
      </c>
      <c r="B20" s="17" t="str">
        <f>IFERROR(VLOOKUP($H20,'QB Inv Curr'!$H:$AD,13,FALSE),"")</f>
        <v/>
      </c>
      <c r="C20" s="17" t="str">
        <f>IFERROR(VLOOKUP($H20,'QB Inv Curr'!$H:$AE,23,FALSE),"")</f>
        <v/>
      </c>
      <c r="D20" s="17" t="str">
        <f>IFERROR(VLOOKUP($H20,'QB Inv Curr'!$H:$AL,29,FALSE),"")</f>
        <v/>
      </c>
      <c r="E20" s="17" t="str">
        <f t="shared" si="1"/>
        <v/>
      </c>
      <c r="F20" s="17" t="str">
        <f t="shared" si="0"/>
        <v/>
      </c>
      <c r="G20" s="541"/>
      <c r="H20" s="541" t="s">
        <v>562</v>
      </c>
      <c r="I20" s="544" t="s">
        <v>563</v>
      </c>
      <c r="J20" s="280"/>
      <c r="K20" s="524"/>
      <c r="L20" s="21">
        <v>1</v>
      </c>
      <c r="M20" s="72">
        <f>VLOOKUP(H20,Inventory!A:L,12,FALSE)</f>
        <v>0.31</v>
      </c>
      <c r="N20" s="72">
        <f>M20*L20</f>
        <v>0.31</v>
      </c>
      <c r="O20" s="21"/>
      <c r="P20" s="21"/>
      <c r="Q20" s="67"/>
      <c r="R20" s="67"/>
      <c r="S20" s="67"/>
      <c r="T20" s="369"/>
      <c r="U20" s="384"/>
      <c r="V20" s="23"/>
      <c r="W20" s="23"/>
      <c r="X20" s="23"/>
      <c r="Y20" s="23"/>
      <c r="Z20" s="23"/>
      <c r="AA20" s="6"/>
      <c r="AB20"/>
      <c r="AC20" s="264"/>
      <c r="AE20" s="12"/>
      <c r="AF20" s="12"/>
      <c r="AG20" s="12"/>
      <c r="AH20" s="12"/>
      <c r="AI20" s="12"/>
      <c r="AJ20" s="12"/>
    </row>
    <row r="21" spans="1:36" s="268" customFormat="1">
      <c r="A21" s="540" t="s">
        <v>581</v>
      </c>
      <c r="B21" s="17" t="str">
        <f>IFERROR(VLOOKUP($H21,'QB Inv Curr'!$H:$AD,13,FALSE),"")</f>
        <v/>
      </c>
      <c r="C21" s="17" t="str">
        <f>IFERROR(VLOOKUP($H21,'QB Inv Curr'!$H:$AE,23,FALSE),"")</f>
        <v/>
      </c>
      <c r="D21" s="17" t="str">
        <f>IFERROR(VLOOKUP($H21,'QB Inv Curr'!$H:$AL,29,FALSE),"")</f>
        <v/>
      </c>
      <c r="E21" s="17" t="str">
        <f t="shared" si="1"/>
        <v/>
      </c>
      <c r="F21" s="17" t="str">
        <f t="shared" si="0"/>
        <v/>
      </c>
      <c r="G21" s="541" t="s">
        <v>560</v>
      </c>
      <c r="H21" s="541" t="s">
        <v>564</v>
      </c>
      <c r="I21" s="544" t="s">
        <v>540</v>
      </c>
      <c r="J21" s="280"/>
      <c r="K21" s="524"/>
      <c r="L21" s="21">
        <v>1</v>
      </c>
      <c r="M21" s="72">
        <f>VLOOKUP(H21,Inventory!A:L,12,FALSE)</f>
        <v>0.75</v>
      </c>
      <c r="N21" s="72">
        <f>M21*L21</f>
        <v>0.75</v>
      </c>
      <c r="O21" s="21"/>
      <c r="P21" s="21"/>
      <c r="Q21" s="67"/>
      <c r="R21" s="67"/>
      <c r="S21" s="67"/>
      <c r="T21" s="369"/>
      <c r="U21" s="384"/>
      <c r="V21" s="23"/>
      <c r="W21" s="23"/>
      <c r="X21" s="23"/>
      <c r="Y21" s="23"/>
      <c r="Z21" s="23"/>
      <c r="AA21" s="6"/>
      <c r="AB21"/>
      <c r="AC21" s="264"/>
      <c r="AE21" s="12"/>
      <c r="AF21" s="12"/>
      <c r="AG21" s="12"/>
      <c r="AH21" s="12"/>
      <c r="AI21" s="12"/>
      <c r="AJ21" s="12"/>
    </row>
    <row r="22" spans="1:36" s="268" customFormat="1">
      <c r="A22" s="540"/>
      <c r="B22" s="17" t="str">
        <f>IFERROR(VLOOKUP($H22,'QB Inv Curr'!$H:$AD,13,FALSE),"")</f>
        <v/>
      </c>
      <c r="C22" s="17" t="str">
        <f>IFERROR(VLOOKUP($H22,'QB Inv Curr'!$H:$AE,23,FALSE),"")</f>
        <v/>
      </c>
      <c r="D22" s="17" t="str">
        <f>IFERROR(VLOOKUP($H22,'QB Inv Curr'!$H:$AL,29,FALSE),"")</f>
        <v/>
      </c>
      <c r="E22" s="17" t="str">
        <f t="shared" si="1"/>
        <v/>
      </c>
      <c r="F22" s="17" t="str">
        <f t="shared" si="0"/>
        <v/>
      </c>
      <c r="G22" s="541"/>
      <c r="H22" s="541"/>
      <c r="I22" s="544" t="s">
        <v>565</v>
      </c>
      <c r="J22" s="280"/>
      <c r="K22" s="524"/>
      <c r="L22" s="259">
        <v>0.25</v>
      </c>
      <c r="M22" s="72">
        <v>0.9</v>
      </c>
      <c r="N22" s="72">
        <f>M22*L22</f>
        <v>0.22500000000000001</v>
      </c>
      <c r="O22" s="21"/>
      <c r="P22" s="21"/>
      <c r="Q22" s="67"/>
      <c r="R22" s="67"/>
      <c r="S22" s="67"/>
      <c r="T22" s="369"/>
      <c r="U22" s="384"/>
      <c r="V22" s="23"/>
      <c r="W22" s="23"/>
      <c r="X22" s="23"/>
      <c r="Y22" s="23"/>
      <c r="Z22" s="23"/>
      <c r="AA22" s="6"/>
      <c r="AB22"/>
      <c r="AC22" s="264"/>
      <c r="AE22" s="12"/>
      <c r="AF22" s="12"/>
      <c r="AG22" s="12"/>
      <c r="AH22" s="12"/>
      <c r="AI22" s="12"/>
      <c r="AJ22" s="12"/>
    </row>
    <row r="23" spans="1:36" s="268" customFormat="1">
      <c r="A23" s="540"/>
      <c r="B23" s="17" t="str">
        <f>IFERROR(VLOOKUP($H23,'QB Inv Curr'!$H:$AD,13,FALSE),"")</f>
        <v/>
      </c>
      <c r="C23" s="17" t="str">
        <f>IFERROR(VLOOKUP($H23,'QB Inv Curr'!$H:$AE,23,FALSE),"")</f>
        <v/>
      </c>
      <c r="D23" s="17" t="str">
        <f>IFERROR(VLOOKUP($H23,'QB Inv Curr'!$H:$AL,29,FALSE),"")</f>
        <v/>
      </c>
      <c r="E23" s="17" t="str">
        <f t="shared" si="1"/>
        <v/>
      </c>
      <c r="F23" s="17" t="str">
        <f t="shared" si="0"/>
        <v/>
      </c>
      <c r="G23" s="541"/>
      <c r="H23" s="541"/>
      <c r="I23" s="541"/>
      <c r="J23" s="281"/>
      <c r="K23" s="524"/>
      <c r="L23" s="86"/>
      <c r="M23" s="87"/>
      <c r="N23" s="87"/>
      <c r="O23" s="86"/>
      <c r="P23" s="86"/>
      <c r="Q23" s="249"/>
      <c r="R23" s="67"/>
      <c r="S23" s="67"/>
      <c r="T23" s="369"/>
      <c r="U23" s="384"/>
      <c r="V23" s="23"/>
      <c r="W23" s="23"/>
      <c r="X23" s="23"/>
      <c r="Y23" s="23"/>
      <c r="Z23" s="23"/>
      <c r="AA23" s="6"/>
      <c r="AB23"/>
      <c r="AC23" s="264"/>
      <c r="AE23" s="12"/>
      <c r="AF23" s="12"/>
      <c r="AG23" s="12"/>
      <c r="AH23" s="12"/>
      <c r="AI23" s="12"/>
      <c r="AJ23" s="12"/>
    </row>
    <row r="24" spans="1:36" s="2" customFormat="1">
      <c r="A24" s="539" t="s">
        <v>59</v>
      </c>
      <c r="B24" s="17">
        <f>IFERROR(VLOOKUP($H24,'QB Inv Curr'!$H:$AD,13,FALSE),"")</f>
        <v>0</v>
      </c>
      <c r="C24" s="17">
        <f>IFERROR(VLOOKUP($H24,'QB Inv Curr'!$H:$AE,23,FALSE),"")</f>
        <v>0</v>
      </c>
      <c r="D24" s="17">
        <f>IFERROR(VLOOKUP($H24,'QB Inv Curr'!$H:$AL,29,FALSE),"")</f>
        <v>0</v>
      </c>
      <c r="E24" s="17" t="str">
        <f t="shared" si="1"/>
        <v/>
      </c>
      <c r="F24" s="17">
        <f t="shared" si="0"/>
        <v>0</v>
      </c>
      <c r="G24" s="542" t="s">
        <v>190</v>
      </c>
      <c r="H24" s="539" t="s">
        <v>59</v>
      </c>
      <c r="I24" s="542"/>
      <c r="J24" s="278" t="s">
        <v>582</v>
      </c>
      <c r="K24" s="537">
        <v>810797031428</v>
      </c>
      <c r="L24" s="17">
        <v>1</v>
      </c>
      <c r="M24" s="74"/>
      <c r="N24" s="74"/>
      <c r="O24" s="17">
        <v>30</v>
      </c>
      <c r="P24" s="17">
        <v>1200</v>
      </c>
      <c r="Q24" s="255">
        <f>SUM(N25:N29)</f>
        <v>3.0230000000000001</v>
      </c>
      <c r="R24" s="255">
        <v>5.52</v>
      </c>
      <c r="S24" s="538">
        <v>10.99</v>
      </c>
      <c r="T24" s="368"/>
      <c r="U24" s="366"/>
      <c r="V24" s="66"/>
      <c r="W24" s="66">
        <f>Q24*1.75</f>
        <v>5.2902500000000003</v>
      </c>
      <c r="X24" s="260">
        <f>SUM(W24-Q24)/W24</f>
        <v>0.4285714285714286</v>
      </c>
      <c r="Y24" s="66">
        <v>7.99</v>
      </c>
      <c r="Z24" s="260">
        <f>SUM(Y24-W24)/Y24</f>
        <v>0.33789111389236542</v>
      </c>
      <c r="AA24" s="287">
        <v>8.34</v>
      </c>
      <c r="AB24" s="261">
        <f>SUM(AA24-Q24)/AA24</f>
        <v>0.63752997601918471</v>
      </c>
      <c r="AC24" s="262" t="s">
        <v>583</v>
      </c>
    </row>
    <row r="25" spans="1:36" s="268" customFormat="1">
      <c r="A25" s="539" t="s">
        <v>189</v>
      </c>
      <c r="B25" s="17">
        <f>IFERROR(VLOOKUP($H25,'QB Inv Curr'!$H:$AD,13,FALSE),"")</f>
        <v>100</v>
      </c>
      <c r="C25" s="17">
        <f>IFERROR(VLOOKUP($H25,'QB Inv Curr'!$H:$AE,23,FALSE),"")</f>
        <v>0</v>
      </c>
      <c r="D25" s="17">
        <f>IFERROR(VLOOKUP($H25,'QB Inv Curr'!$H:$AL,29,FALSE),"")</f>
        <v>76.099999999999994</v>
      </c>
      <c r="E25" s="17">
        <f t="shared" si="1"/>
        <v>1.3140604467805519</v>
      </c>
      <c r="F25" s="17">
        <f t="shared" si="0"/>
        <v>913.19999999999993</v>
      </c>
      <c r="G25" s="20" t="s">
        <v>584</v>
      </c>
      <c r="H25" s="20" t="s">
        <v>585</v>
      </c>
      <c r="I25" s="20" t="s">
        <v>586</v>
      </c>
      <c r="J25" s="279"/>
      <c r="K25" s="523"/>
      <c r="L25" s="21">
        <v>2</v>
      </c>
      <c r="M25" s="72">
        <f>VLOOKUP(H25,Inventory!A:L,12,FALSE)</f>
        <v>0.46</v>
      </c>
      <c r="N25" s="72">
        <f>SUM(M25*$N$2)*L25</f>
        <v>1.0580000000000001</v>
      </c>
      <c r="O25" s="21"/>
      <c r="P25" s="21"/>
      <c r="Q25" s="67"/>
      <c r="R25" s="67"/>
      <c r="S25" s="67"/>
      <c r="T25" s="369"/>
      <c r="U25" s="384"/>
      <c r="V25" s="23"/>
      <c r="W25" s="12"/>
      <c r="X25" s="12"/>
      <c r="Y25" s="23"/>
      <c r="Z25" s="23"/>
      <c r="AA25" s="287">
        <v>9.9499999999999993</v>
      </c>
      <c r="AB25"/>
      <c r="AC25" s="262" t="s">
        <v>587</v>
      </c>
      <c r="AE25" s="12"/>
      <c r="AF25" s="12"/>
      <c r="AG25" s="12"/>
      <c r="AH25" s="12"/>
      <c r="AI25" s="12"/>
      <c r="AJ25" s="12"/>
    </row>
    <row r="26" spans="1:36" s="268" customFormat="1">
      <c r="A26" s="540"/>
      <c r="B26" s="17">
        <f>IFERROR(VLOOKUP($H26,'QB Inv Curr'!$H:$AD,13,FALSE),"")</f>
        <v>1200</v>
      </c>
      <c r="C26" s="17">
        <f>IFERROR(VLOOKUP($H26,'QB Inv Curr'!$H:$AE,23,FALSE),"")</f>
        <v>0</v>
      </c>
      <c r="D26" s="17">
        <f>IFERROR(VLOOKUP($H26,'QB Inv Curr'!$H:$AL,29,FALSE),"")</f>
        <v>0</v>
      </c>
      <c r="E26" s="17" t="str">
        <f t="shared" si="1"/>
        <v/>
      </c>
      <c r="F26" s="17">
        <f t="shared" si="0"/>
        <v>0</v>
      </c>
      <c r="G26" s="541"/>
      <c r="H26" s="568" t="s">
        <v>588</v>
      </c>
      <c r="I26" s="544" t="s">
        <v>561</v>
      </c>
      <c r="J26" s="280"/>
      <c r="K26" s="524"/>
      <c r="L26" s="21">
        <v>1</v>
      </c>
      <c r="M26" s="72">
        <f>VLOOKUP(H26,Inventory!A:L,12,FALSE)</f>
        <v>0.69</v>
      </c>
      <c r="N26" s="72">
        <f>M26*L26</f>
        <v>0.69</v>
      </c>
      <c r="O26" s="21"/>
      <c r="P26" s="21"/>
      <c r="Q26" s="67"/>
      <c r="R26" s="67"/>
      <c r="S26" s="67"/>
      <c r="T26" s="369"/>
      <c r="U26" s="384"/>
      <c r="V26" s="23"/>
      <c r="W26" s="23"/>
      <c r="X26" s="23"/>
      <c r="Y26" s="23"/>
      <c r="Z26" s="23"/>
      <c r="AA26" s="6"/>
      <c r="AB26"/>
      <c r="AC26" s="264"/>
      <c r="AE26" s="12"/>
      <c r="AF26" s="12"/>
      <c r="AG26" s="12"/>
      <c r="AH26" s="12"/>
      <c r="AI26" s="12"/>
      <c r="AJ26" s="12"/>
    </row>
    <row r="27" spans="1:36" s="268" customFormat="1">
      <c r="A27" s="543">
        <v>2023134655</v>
      </c>
      <c r="B27" s="17" t="str">
        <f>IFERROR(VLOOKUP($H27,'QB Inv Curr'!$H:$AD,13,FALSE),"")</f>
        <v/>
      </c>
      <c r="C27" s="17" t="str">
        <f>IFERROR(VLOOKUP($H27,'QB Inv Curr'!$H:$AE,23,FALSE),"")</f>
        <v/>
      </c>
      <c r="D27" s="17" t="str">
        <f>IFERROR(VLOOKUP($H27,'QB Inv Curr'!$H:$AL,29,FALSE),"")</f>
        <v/>
      </c>
      <c r="E27" s="17" t="str">
        <f t="shared" si="1"/>
        <v/>
      </c>
      <c r="F27" s="17" t="str">
        <f t="shared" si="0"/>
        <v/>
      </c>
      <c r="G27" s="541"/>
      <c r="H27" s="568" t="s">
        <v>589</v>
      </c>
      <c r="I27" s="544" t="s">
        <v>563</v>
      </c>
      <c r="J27" s="280"/>
      <c r="K27" s="524"/>
      <c r="L27" s="21">
        <v>1</v>
      </c>
      <c r="M27" s="72">
        <f>VLOOKUP(H27,Inventory!A:L,12,FALSE)</f>
        <v>0.3</v>
      </c>
      <c r="N27" s="72">
        <f>M27*L27</f>
        <v>0.3</v>
      </c>
      <c r="O27" s="21"/>
      <c r="P27" s="21"/>
      <c r="Q27" s="67"/>
      <c r="R27" s="67"/>
      <c r="S27" s="67"/>
      <c r="T27" s="369"/>
      <c r="U27" s="384"/>
      <c r="V27" s="23"/>
      <c r="W27" s="23"/>
      <c r="X27" s="23"/>
      <c r="Y27" s="23"/>
      <c r="Z27" s="23"/>
      <c r="AA27" s="6"/>
      <c r="AB27"/>
      <c r="AC27" s="264"/>
      <c r="AE27" s="12"/>
      <c r="AF27" s="12"/>
      <c r="AG27" s="12"/>
      <c r="AH27" s="12"/>
      <c r="AI27" s="12"/>
      <c r="AJ27" s="12"/>
    </row>
    <row r="28" spans="1:36" s="268" customFormat="1">
      <c r="A28" s="540" t="s">
        <v>590</v>
      </c>
      <c r="B28" s="17" t="str">
        <f>IFERROR(VLOOKUP($H28,'QB Inv Curr'!$H:$AD,13,FALSE),"")</f>
        <v/>
      </c>
      <c r="C28" s="17" t="str">
        <f>IFERROR(VLOOKUP($H28,'QB Inv Curr'!$H:$AE,23,FALSE),"")</f>
        <v/>
      </c>
      <c r="D28" s="17" t="str">
        <f>IFERROR(VLOOKUP($H28,'QB Inv Curr'!$H:$AL,29,FALSE),"")</f>
        <v/>
      </c>
      <c r="E28" s="17" t="str">
        <f t="shared" si="1"/>
        <v/>
      </c>
      <c r="F28" s="17" t="str">
        <f t="shared" si="0"/>
        <v/>
      </c>
      <c r="G28" s="541" t="s">
        <v>591</v>
      </c>
      <c r="H28" s="541" t="s">
        <v>564</v>
      </c>
      <c r="I28" s="544" t="s">
        <v>540</v>
      </c>
      <c r="J28" s="280"/>
      <c r="K28" s="524"/>
      <c r="L28" s="21">
        <v>1</v>
      </c>
      <c r="M28" s="72">
        <f>VLOOKUP(H28,Inventory!A:L,12,FALSE)</f>
        <v>0.75</v>
      </c>
      <c r="N28" s="72">
        <f>M28*L28</f>
        <v>0.75</v>
      </c>
      <c r="O28" s="21"/>
      <c r="P28" s="21"/>
      <c r="Q28" s="67"/>
      <c r="R28" s="67"/>
      <c r="S28" s="67"/>
      <c r="T28" s="369"/>
      <c r="U28" s="384"/>
      <c r="V28" s="23"/>
      <c r="W28" s="23"/>
      <c r="X28" s="23"/>
      <c r="Y28" s="23"/>
      <c r="Z28" s="23"/>
      <c r="AA28" s="6"/>
      <c r="AB28"/>
      <c r="AC28" s="264"/>
      <c r="AE28" s="12"/>
      <c r="AF28" s="12"/>
      <c r="AG28" s="12"/>
      <c r="AH28" s="12"/>
      <c r="AI28" s="12"/>
      <c r="AJ28" s="12"/>
    </row>
    <row r="29" spans="1:36" s="268" customFormat="1">
      <c r="A29" s="540"/>
      <c r="B29" s="17" t="str">
        <f>IFERROR(VLOOKUP($H29,'QB Inv Curr'!$H:$AD,13,FALSE),"")</f>
        <v/>
      </c>
      <c r="C29" s="17" t="str">
        <f>IFERROR(VLOOKUP($H29,'QB Inv Curr'!$H:$AE,23,FALSE),"")</f>
        <v/>
      </c>
      <c r="D29" s="17" t="str">
        <f>IFERROR(VLOOKUP($H29,'QB Inv Curr'!$H:$AL,29,FALSE),"")</f>
        <v/>
      </c>
      <c r="E29" s="17" t="str">
        <f t="shared" si="1"/>
        <v/>
      </c>
      <c r="F29" s="17" t="str">
        <f t="shared" si="0"/>
        <v/>
      </c>
      <c r="G29" s="541"/>
      <c r="H29" s="541"/>
      <c r="I29" s="544" t="s">
        <v>565</v>
      </c>
      <c r="J29" s="280" t="s">
        <v>592</v>
      </c>
      <c r="K29" s="524"/>
      <c r="L29" s="259">
        <v>0.25</v>
      </c>
      <c r="M29" s="72">
        <v>0.9</v>
      </c>
      <c r="N29" s="72">
        <f>M29*L29</f>
        <v>0.22500000000000001</v>
      </c>
      <c r="O29" s="21"/>
      <c r="P29" s="21"/>
      <c r="Q29" s="67"/>
      <c r="R29" s="67"/>
      <c r="S29" s="67"/>
      <c r="T29" s="369"/>
      <c r="U29" s="384"/>
      <c r="V29" s="23"/>
      <c r="W29" s="23"/>
      <c r="X29" s="23"/>
      <c r="Y29" s="23"/>
      <c r="Z29" s="23"/>
      <c r="AA29" s="6"/>
      <c r="AB29"/>
      <c r="AC29" s="264"/>
      <c r="AE29" s="12"/>
      <c r="AF29" s="12"/>
      <c r="AG29" s="12"/>
      <c r="AH29" s="12"/>
      <c r="AI29" s="12"/>
      <c r="AJ29" s="12"/>
    </row>
    <row r="30" spans="1:36" s="268" customFormat="1">
      <c r="A30" s="540"/>
      <c r="B30" s="17" t="str">
        <f>IFERROR(VLOOKUP($H30,'QB Inv Curr'!$H:$AD,13,FALSE),"")</f>
        <v/>
      </c>
      <c r="C30" s="17" t="str">
        <f>IFERROR(VLOOKUP($H30,'QB Inv Curr'!$H:$AE,23,FALSE),"")</f>
        <v/>
      </c>
      <c r="D30" s="17" t="str">
        <f>IFERROR(VLOOKUP($H30,'QB Inv Curr'!$H:$AL,29,FALSE),"")</f>
        <v/>
      </c>
      <c r="E30" s="17" t="str">
        <f t="shared" si="1"/>
        <v/>
      </c>
      <c r="F30" s="17" t="str">
        <f t="shared" si="0"/>
        <v/>
      </c>
      <c r="G30" s="541"/>
      <c r="H30" s="541"/>
      <c r="I30" s="541"/>
      <c r="J30" s="281"/>
      <c r="K30" s="524"/>
      <c r="L30" s="86"/>
      <c r="M30" s="87"/>
      <c r="N30" s="87"/>
      <c r="O30" s="86"/>
      <c r="P30" s="86"/>
      <c r="Q30" s="249"/>
      <c r="R30" s="67"/>
      <c r="S30" s="67"/>
      <c r="T30" s="369"/>
      <c r="U30" s="384"/>
      <c r="V30" s="23"/>
      <c r="W30" s="23"/>
      <c r="X30" s="23"/>
      <c r="Y30" s="23"/>
      <c r="Z30" s="23"/>
      <c r="AA30" s="6"/>
      <c r="AB30"/>
      <c r="AC30" s="264"/>
      <c r="AE30" s="12"/>
      <c r="AF30" s="12"/>
      <c r="AG30" s="12"/>
      <c r="AH30" s="12"/>
      <c r="AI30" s="12"/>
      <c r="AJ30" s="12"/>
    </row>
    <row r="31" spans="1:36" s="2" customFormat="1">
      <c r="A31" s="539" t="s">
        <v>61</v>
      </c>
      <c r="B31" s="17">
        <f>IFERROR(VLOOKUP($H31,'QB Inv Curr'!$H:$AD,13,FALSE),"")</f>
        <v>0</v>
      </c>
      <c r="C31" s="17">
        <f>IFERROR(VLOOKUP($H31,'QB Inv Curr'!$H:$AE,23,FALSE),"")</f>
        <v>0</v>
      </c>
      <c r="D31" s="17">
        <f>IFERROR(VLOOKUP($H31,'QB Inv Curr'!$H:$AL,29,FALSE),"")</f>
        <v>0</v>
      </c>
      <c r="E31" s="17" t="str">
        <f t="shared" si="1"/>
        <v/>
      </c>
      <c r="F31" s="17">
        <f t="shared" si="0"/>
        <v>0</v>
      </c>
      <c r="G31" s="542" t="s">
        <v>593</v>
      </c>
      <c r="H31" s="539" t="s">
        <v>61</v>
      </c>
      <c r="I31" s="542"/>
      <c r="J31" s="278" t="s">
        <v>594</v>
      </c>
      <c r="K31" s="537">
        <v>810797031435</v>
      </c>
      <c r="L31" s="17"/>
      <c r="M31" s="74"/>
      <c r="N31" s="74"/>
      <c r="O31" s="17"/>
      <c r="P31" s="17"/>
      <c r="Q31" s="255">
        <f>SUM(N32:N36)</f>
        <v>1.9650000000000001</v>
      </c>
      <c r="R31" s="255">
        <v>5.52</v>
      </c>
      <c r="S31" s="538">
        <v>10.99</v>
      </c>
      <c r="T31" s="368"/>
      <c r="U31" s="366"/>
      <c r="V31" s="66"/>
      <c r="W31" s="66">
        <f>Q31*1.75</f>
        <v>3.4387500000000002</v>
      </c>
      <c r="X31" s="260">
        <f>SUM(W31-Q31)/W31</f>
        <v>0.4285714285714286</v>
      </c>
      <c r="Y31" s="66">
        <v>7.99</v>
      </c>
      <c r="Z31" s="260">
        <f>SUM(Y31-W31)/Y31</f>
        <v>0.56961827284105127</v>
      </c>
      <c r="AA31" s="287">
        <v>22.03</v>
      </c>
      <c r="AB31" s="261">
        <f>SUM(AA31-Q31)/AA31</f>
        <v>0.91080344984112571</v>
      </c>
      <c r="AC31" s="262" t="s">
        <v>595</v>
      </c>
    </row>
    <row r="32" spans="1:36" s="268" customFormat="1">
      <c r="A32" s="19" t="s">
        <v>144</v>
      </c>
      <c r="B32" s="17">
        <f>IFERROR(VLOOKUP($H32,'QB Inv Curr'!$H:$AD,13,FALSE),"")</f>
        <v>0</v>
      </c>
      <c r="C32" s="17">
        <f>IFERROR(VLOOKUP($H32,'QB Inv Curr'!$H:$AE,23,FALSE),"")</f>
        <v>0</v>
      </c>
      <c r="D32" s="17">
        <f>IFERROR(VLOOKUP($H32,'QB Inv Curr'!$H:$AL,29,FALSE),"")</f>
        <v>0</v>
      </c>
      <c r="E32" s="17" t="str">
        <f t="shared" si="1"/>
        <v/>
      </c>
      <c r="F32" s="17">
        <f t="shared" si="0"/>
        <v>0</v>
      </c>
      <c r="G32" s="20" t="s">
        <v>596</v>
      </c>
      <c r="H32" s="20" t="s">
        <v>597</v>
      </c>
      <c r="I32" s="20" t="s">
        <v>598</v>
      </c>
      <c r="J32" s="279"/>
      <c r="K32" s="523"/>
      <c r="L32" s="21">
        <v>2</v>
      </c>
      <c r="M32" s="83">
        <v>0</v>
      </c>
      <c r="N32" s="72">
        <f>SUM(M32*$N$2)*L32</f>
        <v>0</v>
      </c>
      <c r="O32" s="21"/>
      <c r="P32" s="21"/>
      <c r="Q32" s="67"/>
      <c r="R32" s="67"/>
      <c r="S32" s="67"/>
      <c r="T32" s="369"/>
      <c r="U32" s="384"/>
      <c r="V32" s="23"/>
      <c r="W32" s="12"/>
      <c r="X32" s="12"/>
      <c r="Y32" s="23"/>
      <c r="Z32" s="23"/>
      <c r="AA32" s="6"/>
      <c r="AB32"/>
      <c r="AC32" s="264"/>
      <c r="AE32" s="12"/>
      <c r="AF32" s="12"/>
      <c r="AG32" s="12"/>
      <c r="AH32" s="12"/>
      <c r="AI32" s="12"/>
      <c r="AJ32" s="12"/>
    </row>
    <row r="33" spans="1:36" s="268" customFormat="1">
      <c r="A33" s="540"/>
      <c r="B33" s="17">
        <f>IFERROR(VLOOKUP($H33,'QB Inv Curr'!$H:$AD,13,FALSE),"")</f>
        <v>1200</v>
      </c>
      <c r="C33" s="17">
        <f>IFERROR(VLOOKUP($H33,'QB Inv Curr'!$H:$AE,23,FALSE),"")</f>
        <v>0</v>
      </c>
      <c r="D33" s="17">
        <f>IFERROR(VLOOKUP($H33,'QB Inv Curr'!$H:$AL,29,FALSE),"")</f>
        <v>0</v>
      </c>
      <c r="E33" s="17" t="str">
        <f t="shared" si="1"/>
        <v/>
      </c>
      <c r="F33" s="17">
        <f t="shared" si="0"/>
        <v>0</v>
      </c>
      <c r="G33" s="541"/>
      <c r="H33" s="568" t="s">
        <v>588</v>
      </c>
      <c r="I33" s="544" t="s">
        <v>561</v>
      </c>
      <c r="J33" s="280"/>
      <c r="K33" s="524"/>
      <c r="L33" s="21">
        <v>1</v>
      </c>
      <c r="M33" s="72">
        <f>VLOOKUP(H33,Inventory!A:L,12,FALSE)</f>
        <v>0.69</v>
      </c>
      <c r="N33" s="72">
        <f>M33*L33</f>
        <v>0.69</v>
      </c>
      <c r="O33" s="21"/>
      <c r="P33" s="21"/>
      <c r="Q33" s="67"/>
      <c r="R33" s="67"/>
      <c r="S33" s="67"/>
      <c r="T33" s="369"/>
      <c r="U33" s="384"/>
      <c r="V33" s="23"/>
      <c r="W33" s="23"/>
      <c r="X33" s="23"/>
      <c r="Y33" s="23"/>
      <c r="Z33" s="23"/>
      <c r="AA33" s="6"/>
      <c r="AB33"/>
      <c r="AC33" s="264"/>
      <c r="AE33" s="12"/>
      <c r="AF33" s="12"/>
      <c r="AG33" s="12"/>
      <c r="AH33" s="12"/>
      <c r="AI33" s="12"/>
      <c r="AJ33" s="12"/>
    </row>
    <row r="34" spans="1:36" s="268" customFormat="1">
      <c r="A34" s="540"/>
      <c r="B34" s="17" t="str">
        <f>IFERROR(VLOOKUP($H34,'QB Inv Curr'!$H:$AD,13,FALSE),"")</f>
        <v/>
      </c>
      <c r="C34" s="17" t="str">
        <f>IFERROR(VLOOKUP($H34,'QB Inv Curr'!$H:$AE,23,FALSE),"")</f>
        <v/>
      </c>
      <c r="D34" s="17" t="str">
        <f>IFERROR(VLOOKUP($H34,'QB Inv Curr'!$H:$AL,29,FALSE),"")</f>
        <v/>
      </c>
      <c r="E34" s="17" t="str">
        <f t="shared" si="1"/>
        <v/>
      </c>
      <c r="F34" s="17" t="str">
        <f t="shared" si="0"/>
        <v/>
      </c>
      <c r="G34" s="541"/>
      <c r="H34" s="568" t="s">
        <v>589</v>
      </c>
      <c r="I34" s="544" t="s">
        <v>563</v>
      </c>
      <c r="J34" s="280"/>
      <c r="K34" s="524"/>
      <c r="L34" s="21">
        <v>1</v>
      </c>
      <c r="M34" s="72">
        <f>VLOOKUP(H34,Inventory!A:L,12,FALSE)</f>
        <v>0.3</v>
      </c>
      <c r="N34" s="72">
        <f>M34*L34</f>
        <v>0.3</v>
      </c>
      <c r="O34" s="21"/>
      <c r="P34" s="21"/>
      <c r="Q34" s="67"/>
      <c r="R34" s="67"/>
      <c r="S34" s="67"/>
      <c r="T34" s="369"/>
      <c r="U34" s="384"/>
      <c r="V34" s="23"/>
      <c r="W34" s="23"/>
      <c r="X34" s="23"/>
      <c r="Y34" s="23"/>
      <c r="Z34" s="23"/>
      <c r="AA34" s="6"/>
      <c r="AB34"/>
      <c r="AC34" s="264"/>
      <c r="AE34" s="12"/>
      <c r="AF34" s="12"/>
      <c r="AG34" s="12"/>
      <c r="AH34" s="12"/>
      <c r="AI34" s="12"/>
      <c r="AJ34" s="12"/>
    </row>
    <row r="35" spans="1:36" s="268" customFormat="1">
      <c r="A35" s="540" t="s">
        <v>599</v>
      </c>
      <c r="B35" s="17" t="str">
        <f>IFERROR(VLOOKUP($H35,'QB Inv Curr'!$H:$AD,13,FALSE),"")</f>
        <v/>
      </c>
      <c r="C35" s="17" t="str">
        <f>IFERROR(VLOOKUP($H35,'QB Inv Curr'!$H:$AE,23,FALSE),"")</f>
        <v/>
      </c>
      <c r="D35" s="17" t="str">
        <f>IFERROR(VLOOKUP($H35,'QB Inv Curr'!$H:$AL,29,FALSE),"")</f>
        <v/>
      </c>
      <c r="E35" s="17" t="str">
        <f t="shared" si="1"/>
        <v/>
      </c>
      <c r="F35" s="17" t="str">
        <f t="shared" si="0"/>
        <v/>
      </c>
      <c r="G35" s="541" t="s">
        <v>560</v>
      </c>
      <c r="H35" s="541" t="s">
        <v>564</v>
      </c>
      <c r="I35" s="544" t="s">
        <v>540</v>
      </c>
      <c r="J35" s="280"/>
      <c r="K35" s="524"/>
      <c r="L35" s="21">
        <v>1</v>
      </c>
      <c r="M35" s="72">
        <f>VLOOKUP(H35,Inventory!A:L,12,FALSE)</f>
        <v>0.75</v>
      </c>
      <c r="N35" s="72">
        <f>M35*L35</f>
        <v>0.75</v>
      </c>
      <c r="O35" s="21"/>
      <c r="P35" s="21"/>
      <c r="Q35" s="67"/>
      <c r="R35" s="67"/>
      <c r="S35" s="67"/>
      <c r="T35" s="369"/>
      <c r="U35" s="384"/>
      <c r="V35" s="23"/>
      <c r="W35" s="23"/>
      <c r="X35" s="23"/>
      <c r="Y35" s="23"/>
      <c r="Z35" s="23"/>
      <c r="AA35" s="6"/>
      <c r="AB35"/>
      <c r="AC35" s="264"/>
      <c r="AE35" s="12"/>
      <c r="AF35" s="12"/>
      <c r="AG35" s="12"/>
      <c r="AH35" s="12"/>
      <c r="AI35" s="12"/>
      <c r="AJ35" s="12"/>
    </row>
    <row r="36" spans="1:36" s="268" customFormat="1">
      <c r="A36" s="540"/>
      <c r="B36" s="17" t="str">
        <f>IFERROR(VLOOKUP($H36,'QB Inv Curr'!$H:$AD,13,FALSE),"")</f>
        <v/>
      </c>
      <c r="C36" s="17" t="str">
        <f>IFERROR(VLOOKUP($H36,'QB Inv Curr'!$H:$AE,23,FALSE),"")</f>
        <v/>
      </c>
      <c r="D36" s="17" t="str">
        <f>IFERROR(VLOOKUP($H36,'QB Inv Curr'!$H:$AL,29,FALSE),"")</f>
        <v/>
      </c>
      <c r="E36" s="17" t="str">
        <f t="shared" si="1"/>
        <v/>
      </c>
      <c r="F36" s="17" t="str">
        <f t="shared" si="0"/>
        <v/>
      </c>
      <c r="G36" s="541"/>
      <c r="H36" s="541"/>
      <c r="I36" s="544" t="s">
        <v>565</v>
      </c>
      <c r="J36" s="280"/>
      <c r="K36" s="524"/>
      <c r="L36" s="259">
        <v>0.25</v>
      </c>
      <c r="M36" s="72">
        <v>0.9</v>
      </c>
      <c r="N36" s="72">
        <f>M36*L36</f>
        <v>0.22500000000000001</v>
      </c>
      <c r="O36" s="21"/>
      <c r="P36" s="21"/>
      <c r="Q36" s="67"/>
      <c r="R36" s="67"/>
      <c r="S36" s="67"/>
      <c r="T36" s="369"/>
      <c r="U36" s="384"/>
      <c r="V36" s="23"/>
      <c r="W36" s="23"/>
      <c r="X36" s="23"/>
      <c r="Y36" s="23"/>
      <c r="Z36" s="23"/>
      <c r="AA36" s="6"/>
      <c r="AB36"/>
      <c r="AC36" s="264"/>
      <c r="AE36" s="12"/>
      <c r="AF36" s="12"/>
      <c r="AG36" s="12"/>
      <c r="AH36" s="12"/>
      <c r="AI36" s="12"/>
      <c r="AJ36" s="12"/>
    </row>
    <row r="37" spans="1:36" s="268" customFormat="1">
      <c r="A37" s="540"/>
      <c r="B37" s="17" t="str">
        <f>IFERROR(VLOOKUP($H37,'QB Inv Curr'!$H:$AD,13,FALSE),"")</f>
        <v/>
      </c>
      <c r="C37" s="17" t="str">
        <f>IFERROR(VLOOKUP($H37,'QB Inv Curr'!$H:$AE,23,FALSE),"")</f>
        <v/>
      </c>
      <c r="D37" s="17" t="str">
        <f>IFERROR(VLOOKUP($H37,'QB Inv Curr'!$H:$AL,29,FALSE),"")</f>
        <v/>
      </c>
      <c r="E37" s="17" t="str">
        <f t="shared" si="1"/>
        <v/>
      </c>
      <c r="F37" s="17" t="str">
        <f t="shared" si="0"/>
        <v/>
      </c>
      <c r="G37" s="541"/>
      <c r="H37" s="541"/>
      <c r="I37" s="541"/>
      <c r="J37" s="281"/>
      <c r="K37" s="524"/>
      <c r="L37" s="86"/>
      <c r="M37" s="87"/>
      <c r="N37" s="87"/>
      <c r="O37" s="86"/>
      <c r="P37" s="86"/>
      <c r="Q37" s="67"/>
      <c r="R37" s="67"/>
      <c r="S37" s="67"/>
      <c r="T37" s="369"/>
      <c r="U37" s="384"/>
      <c r="V37" s="23"/>
      <c r="W37" s="23"/>
      <c r="X37" s="23"/>
      <c r="Y37" s="23"/>
      <c r="Z37" s="23"/>
      <c r="AA37" s="6"/>
      <c r="AB37"/>
      <c r="AC37" s="264"/>
      <c r="AE37" s="12"/>
      <c r="AF37" s="12"/>
      <c r="AG37" s="12"/>
      <c r="AH37" s="12"/>
      <c r="AI37" s="12"/>
      <c r="AJ37" s="12"/>
    </row>
    <row r="38" spans="1:36" s="268" customFormat="1">
      <c r="A38" s="540"/>
      <c r="B38" s="17" t="str">
        <f>IFERROR(VLOOKUP($H38,'QB Inv Curr'!$H:$AD,13,FALSE),"")</f>
        <v/>
      </c>
      <c r="C38" s="17" t="str">
        <f>IFERROR(VLOOKUP($H38,'QB Inv Curr'!$H:$AE,23,FALSE),"")</f>
        <v/>
      </c>
      <c r="D38" s="17" t="str">
        <f>IFERROR(VLOOKUP($H38,'QB Inv Curr'!$H:$AL,29,FALSE),"")</f>
        <v/>
      </c>
      <c r="E38" s="17" t="str">
        <f t="shared" si="1"/>
        <v/>
      </c>
      <c r="F38" s="17" t="str">
        <f t="shared" si="0"/>
        <v/>
      </c>
      <c r="G38" s="541"/>
      <c r="H38" s="541"/>
      <c r="I38" s="541"/>
      <c r="J38" s="281"/>
      <c r="K38" s="524"/>
      <c r="L38" s="86"/>
      <c r="M38" s="87"/>
      <c r="N38" s="87"/>
      <c r="O38" s="86"/>
      <c r="P38" s="86"/>
      <c r="Q38" s="249"/>
      <c r="R38" s="67"/>
      <c r="S38" s="67"/>
      <c r="T38" s="369"/>
      <c r="U38" s="384"/>
      <c r="V38" s="23"/>
      <c r="W38" s="23"/>
      <c r="X38" s="23"/>
      <c r="Y38" s="23"/>
      <c r="Z38" s="23"/>
      <c r="AA38" s="6"/>
      <c r="AB38"/>
      <c r="AC38" s="264"/>
      <c r="AE38" s="12"/>
      <c r="AF38" s="12"/>
      <c r="AG38" s="12"/>
      <c r="AH38" s="12"/>
      <c r="AI38" s="12"/>
      <c r="AJ38" s="12"/>
    </row>
    <row r="39" spans="1:36" s="2" customFormat="1">
      <c r="A39" s="563" t="s">
        <v>63</v>
      </c>
      <c r="B39" s="17">
        <f>IFERROR(VLOOKUP($H39,'QB Inv Curr'!$H:$AD,13,FALSE),"")</f>
        <v>0</v>
      </c>
      <c r="C39" s="17">
        <f>IFERROR(VLOOKUP($H39,'QB Inv Curr'!$H:$AE,23,FALSE),"")</f>
        <v>0</v>
      </c>
      <c r="D39" s="17">
        <f>IFERROR(VLOOKUP($H39,'QB Inv Curr'!$H:$AL,29,FALSE),"")</f>
        <v>0</v>
      </c>
      <c r="E39" s="17" t="str">
        <f t="shared" si="1"/>
        <v/>
      </c>
      <c r="F39" s="17">
        <f t="shared" si="0"/>
        <v>0</v>
      </c>
      <c r="G39" s="542" t="s">
        <v>600</v>
      </c>
      <c r="H39" s="563" t="s">
        <v>63</v>
      </c>
      <c r="I39" s="564"/>
      <c r="J39" s="278" t="s">
        <v>601</v>
      </c>
      <c r="K39" s="537">
        <v>810797031442</v>
      </c>
      <c r="L39" s="17"/>
      <c r="M39" s="74"/>
      <c r="N39" s="74"/>
      <c r="O39" s="17"/>
      <c r="P39" s="17"/>
      <c r="Q39" s="255">
        <f>SUM(N40:N44)</f>
        <v>22.867400000000004</v>
      </c>
      <c r="R39" s="255"/>
      <c r="S39" s="538">
        <v>44.99</v>
      </c>
      <c r="T39" s="368"/>
      <c r="U39" s="366"/>
      <c r="V39" s="66" t="s">
        <v>602</v>
      </c>
      <c r="W39" s="66">
        <f>Q39*1.75</f>
        <v>40.017950000000006</v>
      </c>
      <c r="X39" s="260">
        <f>SUM(W39-Q39)/W39</f>
        <v>0.42857142857142855</v>
      </c>
      <c r="Y39" s="66">
        <v>49.99</v>
      </c>
      <c r="Z39" s="260">
        <f>SUM(Y39-W39)/Y39</f>
        <v>0.19948089617923576</v>
      </c>
      <c r="AA39" s="287">
        <v>68.849999999999994</v>
      </c>
      <c r="AB39" s="261">
        <f>SUM(AA39-Q39)/AA39</f>
        <v>0.66786637618010158</v>
      </c>
      <c r="AC39" s="262" t="s">
        <v>603</v>
      </c>
    </row>
    <row r="40" spans="1:36" s="268" customFormat="1">
      <c r="A40" s="19" t="s">
        <v>604</v>
      </c>
      <c r="B40" s="17">
        <f>IFERROR(VLOOKUP($H40,'QB Inv Curr'!$H:$AD,13,FALSE),"")</f>
        <v>0</v>
      </c>
      <c r="C40" s="17">
        <f>IFERROR(VLOOKUP($H40,'QB Inv Curr'!$H:$AE,23,FALSE),"")</f>
        <v>500</v>
      </c>
      <c r="D40" s="17">
        <f>IFERROR(VLOOKUP($H40,'QB Inv Curr'!$H:$AL,29,FALSE),"")</f>
        <v>0</v>
      </c>
      <c r="E40" s="17" t="str">
        <f t="shared" si="1"/>
        <v/>
      </c>
      <c r="F40" s="17">
        <f t="shared" si="0"/>
        <v>0</v>
      </c>
      <c r="G40" s="20"/>
      <c r="H40" s="536" t="s">
        <v>604</v>
      </c>
      <c r="I40" s="20" t="s">
        <v>605</v>
      </c>
      <c r="J40" s="279"/>
      <c r="K40" s="523"/>
      <c r="L40" s="21">
        <v>2</v>
      </c>
      <c r="M40" s="83">
        <v>7.36</v>
      </c>
      <c r="N40" s="72">
        <f>SUM(M40*1.42)*L40</f>
        <v>20.9024</v>
      </c>
      <c r="O40" s="21"/>
      <c r="P40" s="21"/>
      <c r="Q40" s="67"/>
      <c r="R40" s="67"/>
      <c r="S40" s="67"/>
      <c r="T40" s="369"/>
      <c r="U40" s="384"/>
      <c r="V40" s="23"/>
      <c r="W40" s="12"/>
      <c r="X40" s="12"/>
      <c r="Y40" s="23"/>
      <c r="Z40" s="23"/>
      <c r="AA40" s="287">
        <v>25.95</v>
      </c>
      <c r="AB40"/>
      <c r="AC40" s="262" t="s">
        <v>606</v>
      </c>
      <c r="AE40" s="12"/>
      <c r="AF40" s="12"/>
      <c r="AG40" s="12"/>
      <c r="AH40" s="12"/>
      <c r="AI40" s="12"/>
      <c r="AJ40" s="12"/>
    </row>
    <row r="41" spans="1:36" s="268" customFormat="1">
      <c r="A41" s="540" t="s">
        <v>607</v>
      </c>
      <c r="B41" s="17">
        <f>IFERROR(VLOOKUP($H41,'QB Inv Curr'!$H:$AD,13,FALSE),"")</f>
        <v>1200</v>
      </c>
      <c r="C41" s="17">
        <f>IFERROR(VLOOKUP($H41,'QB Inv Curr'!$H:$AE,23,FALSE),"")</f>
        <v>0</v>
      </c>
      <c r="D41" s="17">
        <f>IFERROR(VLOOKUP($H41,'QB Inv Curr'!$H:$AL,29,FALSE),"")</f>
        <v>0</v>
      </c>
      <c r="E41" s="17" t="str">
        <f t="shared" si="1"/>
        <v/>
      </c>
      <c r="F41" s="17">
        <f t="shared" si="0"/>
        <v>0</v>
      </c>
      <c r="G41" s="541"/>
      <c r="H41" s="343" t="s">
        <v>588</v>
      </c>
      <c r="I41" s="544" t="s">
        <v>561</v>
      </c>
      <c r="J41" s="280"/>
      <c r="K41" s="524"/>
      <c r="L41" s="21">
        <v>1</v>
      </c>
      <c r="M41" s="72">
        <f>VLOOKUP(H41,Inventory!A:L,12,FALSE)</f>
        <v>0.69</v>
      </c>
      <c r="N41" s="72">
        <f>M41*L41</f>
        <v>0.69</v>
      </c>
      <c r="O41" s="21"/>
      <c r="P41" s="21"/>
      <c r="Q41" s="67"/>
      <c r="R41" s="67"/>
      <c r="S41" s="67"/>
      <c r="T41" s="369"/>
      <c r="U41" s="384"/>
      <c r="V41" s="23"/>
      <c r="W41" s="23"/>
      <c r="X41" s="23"/>
      <c r="Y41" s="23"/>
      <c r="Z41" s="23"/>
      <c r="AA41" s="6"/>
      <c r="AB41"/>
      <c r="AC41" s="264"/>
      <c r="AE41" s="12"/>
      <c r="AF41" s="12"/>
      <c r="AG41" s="12"/>
      <c r="AH41" s="12"/>
      <c r="AI41" s="12"/>
      <c r="AJ41" s="12"/>
    </row>
    <row r="42" spans="1:36" s="268" customFormat="1">
      <c r="A42" s="543">
        <v>2023134018</v>
      </c>
      <c r="B42" s="17" t="str">
        <f>IFERROR(VLOOKUP($H42,'QB Inv Curr'!$H:$AD,13,FALSE),"")</f>
        <v/>
      </c>
      <c r="C42" s="17" t="str">
        <f>IFERROR(VLOOKUP($H42,'QB Inv Curr'!$H:$AE,23,FALSE),"")</f>
        <v/>
      </c>
      <c r="D42" s="17" t="str">
        <f>IFERROR(VLOOKUP($H42,'QB Inv Curr'!$H:$AL,29,FALSE),"")</f>
        <v/>
      </c>
      <c r="E42" s="17" t="str">
        <f t="shared" si="1"/>
        <v/>
      </c>
      <c r="F42" s="17" t="str">
        <f t="shared" si="0"/>
        <v/>
      </c>
      <c r="G42"/>
      <c r="H42" s="343" t="s">
        <v>589</v>
      </c>
      <c r="I42" s="544" t="s">
        <v>563</v>
      </c>
      <c r="J42" s="280"/>
      <c r="K42" s="524"/>
      <c r="L42" s="21">
        <v>1</v>
      </c>
      <c r="M42" s="72">
        <f>VLOOKUP(H42,Inventory!A:L,12,FALSE)</f>
        <v>0.3</v>
      </c>
      <c r="N42" s="72">
        <f>M42*L42</f>
        <v>0.3</v>
      </c>
      <c r="O42" s="21"/>
      <c r="P42" s="21"/>
      <c r="Q42" s="67"/>
      <c r="R42" s="67"/>
      <c r="S42" s="67"/>
      <c r="T42" s="369"/>
      <c r="U42" s="384"/>
      <c r="V42" s="23"/>
      <c r="W42" s="23"/>
      <c r="X42" s="23"/>
      <c r="Y42" s="23"/>
      <c r="Z42" s="23"/>
      <c r="AA42" s="6"/>
      <c r="AB42"/>
      <c r="AC42" s="264"/>
      <c r="AE42" s="12"/>
      <c r="AF42" s="12"/>
      <c r="AG42" s="12"/>
      <c r="AH42" s="12"/>
      <c r="AI42" s="12"/>
      <c r="AJ42" s="12"/>
    </row>
    <row r="43" spans="1:36" s="268" customFormat="1">
      <c r="A43" s="540"/>
      <c r="B43" s="17" t="str">
        <f>IFERROR(VLOOKUP($H43,'QB Inv Curr'!$H:$AD,13,FALSE),"")</f>
        <v/>
      </c>
      <c r="C43" s="17" t="str">
        <f>IFERROR(VLOOKUP($H43,'QB Inv Curr'!$H:$AE,23,FALSE),"")</f>
        <v/>
      </c>
      <c r="D43" s="17" t="str">
        <f>IFERROR(VLOOKUP($H43,'QB Inv Curr'!$H:$AL,29,FALSE),"")</f>
        <v/>
      </c>
      <c r="E43" s="17" t="str">
        <f t="shared" si="1"/>
        <v/>
      </c>
      <c r="F43" s="17" t="str">
        <f t="shared" si="0"/>
        <v/>
      </c>
      <c r="G43" s="541"/>
      <c r="H43" s="343" t="s">
        <v>564</v>
      </c>
      <c r="I43" s="544" t="s">
        <v>540</v>
      </c>
      <c r="J43" s="280"/>
      <c r="K43" s="524"/>
      <c r="L43" s="21">
        <v>1</v>
      </c>
      <c r="M43" s="72">
        <f>VLOOKUP(H43,Inventory!A:L,12,FALSE)</f>
        <v>0.75</v>
      </c>
      <c r="N43" s="72">
        <f>M43*L43</f>
        <v>0.75</v>
      </c>
      <c r="O43" s="21"/>
      <c r="P43" s="21"/>
      <c r="Q43" s="67"/>
      <c r="R43" s="67"/>
      <c r="S43" s="67"/>
      <c r="T43" s="369"/>
      <c r="U43" s="384"/>
      <c r="V43" s="23"/>
      <c r="W43" s="23"/>
      <c r="X43" s="23"/>
      <c r="Y43" s="23"/>
      <c r="Z43" s="23"/>
      <c r="AA43" s="6"/>
      <c r="AB43"/>
      <c r="AC43" s="264"/>
      <c r="AE43" s="12"/>
      <c r="AF43" s="12"/>
      <c r="AG43" s="12"/>
      <c r="AH43" s="12"/>
      <c r="AI43" s="12"/>
      <c r="AJ43" s="12"/>
    </row>
    <row r="44" spans="1:36" s="268" customFormat="1">
      <c r="A44" s="540"/>
      <c r="B44" s="17" t="str">
        <f>IFERROR(VLOOKUP($H44,'QB Inv Curr'!$H:$AD,13,FALSE),"")</f>
        <v/>
      </c>
      <c r="C44" s="17" t="str">
        <f>IFERROR(VLOOKUP($H44,'QB Inv Curr'!$H:$AE,23,FALSE),"")</f>
        <v/>
      </c>
      <c r="D44" s="17" t="str">
        <f>IFERROR(VLOOKUP($H44,'QB Inv Curr'!$H:$AL,29,FALSE),"")</f>
        <v/>
      </c>
      <c r="E44" s="17" t="str">
        <f t="shared" si="1"/>
        <v/>
      </c>
      <c r="F44" s="17" t="str">
        <f t="shared" si="0"/>
        <v/>
      </c>
      <c r="G44" s="541"/>
      <c r="H44" s="541"/>
      <c r="I44" s="544" t="s">
        <v>565</v>
      </c>
      <c r="J44" s="280"/>
      <c r="K44" s="524"/>
      <c r="L44" s="259">
        <v>0.25</v>
      </c>
      <c r="M44" s="72">
        <v>0.9</v>
      </c>
      <c r="N44" s="72">
        <f>M44*L44</f>
        <v>0.22500000000000001</v>
      </c>
      <c r="O44" s="21"/>
      <c r="P44" s="21"/>
      <c r="Q44" s="67"/>
      <c r="R44" s="67"/>
      <c r="S44" s="67"/>
      <c r="T44" s="369"/>
      <c r="U44" s="384"/>
      <c r="V44" s="23"/>
      <c r="W44" s="23"/>
      <c r="X44" s="23"/>
      <c r="Y44" s="23"/>
      <c r="Z44" s="23"/>
      <c r="AA44" s="6"/>
      <c r="AB44"/>
      <c r="AC44" s="264"/>
      <c r="AE44" s="12"/>
      <c r="AF44" s="12"/>
      <c r="AG44" s="12"/>
      <c r="AH44" s="12"/>
      <c r="AI44" s="12"/>
      <c r="AJ44" s="12"/>
    </row>
    <row r="45" spans="1:36" s="268" customFormat="1">
      <c r="A45" s="540"/>
      <c r="B45" s="17" t="str">
        <f>IFERROR(VLOOKUP($H45,'QB Inv Curr'!$H:$AD,13,FALSE),"")</f>
        <v/>
      </c>
      <c r="C45" s="17" t="str">
        <f>IFERROR(VLOOKUP($H45,'QB Inv Curr'!$H:$AE,23,FALSE),"")</f>
        <v/>
      </c>
      <c r="D45" s="17" t="str">
        <f>IFERROR(VLOOKUP($H45,'QB Inv Curr'!$H:$AL,29,FALSE),"")</f>
        <v/>
      </c>
      <c r="E45" s="17" t="str">
        <f t="shared" si="1"/>
        <v/>
      </c>
      <c r="F45" s="17" t="str">
        <f t="shared" si="0"/>
        <v/>
      </c>
      <c r="G45" s="541"/>
      <c r="H45" s="541"/>
      <c r="I45" s="541"/>
      <c r="J45" s="281"/>
      <c r="K45" s="524"/>
      <c r="L45" s="86"/>
      <c r="M45" s="87"/>
      <c r="N45" s="87"/>
      <c r="O45" s="86"/>
      <c r="P45" s="86"/>
      <c r="Q45" s="249"/>
      <c r="R45" s="67"/>
      <c r="S45" s="67"/>
      <c r="T45" s="369"/>
      <c r="U45" s="384"/>
      <c r="V45" s="23"/>
      <c r="W45" s="23"/>
      <c r="X45" s="23"/>
      <c r="Y45" s="23"/>
      <c r="Z45" s="23"/>
      <c r="AA45" s="6"/>
      <c r="AB45"/>
      <c r="AC45" s="264"/>
      <c r="AE45" s="12"/>
      <c r="AF45" s="12"/>
      <c r="AG45" s="12"/>
      <c r="AH45" s="12"/>
      <c r="AI45" s="12"/>
      <c r="AJ45" s="12"/>
    </row>
    <row r="46" spans="1:36" s="2" customFormat="1">
      <c r="A46" s="539" t="s">
        <v>65</v>
      </c>
      <c r="B46" s="17">
        <f>IFERROR(VLOOKUP($H46,'QB Inv Curr'!$H:$AD,13,FALSE),"")</f>
        <v>0</v>
      </c>
      <c r="C46" s="17">
        <f>IFERROR(VLOOKUP($H46,'QB Inv Curr'!$H:$AE,23,FALSE),"")</f>
        <v>0</v>
      </c>
      <c r="D46" s="17">
        <f>IFERROR(VLOOKUP($H46,'QB Inv Curr'!$H:$AL,29,FALSE),"")</f>
        <v>0</v>
      </c>
      <c r="E46" s="17" t="str">
        <f t="shared" si="1"/>
        <v/>
      </c>
      <c r="F46" s="17">
        <f t="shared" si="0"/>
        <v>0</v>
      </c>
      <c r="G46" s="542" t="s">
        <v>608</v>
      </c>
      <c r="H46" s="539" t="s">
        <v>65</v>
      </c>
      <c r="I46" s="542"/>
      <c r="J46" s="278" t="s">
        <v>609</v>
      </c>
      <c r="K46" s="521">
        <v>810797031459</v>
      </c>
      <c r="L46" s="17">
        <v>1</v>
      </c>
      <c r="M46" s="74"/>
      <c r="N46" s="74"/>
      <c r="O46" s="17"/>
      <c r="P46" s="17"/>
      <c r="Q46" s="255">
        <f>SUM(N47:N51)</f>
        <v>24.429400000000001</v>
      </c>
      <c r="R46" s="255"/>
      <c r="S46" s="255">
        <v>49.99</v>
      </c>
      <c r="T46" s="368"/>
      <c r="U46" s="366"/>
      <c r="V46" s="66" t="s">
        <v>602</v>
      </c>
      <c r="W46" s="66">
        <f>Q46*1.75</f>
        <v>42.751450000000006</v>
      </c>
      <c r="X46" s="260">
        <f>SUM(W46-Q46)/W46</f>
        <v>0.4285714285714286</v>
      </c>
      <c r="Y46" s="66">
        <v>52.99</v>
      </c>
      <c r="Z46" s="260">
        <f>SUM(Y46-W46)/Y46</f>
        <v>0.19321664464993388</v>
      </c>
      <c r="AA46" s="287">
        <v>59.99</v>
      </c>
      <c r="AB46" s="261">
        <f>SUM(AA46-Q46)/AA46</f>
        <v>0.59277546257709612</v>
      </c>
      <c r="AC46" s="264"/>
    </row>
    <row r="47" spans="1:36" s="268" customFormat="1">
      <c r="A47" s="19" t="s">
        <v>610</v>
      </c>
      <c r="B47" s="17">
        <f>IFERROR(VLOOKUP($H47,'QB Inv Curr'!$H:$AD,13,FALSE),"")</f>
        <v>0</v>
      </c>
      <c r="C47" s="17">
        <f>IFERROR(VLOOKUP($H47,'QB Inv Curr'!$H:$AE,23,FALSE),"")</f>
        <v>1000</v>
      </c>
      <c r="D47" s="17">
        <f>IFERROR(VLOOKUP($H47,'QB Inv Curr'!$H:$AL,29,FALSE),"")</f>
        <v>0</v>
      </c>
      <c r="E47" s="17" t="str">
        <f t="shared" si="1"/>
        <v/>
      </c>
      <c r="F47" s="17">
        <f t="shared" si="0"/>
        <v>0</v>
      </c>
      <c r="G47" s="20"/>
      <c r="H47" s="536" t="s">
        <v>610</v>
      </c>
      <c r="I47" s="20" t="s">
        <v>611</v>
      </c>
      <c r="J47" s="279"/>
      <c r="K47" s="523"/>
      <c r="L47" s="21">
        <v>2</v>
      </c>
      <c r="M47" s="83">
        <v>7.91</v>
      </c>
      <c r="N47" s="72">
        <f>SUM(M47*1.42)*L47</f>
        <v>22.464399999999998</v>
      </c>
      <c r="O47" s="21"/>
      <c r="P47" s="21"/>
      <c r="Q47" s="67"/>
      <c r="R47" s="67"/>
      <c r="S47" s="67"/>
      <c r="T47" s="369"/>
      <c r="U47" s="384"/>
      <c r="V47" s="23"/>
      <c r="W47" s="12"/>
      <c r="X47" s="12"/>
      <c r="Y47" s="23"/>
      <c r="Z47" s="23"/>
      <c r="AA47" s="287">
        <v>24.95</v>
      </c>
      <c r="AB47"/>
      <c r="AC47" s="262" t="s">
        <v>612</v>
      </c>
      <c r="AE47" s="12"/>
      <c r="AF47" s="12"/>
      <c r="AG47" s="12"/>
      <c r="AH47" s="12"/>
      <c r="AI47" s="12"/>
      <c r="AJ47" s="12"/>
    </row>
    <row r="48" spans="1:36" s="268" customFormat="1">
      <c r="A48" s="540"/>
      <c r="B48" s="17">
        <f>IFERROR(VLOOKUP($H48,'QB Inv Curr'!$H:$AD,13,FALSE),"")</f>
        <v>1200</v>
      </c>
      <c r="C48" s="17">
        <f>IFERROR(VLOOKUP($H48,'QB Inv Curr'!$H:$AE,23,FALSE),"")</f>
        <v>0</v>
      </c>
      <c r="D48" s="17">
        <f>IFERROR(VLOOKUP($H48,'QB Inv Curr'!$H:$AL,29,FALSE),"")</f>
        <v>0</v>
      </c>
      <c r="E48" s="17" t="str">
        <f t="shared" si="1"/>
        <v/>
      </c>
      <c r="F48" s="17">
        <f t="shared" si="0"/>
        <v>0</v>
      </c>
      <c r="G48" s="541"/>
      <c r="H48" s="343" t="s">
        <v>588</v>
      </c>
      <c r="I48" s="544" t="s">
        <v>561</v>
      </c>
      <c r="J48" s="280"/>
      <c r="K48" s="524"/>
      <c r="L48" s="21">
        <v>1</v>
      </c>
      <c r="M48" s="72">
        <f>VLOOKUP(H48,Inventory!A:L,12,FALSE)</f>
        <v>0.69</v>
      </c>
      <c r="N48" s="72">
        <f>M48*L48</f>
        <v>0.69</v>
      </c>
      <c r="O48" s="21"/>
      <c r="P48" s="21"/>
      <c r="Q48" s="67"/>
      <c r="R48" s="67"/>
      <c r="S48" s="67"/>
      <c r="T48" s="369"/>
      <c r="U48" s="384"/>
      <c r="V48" s="23"/>
      <c r="W48" s="23"/>
      <c r="X48" s="23"/>
      <c r="Y48" s="23"/>
      <c r="Z48" s="23"/>
      <c r="AA48" s="6"/>
      <c r="AB48"/>
      <c r="AC48" s="264"/>
      <c r="AE48" s="12"/>
      <c r="AF48" s="12"/>
      <c r="AG48" s="12"/>
      <c r="AH48" s="12"/>
      <c r="AI48" s="12"/>
      <c r="AJ48" s="12"/>
    </row>
    <row r="49" spans="1:36" s="268" customFormat="1">
      <c r="A49" s="540" t="s">
        <v>613</v>
      </c>
      <c r="B49" s="17" t="str">
        <f>IFERROR(VLOOKUP($H49,'QB Inv Curr'!$H:$AD,13,FALSE),"")</f>
        <v/>
      </c>
      <c r="C49" s="17" t="str">
        <f>IFERROR(VLOOKUP($H49,'QB Inv Curr'!$H:$AE,23,FALSE),"")</f>
        <v/>
      </c>
      <c r="D49" s="17" t="str">
        <f>IFERROR(VLOOKUP($H49,'QB Inv Curr'!$H:$AL,29,FALSE),"")</f>
        <v/>
      </c>
      <c r="E49" s="17" t="str">
        <f t="shared" si="1"/>
        <v/>
      </c>
      <c r="F49" s="17" t="str">
        <f t="shared" si="0"/>
        <v/>
      </c>
      <c r="G49"/>
      <c r="H49" s="343" t="s">
        <v>589</v>
      </c>
      <c r="I49" s="544" t="s">
        <v>563</v>
      </c>
      <c r="J49" s="280"/>
      <c r="K49" s="524"/>
      <c r="L49" s="21">
        <v>1</v>
      </c>
      <c r="M49" s="72">
        <f>VLOOKUP(H49,Inventory!A:L,12,FALSE)</f>
        <v>0.3</v>
      </c>
      <c r="N49" s="72">
        <f>M49*L49</f>
        <v>0.3</v>
      </c>
      <c r="O49" s="21"/>
      <c r="P49" s="21"/>
      <c r="Q49" s="67"/>
      <c r="R49" s="67"/>
      <c r="S49" s="67"/>
      <c r="T49" s="369"/>
      <c r="U49" s="384"/>
      <c r="V49" s="23"/>
      <c r="W49" s="23"/>
      <c r="X49" s="23"/>
      <c r="Y49" s="23"/>
      <c r="Z49" s="23"/>
      <c r="AA49" s="6"/>
      <c r="AB49"/>
      <c r="AC49" s="264"/>
      <c r="AE49" s="12"/>
      <c r="AF49" s="12"/>
      <c r="AG49" s="12"/>
      <c r="AH49" s="12"/>
      <c r="AI49" s="12"/>
      <c r="AJ49" s="12"/>
    </row>
    <row r="50" spans="1:36" s="268" customFormat="1">
      <c r="A50" s="540"/>
      <c r="B50" s="17" t="str">
        <f>IFERROR(VLOOKUP($H50,'QB Inv Curr'!$H:$AD,13,FALSE),"")</f>
        <v/>
      </c>
      <c r="C50" s="17" t="str">
        <f>IFERROR(VLOOKUP($H50,'QB Inv Curr'!$H:$AE,23,FALSE),"")</f>
        <v/>
      </c>
      <c r="D50" s="17" t="str">
        <f>IFERROR(VLOOKUP($H50,'QB Inv Curr'!$H:$AL,29,FALSE),"")</f>
        <v/>
      </c>
      <c r="E50" s="17" t="str">
        <f t="shared" si="1"/>
        <v/>
      </c>
      <c r="F50" s="17" t="str">
        <f t="shared" si="0"/>
        <v/>
      </c>
      <c r="G50" s="541"/>
      <c r="H50" s="343" t="s">
        <v>564</v>
      </c>
      <c r="I50" s="544" t="s">
        <v>540</v>
      </c>
      <c r="J50" s="280"/>
      <c r="K50" s="524"/>
      <c r="L50" s="21">
        <v>1</v>
      </c>
      <c r="M50" s="72">
        <f>VLOOKUP(H50,Inventory!A:L,12,FALSE)</f>
        <v>0.75</v>
      </c>
      <c r="N50" s="72">
        <f>M50*L50</f>
        <v>0.75</v>
      </c>
      <c r="O50" s="21"/>
      <c r="P50" s="21"/>
      <c r="Q50" s="67"/>
      <c r="R50" s="67"/>
      <c r="S50" s="67"/>
      <c r="T50" s="369"/>
      <c r="U50" s="384"/>
      <c r="V50" s="23"/>
      <c r="W50" s="23"/>
      <c r="X50" s="23"/>
      <c r="Y50" s="23"/>
      <c r="Z50" s="23"/>
      <c r="AA50" s="6"/>
      <c r="AB50"/>
      <c r="AC50" s="264"/>
      <c r="AE50" s="12"/>
      <c r="AF50" s="12"/>
      <c r="AG50" s="12"/>
      <c r="AH50" s="12"/>
      <c r="AI50" s="12"/>
      <c r="AJ50" s="12"/>
    </row>
    <row r="51" spans="1:36" s="268" customFormat="1">
      <c r="A51" s="540"/>
      <c r="B51" s="17" t="str">
        <f>IFERROR(VLOOKUP($H51,'QB Inv Curr'!$H:$AD,13,FALSE),"")</f>
        <v/>
      </c>
      <c r="C51" s="17" t="str">
        <f>IFERROR(VLOOKUP($H51,'QB Inv Curr'!$H:$AE,23,FALSE),"")</f>
        <v/>
      </c>
      <c r="D51" s="17" t="str">
        <f>IFERROR(VLOOKUP($H51,'QB Inv Curr'!$H:$AL,29,FALSE),"")</f>
        <v/>
      </c>
      <c r="E51" s="17" t="str">
        <f t="shared" si="1"/>
        <v/>
      </c>
      <c r="F51" s="17" t="str">
        <f t="shared" si="0"/>
        <v/>
      </c>
      <c r="G51" s="541"/>
      <c r="H51" s="541"/>
      <c r="I51" s="544" t="s">
        <v>565</v>
      </c>
      <c r="J51" s="280"/>
      <c r="K51" s="524"/>
      <c r="L51" s="259">
        <v>0.25</v>
      </c>
      <c r="M51" s="72">
        <v>0.9</v>
      </c>
      <c r="N51" s="72">
        <f>M51*L51</f>
        <v>0.22500000000000001</v>
      </c>
      <c r="O51" s="21"/>
      <c r="P51" s="21"/>
      <c r="Q51" s="67"/>
      <c r="R51" s="67"/>
      <c r="S51" s="67"/>
      <c r="T51" s="369"/>
      <c r="U51" s="384"/>
      <c r="V51" s="23"/>
      <c r="W51" s="23"/>
      <c r="X51" s="23"/>
      <c r="Y51" s="23"/>
      <c r="Z51" s="23"/>
      <c r="AA51" s="6"/>
      <c r="AB51"/>
      <c r="AC51" s="264"/>
      <c r="AE51" s="12"/>
      <c r="AF51" s="12"/>
      <c r="AG51" s="12"/>
      <c r="AH51" s="12"/>
      <c r="AI51" s="12"/>
      <c r="AJ51" s="12"/>
    </row>
    <row r="52" spans="1:36" s="268" customFormat="1">
      <c r="A52" s="540"/>
      <c r="B52" s="17" t="str">
        <f>IFERROR(VLOOKUP($H52,'QB Inv Curr'!$H:$AD,13,FALSE),"")</f>
        <v/>
      </c>
      <c r="C52" s="17" t="str">
        <f>IFERROR(VLOOKUP($H52,'QB Inv Curr'!$H:$AE,23,FALSE),"")</f>
        <v/>
      </c>
      <c r="D52" s="17" t="str">
        <f>IFERROR(VLOOKUP($H52,'QB Inv Curr'!$H:$AL,29,FALSE),"")</f>
        <v/>
      </c>
      <c r="E52" s="17" t="str">
        <f t="shared" si="1"/>
        <v/>
      </c>
      <c r="F52" s="17" t="str">
        <f t="shared" si="0"/>
        <v/>
      </c>
      <c r="G52" s="541"/>
      <c r="H52" s="541"/>
      <c r="I52" s="541"/>
      <c r="J52" s="281"/>
      <c r="K52" s="524"/>
      <c r="L52" s="86"/>
      <c r="M52" s="87"/>
      <c r="N52" s="87"/>
      <c r="O52" s="86"/>
      <c r="P52" s="86"/>
      <c r="Q52" s="249"/>
      <c r="R52" s="67"/>
      <c r="S52" s="67"/>
      <c r="T52" s="369"/>
      <c r="U52" s="384"/>
      <c r="V52" s="23"/>
      <c r="W52" s="23"/>
      <c r="X52" s="23"/>
      <c r="Y52" s="23"/>
      <c r="Z52" s="23"/>
      <c r="AA52" s="6"/>
      <c r="AB52"/>
      <c r="AC52" s="264"/>
      <c r="AE52" s="12"/>
      <c r="AF52" s="12"/>
      <c r="AG52" s="12"/>
      <c r="AH52" s="12"/>
      <c r="AI52" s="12"/>
      <c r="AJ52" s="12"/>
    </row>
    <row r="53" spans="1:36" s="2" customFormat="1">
      <c r="A53" s="539" t="s">
        <v>67</v>
      </c>
      <c r="B53" s="17">
        <f>IFERROR(VLOOKUP($H53,'QB Inv Curr'!$H:$AD,13,FALSE),"")</f>
        <v>0</v>
      </c>
      <c r="C53" s="17">
        <f>IFERROR(VLOOKUP($H53,'QB Inv Curr'!$H:$AE,23,FALSE),"")</f>
        <v>0</v>
      </c>
      <c r="D53" s="17">
        <f>IFERROR(VLOOKUP($H53,'QB Inv Curr'!$H:$AL,29,FALSE),"")</f>
        <v>0</v>
      </c>
      <c r="E53" s="17" t="str">
        <f t="shared" si="1"/>
        <v/>
      </c>
      <c r="F53" s="17">
        <f t="shared" si="0"/>
        <v>0</v>
      </c>
      <c r="G53" s="542" t="s">
        <v>614</v>
      </c>
      <c r="H53" s="539" t="s">
        <v>67</v>
      </c>
      <c r="I53" s="542"/>
      <c r="J53" s="278" t="s">
        <v>615</v>
      </c>
      <c r="K53" s="521">
        <v>810797031466</v>
      </c>
      <c r="L53" s="17">
        <v>1</v>
      </c>
      <c r="M53" s="74"/>
      <c r="N53" s="74"/>
      <c r="O53" s="17"/>
      <c r="P53" s="17"/>
      <c r="Q53" s="255">
        <f>SUM(N54:N58)</f>
        <v>1.9650000000000001</v>
      </c>
      <c r="R53" s="255">
        <v>39.896999999999998</v>
      </c>
      <c r="S53" s="255">
        <v>49.99</v>
      </c>
      <c r="T53" s="368"/>
      <c r="U53" s="366"/>
      <c r="V53" s="66" t="s">
        <v>602</v>
      </c>
      <c r="W53" s="66">
        <f>Q53*1.75</f>
        <v>3.4387500000000002</v>
      </c>
      <c r="X53" s="260">
        <f>SUM(W53-Q53)/W53</f>
        <v>0.4285714285714286</v>
      </c>
      <c r="Y53" s="66">
        <v>6.99</v>
      </c>
      <c r="Z53" s="260">
        <f>SUM(Y53-W53)/Y53</f>
        <v>0.50804721030042921</v>
      </c>
      <c r="AA53" s="287">
        <v>60.78</v>
      </c>
      <c r="AB53" s="261">
        <f>SUM(AA53-Q53)/AA53</f>
        <v>0.96767028627838103</v>
      </c>
      <c r="AC53" s="262" t="s">
        <v>616</v>
      </c>
    </row>
    <row r="54" spans="1:36" s="268" customFormat="1">
      <c r="A54" s="19" t="s">
        <v>617</v>
      </c>
      <c r="B54" s="17">
        <f>IFERROR(VLOOKUP($H54,'QB Inv Curr'!$H:$AD,13,FALSE),"")</f>
        <v>0</v>
      </c>
      <c r="C54" s="17">
        <f>IFERROR(VLOOKUP($H54,'QB Inv Curr'!$H:$AE,23,FALSE),"")</f>
        <v>0</v>
      </c>
      <c r="D54" s="17">
        <f>IFERROR(VLOOKUP($H54,'QB Inv Curr'!$H:$AL,29,FALSE),"")</f>
        <v>0</v>
      </c>
      <c r="E54" s="17" t="str">
        <f t="shared" si="1"/>
        <v/>
      </c>
      <c r="F54" s="17">
        <f t="shared" si="0"/>
        <v>0</v>
      </c>
      <c r="G54" s="20"/>
      <c r="H54" s="19" t="s">
        <v>617</v>
      </c>
      <c r="I54" s="20" t="s">
        <v>618</v>
      </c>
      <c r="J54" s="279"/>
      <c r="K54" s="523"/>
      <c r="L54" s="21">
        <v>2</v>
      </c>
      <c r="M54" s="83">
        <f>VLOOKUP(H54,Inventory!A:L,12,FALSE)</f>
        <v>0</v>
      </c>
      <c r="N54" s="83">
        <f>SUM(M54*1.42)*L54</f>
        <v>0</v>
      </c>
      <c r="O54" s="21"/>
      <c r="P54" s="21"/>
      <c r="Q54" s="67"/>
      <c r="R54" s="67"/>
      <c r="S54" s="67"/>
      <c r="T54" s="369"/>
      <c r="U54" s="384"/>
      <c r="V54" s="23"/>
      <c r="W54" s="23"/>
      <c r="X54" s="23"/>
      <c r="Y54" s="23"/>
      <c r="Z54" s="23"/>
      <c r="AA54" s="6"/>
      <c r="AB54"/>
      <c r="AC54" s="264"/>
      <c r="AE54" s="12"/>
      <c r="AF54" s="12"/>
      <c r="AG54" s="12"/>
      <c r="AH54" s="12"/>
      <c r="AI54" s="12"/>
      <c r="AJ54" s="12"/>
    </row>
    <row r="55" spans="1:36" s="268" customFormat="1">
      <c r="A55" s="540" t="s">
        <v>619</v>
      </c>
      <c r="B55" s="17">
        <f>IFERROR(VLOOKUP($H55,'QB Inv Curr'!$H:$AD,13,FALSE),"")</f>
        <v>1200</v>
      </c>
      <c r="C55" s="17">
        <f>IFERROR(VLOOKUP($H55,'QB Inv Curr'!$H:$AE,23,FALSE),"")</f>
        <v>0</v>
      </c>
      <c r="D55" s="17">
        <f>IFERROR(VLOOKUP($H55,'QB Inv Curr'!$H:$AL,29,FALSE),"")</f>
        <v>0</v>
      </c>
      <c r="E55" s="17" t="str">
        <f t="shared" si="1"/>
        <v/>
      </c>
      <c r="F55" s="17">
        <f t="shared" si="0"/>
        <v>0</v>
      </c>
      <c r="G55" s="541"/>
      <c r="H55" s="343" t="s">
        <v>588</v>
      </c>
      <c r="I55" s="544" t="s">
        <v>561</v>
      </c>
      <c r="J55" s="280"/>
      <c r="K55" s="524"/>
      <c r="L55" s="21">
        <v>1</v>
      </c>
      <c r="M55" s="72">
        <f>VLOOKUP(H55,Inventory!A:L,12,FALSE)</f>
        <v>0.69</v>
      </c>
      <c r="N55" s="72">
        <f>M55*L55</f>
        <v>0.69</v>
      </c>
      <c r="O55" s="21"/>
      <c r="P55" s="21"/>
      <c r="Q55" s="67"/>
      <c r="R55" s="67"/>
      <c r="S55" s="67"/>
      <c r="T55" s="369"/>
      <c r="U55" s="384"/>
      <c r="V55" s="23"/>
      <c r="W55" s="23"/>
      <c r="X55" s="23"/>
      <c r="Y55" s="23"/>
      <c r="Z55" s="23"/>
      <c r="AA55" s="6"/>
      <c r="AB55"/>
      <c r="AC55" s="264"/>
      <c r="AE55" s="12"/>
      <c r="AF55" s="12"/>
      <c r="AG55" s="12"/>
      <c r="AH55" s="12"/>
      <c r="AI55" s="12"/>
      <c r="AJ55" s="12"/>
    </row>
    <row r="56" spans="1:36" s="268" customFormat="1">
      <c r="A56" s="540"/>
      <c r="B56" s="17" t="str">
        <f>IFERROR(VLOOKUP($H56,'QB Inv Curr'!$H:$AD,13,FALSE),"")</f>
        <v/>
      </c>
      <c r="C56" s="17" t="str">
        <f>IFERROR(VLOOKUP($H56,'QB Inv Curr'!$H:$AE,23,FALSE),"")</f>
        <v/>
      </c>
      <c r="D56" s="17" t="str">
        <f>IFERROR(VLOOKUP($H56,'QB Inv Curr'!$H:$AL,29,FALSE),"")</f>
        <v/>
      </c>
      <c r="E56" s="17" t="str">
        <f t="shared" si="1"/>
        <v/>
      </c>
      <c r="F56" s="17" t="str">
        <f t="shared" si="0"/>
        <v/>
      </c>
      <c r="G56" s="541"/>
      <c r="H56" s="343" t="s">
        <v>589</v>
      </c>
      <c r="I56" s="544" t="s">
        <v>563</v>
      </c>
      <c r="J56" s="280"/>
      <c r="K56" s="524"/>
      <c r="L56" s="21">
        <v>1</v>
      </c>
      <c r="M56" s="72">
        <f>VLOOKUP(H56,Inventory!A:L,12,FALSE)</f>
        <v>0.3</v>
      </c>
      <c r="N56" s="72">
        <f>M56*L56</f>
        <v>0.3</v>
      </c>
      <c r="O56" s="21"/>
      <c r="P56" s="21"/>
      <c r="Q56" s="67"/>
      <c r="R56" s="67"/>
      <c r="S56" s="67"/>
      <c r="T56" s="369"/>
      <c r="U56" s="384"/>
      <c r="V56" s="23"/>
      <c r="W56" s="23"/>
      <c r="X56" s="23"/>
      <c r="Y56" s="23"/>
      <c r="Z56" s="23"/>
      <c r="AA56" s="6"/>
      <c r="AB56"/>
      <c r="AC56" s="264"/>
      <c r="AE56" s="12"/>
      <c r="AF56" s="12"/>
      <c r="AG56" s="12"/>
      <c r="AH56" s="12"/>
      <c r="AI56" s="12"/>
      <c r="AJ56" s="12"/>
    </row>
    <row r="57" spans="1:36" s="268" customFormat="1">
      <c r="A57" s="540"/>
      <c r="B57" s="17" t="str">
        <f>IFERROR(VLOOKUP($H57,'QB Inv Curr'!$H:$AD,13,FALSE),"")</f>
        <v/>
      </c>
      <c r="C57" s="17" t="str">
        <f>IFERROR(VLOOKUP($H57,'QB Inv Curr'!$H:$AE,23,FALSE),"")</f>
        <v/>
      </c>
      <c r="D57" s="17" t="str">
        <f>IFERROR(VLOOKUP($H57,'QB Inv Curr'!$H:$AL,29,FALSE),"")</f>
        <v/>
      </c>
      <c r="E57" s="17" t="str">
        <f t="shared" si="1"/>
        <v/>
      </c>
      <c r="F57" s="17" t="str">
        <f t="shared" si="0"/>
        <v/>
      </c>
      <c r="G57"/>
      <c r="H57" s="343" t="s">
        <v>564</v>
      </c>
      <c r="I57" s="544" t="s">
        <v>540</v>
      </c>
      <c r="J57" s="280"/>
      <c r="K57" s="524"/>
      <c r="L57" s="21">
        <v>1</v>
      </c>
      <c r="M57" s="72">
        <f>VLOOKUP(H57,Inventory!A:L,12,FALSE)</f>
        <v>0.75</v>
      </c>
      <c r="N57" s="72">
        <f>M57*L57</f>
        <v>0.75</v>
      </c>
      <c r="O57" s="21"/>
      <c r="P57" s="21"/>
      <c r="Q57" s="67"/>
      <c r="R57" s="67"/>
      <c r="S57" s="67"/>
      <c r="T57" s="369"/>
      <c r="U57" s="384"/>
      <c r="V57" s="23"/>
      <c r="W57" s="23"/>
      <c r="X57" s="23"/>
      <c r="Y57" s="23"/>
      <c r="Z57" s="23"/>
      <c r="AA57" s="6"/>
      <c r="AB57"/>
      <c r="AC57" s="264"/>
      <c r="AE57" s="12"/>
      <c r="AF57" s="12"/>
      <c r="AG57" s="12"/>
      <c r="AH57" s="12"/>
      <c r="AI57" s="12"/>
      <c r="AJ57" s="12"/>
    </row>
    <row r="58" spans="1:36" s="268" customFormat="1">
      <c r="A58" s="540"/>
      <c r="B58" s="17" t="str">
        <f>IFERROR(VLOOKUP($H58,'QB Inv Curr'!$H:$AD,13,FALSE),"")</f>
        <v/>
      </c>
      <c r="C58" s="17" t="str">
        <f>IFERROR(VLOOKUP($H58,'QB Inv Curr'!$H:$AE,23,FALSE),"")</f>
        <v/>
      </c>
      <c r="D58" s="17" t="str">
        <f>IFERROR(VLOOKUP($H58,'QB Inv Curr'!$H:$AL,29,FALSE),"")</f>
        <v/>
      </c>
      <c r="E58" s="17" t="str">
        <f t="shared" si="1"/>
        <v/>
      </c>
      <c r="F58" s="17" t="str">
        <f t="shared" si="0"/>
        <v/>
      </c>
      <c r="G58" s="541"/>
      <c r="H58" s="541"/>
      <c r="I58" s="544" t="s">
        <v>565</v>
      </c>
      <c r="J58" s="280"/>
      <c r="K58" s="524"/>
      <c r="L58" s="259">
        <v>0.25</v>
      </c>
      <c r="M58" s="72">
        <v>0.9</v>
      </c>
      <c r="N58" s="72">
        <f>M58*L58</f>
        <v>0.22500000000000001</v>
      </c>
      <c r="O58" s="21"/>
      <c r="P58" s="21"/>
      <c r="Q58" s="256"/>
      <c r="R58" s="67"/>
      <c r="S58" s="67"/>
      <c r="T58" s="369"/>
      <c r="U58" s="384"/>
      <c r="V58" s="23"/>
      <c r="W58" s="23"/>
      <c r="X58" s="23"/>
      <c r="Y58" s="23"/>
      <c r="Z58" s="23"/>
      <c r="AA58" s="6"/>
      <c r="AB58"/>
      <c r="AC58" s="264"/>
      <c r="AE58" s="12"/>
      <c r="AF58" s="12"/>
      <c r="AG58" s="12"/>
      <c r="AH58" s="12"/>
      <c r="AI58" s="12"/>
      <c r="AJ58" s="12"/>
    </row>
    <row r="59" spans="1:36" s="268" customFormat="1">
      <c r="A59" s="540"/>
      <c r="B59" s="17" t="str">
        <f>IFERROR(VLOOKUP($H59,'QB Inv Curr'!$H:$AD,13,FALSE),"")</f>
        <v/>
      </c>
      <c r="C59" s="17" t="str">
        <f>IFERROR(VLOOKUP($H59,'QB Inv Curr'!$H:$AE,23,FALSE),"")</f>
        <v/>
      </c>
      <c r="D59" s="17" t="str">
        <f>IFERROR(VLOOKUP($H59,'QB Inv Curr'!$H:$AL,29,FALSE),"")</f>
        <v/>
      </c>
      <c r="E59" s="17" t="str">
        <f t="shared" si="1"/>
        <v/>
      </c>
      <c r="F59" s="17" t="str">
        <f t="shared" si="0"/>
        <v/>
      </c>
      <c r="G59" s="541"/>
      <c r="H59" s="541"/>
      <c r="I59" s="541"/>
      <c r="J59" s="281"/>
      <c r="K59" s="524"/>
      <c r="L59" s="86"/>
      <c r="M59" s="87"/>
      <c r="N59" s="87"/>
      <c r="O59" s="86"/>
      <c r="P59" s="86"/>
      <c r="Q59" s="249"/>
      <c r="R59" s="67"/>
      <c r="S59" s="67"/>
      <c r="T59" s="369"/>
      <c r="U59" s="384"/>
      <c r="V59" s="23"/>
      <c r="W59" s="23"/>
      <c r="X59" s="23"/>
      <c r="Y59" s="23"/>
      <c r="Z59" s="23"/>
      <c r="AA59" s="6"/>
      <c r="AB59"/>
      <c r="AC59" s="264"/>
      <c r="AE59" s="12"/>
      <c r="AF59" s="12"/>
      <c r="AG59" s="12"/>
      <c r="AH59" s="12"/>
      <c r="AI59" s="12"/>
      <c r="AJ59" s="12"/>
    </row>
    <row r="60" spans="1:36" s="2" customFormat="1">
      <c r="A60" s="539" t="s">
        <v>69</v>
      </c>
      <c r="B60" s="17">
        <f>IFERROR(VLOOKUP($H60,'QB Inv Curr'!$H:$AD,13,FALSE),"")</f>
        <v>0</v>
      </c>
      <c r="C60" s="17">
        <f>IFERROR(VLOOKUP($H60,'QB Inv Curr'!$H:$AE,23,FALSE),"")</f>
        <v>0</v>
      </c>
      <c r="D60" s="17">
        <f>IFERROR(VLOOKUP($H60,'QB Inv Curr'!$H:$AL,29,FALSE),"")</f>
        <v>0</v>
      </c>
      <c r="E60" s="17" t="str">
        <f t="shared" si="1"/>
        <v/>
      </c>
      <c r="F60" s="17">
        <f t="shared" si="0"/>
        <v>0</v>
      </c>
      <c r="G60" s="542" t="s">
        <v>620</v>
      </c>
      <c r="H60" s="539" t="s">
        <v>69</v>
      </c>
      <c r="I60" s="542"/>
      <c r="J60" s="278" t="s">
        <v>621</v>
      </c>
      <c r="K60" s="521">
        <v>810797031473</v>
      </c>
      <c r="L60" s="17">
        <v>1</v>
      </c>
      <c r="M60" s="74"/>
      <c r="N60" s="74"/>
      <c r="O60" s="17"/>
      <c r="P60" s="17"/>
      <c r="Q60" s="255">
        <f>SUM(N61:N65)</f>
        <v>28.405400000000004</v>
      </c>
      <c r="R60" s="255">
        <v>43.180500000000002</v>
      </c>
      <c r="S60" s="255">
        <v>59.99</v>
      </c>
      <c r="T60" s="368"/>
      <c r="U60" s="366"/>
      <c r="V60" s="66" t="s">
        <v>602</v>
      </c>
      <c r="W60" s="66">
        <f>Q60*1.75</f>
        <v>49.709450000000004</v>
      </c>
      <c r="X60" s="260">
        <f>SUM(W60-Q60)/W60</f>
        <v>0.42857142857142855</v>
      </c>
      <c r="Y60" s="66">
        <v>55.99</v>
      </c>
      <c r="Z60" s="260">
        <f>SUM(Y60-W60)/Y60</f>
        <v>0.11217270941239503</v>
      </c>
      <c r="AA60" s="287">
        <v>57.59</v>
      </c>
      <c r="AB60" s="261">
        <f>SUM(AA60-Q60)/AA60</f>
        <v>0.5067650633790588</v>
      </c>
      <c r="AC60" s="262" t="s">
        <v>622</v>
      </c>
    </row>
    <row r="61" spans="1:36" s="268" customFormat="1">
      <c r="A61" s="19" t="s">
        <v>623</v>
      </c>
      <c r="B61" s="17">
        <f>IFERROR(VLOOKUP($H61,'QB Inv Curr'!$H:$AD,13,FALSE),"")</f>
        <v>0</v>
      </c>
      <c r="C61" s="17">
        <f>IFERROR(VLOOKUP($H61,'QB Inv Curr'!$H:$AE,23,FALSE),"")</f>
        <v>400</v>
      </c>
      <c r="D61" s="17">
        <f>IFERROR(VLOOKUP($H61,'QB Inv Curr'!$H:$AL,29,FALSE),"")</f>
        <v>0</v>
      </c>
      <c r="E61" s="17" t="str">
        <f t="shared" si="1"/>
        <v/>
      </c>
      <c r="F61" s="17">
        <f t="shared" si="0"/>
        <v>0</v>
      </c>
      <c r="G61" s="544"/>
      <c r="H61" s="19" t="s">
        <v>623</v>
      </c>
      <c r="I61" s="544" t="s">
        <v>2607</v>
      </c>
      <c r="J61" s="280"/>
      <c r="K61" s="525"/>
      <c r="L61" s="21">
        <v>2</v>
      </c>
      <c r="M61" s="83">
        <v>9.31</v>
      </c>
      <c r="N61" s="72">
        <f>SUM(M61*1.42)*L61</f>
        <v>26.4404</v>
      </c>
      <c r="O61" s="21"/>
      <c r="P61" s="21"/>
      <c r="Q61" s="67"/>
      <c r="R61" s="67"/>
      <c r="S61" s="67"/>
      <c r="T61" s="369"/>
      <c r="U61" s="384"/>
      <c r="V61" s="23"/>
      <c r="W61" s="23"/>
      <c r="X61" s="23"/>
      <c r="Y61" s="23"/>
      <c r="Z61" s="23"/>
      <c r="AA61" s="287">
        <v>40.950000000000003</v>
      </c>
      <c r="AB61"/>
      <c r="AC61" s="262" t="s">
        <v>625</v>
      </c>
      <c r="AE61" s="12"/>
      <c r="AF61" s="12"/>
      <c r="AG61" s="12"/>
      <c r="AH61" s="12"/>
      <c r="AI61" s="12"/>
      <c r="AJ61" s="12"/>
    </row>
    <row r="62" spans="1:36" s="268" customFormat="1">
      <c r="A62" s="540" t="s">
        <v>626</v>
      </c>
      <c r="B62" s="17">
        <f>IFERROR(VLOOKUP($H62,'QB Inv Curr'!$H:$AD,13,FALSE),"")</f>
        <v>1200</v>
      </c>
      <c r="C62" s="17">
        <f>IFERROR(VLOOKUP($H62,'QB Inv Curr'!$H:$AE,23,FALSE),"")</f>
        <v>0</v>
      </c>
      <c r="D62" s="17">
        <f>IFERROR(VLOOKUP($H62,'QB Inv Curr'!$H:$AL,29,FALSE),"")</f>
        <v>0</v>
      </c>
      <c r="E62" s="17" t="str">
        <f t="shared" si="1"/>
        <v/>
      </c>
      <c r="F62" s="17">
        <f t="shared" si="0"/>
        <v>0</v>
      </c>
      <c r="G62" s="601" t="s">
        <v>627</v>
      </c>
      <c r="H62" s="568" t="s">
        <v>588</v>
      </c>
      <c r="I62" s="544" t="s">
        <v>561</v>
      </c>
      <c r="J62" s="280"/>
      <c r="K62" s="524"/>
      <c r="L62" s="21">
        <v>1</v>
      </c>
      <c r="M62" s="72">
        <f>VLOOKUP(H62,Inventory!A:L,12,FALSE)</f>
        <v>0.69</v>
      </c>
      <c r="N62" s="72">
        <f>M62*L62</f>
        <v>0.69</v>
      </c>
      <c r="O62" s="21"/>
      <c r="P62" s="21"/>
      <c r="Q62" s="67"/>
      <c r="R62" s="67"/>
      <c r="S62" s="67"/>
      <c r="T62" s="369"/>
      <c r="U62" s="384"/>
      <c r="V62" s="23"/>
      <c r="W62" s="23"/>
      <c r="X62" s="23"/>
      <c r="Y62" s="23"/>
      <c r="Z62" s="23"/>
      <c r="AA62" s="6"/>
      <c r="AB62"/>
      <c r="AC62" s="264"/>
      <c r="AE62" s="12"/>
      <c r="AF62" s="12"/>
      <c r="AG62" s="12"/>
      <c r="AH62" s="12"/>
      <c r="AI62" s="12"/>
      <c r="AJ62" s="12"/>
    </row>
    <row r="63" spans="1:36" s="268" customFormat="1">
      <c r="A63" s="540" t="s">
        <v>628</v>
      </c>
      <c r="B63" s="17" t="str">
        <f>IFERROR(VLOOKUP($H63,'QB Inv Curr'!$H:$AD,13,FALSE),"")</f>
        <v/>
      </c>
      <c r="C63" s="17" t="str">
        <f>IFERROR(VLOOKUP($H63,'QB Inv Curr'!$H:$AE,23,FALSE),"")</f>
        <v/>
      </c>
      <c r="D63" s="17" t="str">
        <f>IFERROR(VLOOKUP($H63,'QB Inv Curr'!$H:$AL,29,FALSE),"")</f>
        <v/>
      </c>
      <c r="E63" s="17" t="str">
        <f t="shared" si="1"/>
        <v/>
      </c>
      <c r="F63" s="17" t="str">
        <f t="shared" si="0"/>
        <v/>
      </c>
      <c r="G63" s="601" t="s">
        <v>629</v>
      </c>
      <c r="H63" s="568" t="s">
        <v>589</v>
      </c>
      <c r="I63" s="544" t="s">
        <v>563</v>
      </c>
      <c r="J63" s="280"/>
      <c r="K63" s="524"/>
      <c r="L63" s="21">
        <v>1</v>
      </c>
      <c r="M63" s="72">
        <f>VLOOKUP(H63,Inventory!A:L,12,FALSE)</f>
        <v>0.3</v>
      </c>
      <c r="N63" s="72">
        <f>M63*L63</f>
        <v>0.3</v>
      </c>
      <c r="O63" s="21"/>
      <c r="P63" s="21"/>
      <c r="Q63" s="67"/>
      <c r="R63" s="67"/>
      <c r="S63" s="67"/>
      <c r="T63" s="369"/>
      <c r="U63" s="384"/>
      <c r="V63" s="23"/>
      <c r="W63" s="23"/>
      <c r="X63" s="23"/>
      <c r="Y63" s="23"/>
      <c r="Z63" s="23"/>
      <c r="AA63" s="6"/>
      <c r="AB63"/>
      <c r="AC63" s="264"/>
      <c r="AE63" s="12"/>
      <c r="AF63" s="12"/>
      <c r="AG63" s="12"/>
      <c r="AH63" s="12"/>
      <c r="AI63" s="12"/>
      <c r="AJ63" s="12"/>
    </row>
    <row r="64" spans="1:36" s="268" customFormat="1">
      <c r="A64" s="540"/>
      <c r="B64" s="17" t="str">
        <f>IFERROR(VLOOKUP($H64,'QB Inv Curr'!$H:$AD,13,FALSE),"")</f>
        <v/>
      </c>
      <c r="C64" s="17" t="str">
        <f>IFERROR(VLOOKUP($H64,'QB Inv Curr'!$H:$AE,23,FALSE),"")</f>
        <v/>
      </c>
      <c r="D64" s="17" t="str">
        <f>IFERROR(VLOOKUP($H64,'QB Inv Curr'!$H:$AL,29,FALSE),"")</f>
        <v/>
      </c>
      <c r="E64" s="17" t="str">
        <f t="shared" si="1"/>
        <v/>
      </c>
      <c r="F64" s="17" t="str">
        <f t="shared" si="0"/>
        <v/>
      </c>
      <c r="G64" s="541"/>
      <c r="H64" s="541" t="s">
        <v>564</v>
      </c>
      <c r="I64" s="544" t="s">
        <v>540</v>
      </c>
      <c r="J64" s="280"/>
      <c r="K64" s="524"/>
      <c r="L64" s="21">
        <v>1</v>
      </c>
      <c r="M64" s="72">
        <f>VLOOKUP(H64,Inventory!A:L,12,FALSE)</f>
        <v>0.75</v>
      </c>
      <c r="N64" s="72">
        <f>M64*L64</f>
        <v>0.75</v>
      </c>
      <c r="O64" s="21"/>
      <c r="P64" s="21"/>
      <c r="Q64" s="67"/>
      <c r="R64" s="67"/>
      <c r="S64" s="67"/>
      <c r="T64" s="369"/>
      <c r="U64" s="384"/>
      <c r="V64" s="23"/>
      <c r="W64" s="23"/>
      <c r="X64" s="23"/>
      <c r="Y64" s="23"/>
      <c r="Z64" s="23"/>
      <c r="AA64" s="6"/>
      <c r="AB64"/>
      <c r="AC64" s="264"/>
      <c r="AE64" s="12"/>
      <c r="AF64" s="12"/>
      <c r="AG64" s="12"/>
      <c r="AH64" s="12"/>
      <c r="AI64" s="12"/>
      <c r="AJ64" s="12"/>
    </row>
    <row r="65" spans="1:36" s="268" customFormat="1">
      <c r="A65" s="540"/>
      <c r="B65" s="17" t="str">
        <f>IFERROR(VLOOKUP($H65,'QB Inv Curr'!$H:$AD,13,FALSE),"")</f>
        <v/>
      </c>
      <c r="C65" s="17" t="str">
        <f>IFERROR(VLOOKUP($H65,'QB Inv Curr'!$H:$AE,23,FALSE),"")</f>
        <v/>
      </c>
      <c r="D65" s="17" t="str">
        <f>IFERROR(VLOOKUP($H65,'QB Inv Curr'!$H:$AL,29,FALSE),"")</f>
        <v/>
      </c>
      <c r="E65" s="17" t="str">
        <f t="shared" si="1"/>
        <v/>
      </c>
      <c r="F65" s="17" t="str">
        <f t="shared" si="0"/>
        <v/>
      </c>
      <c r="G65" s="541"/>
      <c r="H65" s="541"/>
      <c r="I65" s="544" t="s">
        <v>565</v>
      </c>
      <c r="J65" s="280"/>
      <c r="K65" s="524"/>
      <c r="L65" s="259">
        <v>0.25</v>
      </c>
      <c r="M65" s="72">
        <v>0.9</v>
      </c>
      <c r="N65" s="72">
        <f>M65*L65</f>
        <v>0.22500000000000001</v>
      </c>
      <c r="O65" s="21"/>
      <c r="P65" s="21"/>
      <c r="Q65" s="256"/>
      <c r="R65" s="67"/>
      <c r="S65" s="67"/>
      <c r="T65" s="369"/>
      <c r="U65" s="384"/>
      <c r="V65" s="23"/>
      <c r="W65" s="23"/>
      <c r="X65" s="23"/>
      <c r="Y65" s="23"/>
      <c r="Z65" s="23"/>
      <c r="AA65" s="6"/>
      <c r="AB65"/>
      <c r="AC65" s="264"/>
      <c r="AE65" s="12"/>
      <c r="AF65" s="12"/>
      <c r="AG65" s="12"/>
      <c r="AH65" s="12"/>
      <c r="AI65" s="12"/>
      <c r="AJ65" s="12"/>
    </row>
    <row r="66" spans="1:36" s="268" customFormat="1">
      <c r="A66" s="540"/>
      <c r="B66" s="17" t="str">
        <f>IFERROR(VLOOKUP($H66,'QB Inv Curr'!$H:$AD,13,FALSE),"")</f>
        <v/>
      </c>
      <c r="C66" s="17" t="str">
        <f>IFERROR(VLOOKUP($H66,'QB Inv Curr'!$H:$AE,23,FALSE),"")</f>
        <v/>
      </c>
      <c r="D66" s="17" t="str">
        <f>IFERROR(VLOOKUP($H66,'QB Inv Curr'!$H:$AL,29,FALSE),"")</f>
        <v/>
      </c>
      <c r="E66" s="17" t="str">
        <f t="shared" si="1"/>
        <v/>
      </c>
      <c r="F66" s="17" t="str">
        <f t="shared" si="0"/>
        <v/>
      </c>
      <c r="G66" s="541"/>
      <c r="H66" s="541"/>
      <c r="I66" s="541"/>
      <c r="J66" s="281"/>
      <c r="K66" s="524"/>
      <c r="L66" s="86"/>
      <c r="M66" s="87"/>
      <c r="N66" s="87"/>
      <c r="O66" s="86"/>
      <c r="P66" s="86"/>
      <c r="Q66" s="249"/>
      <c r="R66" s="67"/>
      <c r="S66" s="67"/>
      <c r="T66" s="369"/>
      <c r="U66" s="384"/>
      <c r="V66" s="23"/>
      <c r="W66" s="23"/>
      <c r="X66" s="23"/>
      <c r="Y66" s="23"/>
      <c r="Z66" s="23"/>
      <c r="AA66" s="6"/>
      <c r="AB66"/>
      <c r="AC66" s="264"/>
      <c r="AE66" s="12"/>
      <c r="AF66" s="12"/>
      <c r="AG66" s="12"/>
      <c r="AH66" s="12"/>
      <c r="AI66" s="12"/>
      <c r="AJ66" s="12"/>
    </row>
    <row r="67" spans="1:36" s="2" customFormat="1">
      <c r="A67" s="539" t="s">
        <v>443</v>
      </c>
      <c r="B67" s="17">
        <f>IFERROR(VLOOKUP($H67,'QB Inv Curr'!$H:$AD,13,FALSE),"")</f>
        <v>30</v>
      </c>
      <c r="C67" s="17">
        <f>IFERROR(VLOOKUP($H67,'QB Inv Curr'!$H:$AE,23,FALSE),"")</f>
        <v>0</v>
      </c>
      <c r="D67" s="17">
        <f>IFERROR(VLOOKUP($H67,'QB Inv Curr'!$H:$AL,29,FALSE),"")</f>
        <v>0</v>
      </c>
      <c r="E67" s="17" t="str">
        <f t="shared" si="1"/>
        <v/>
      </c>
      <c r="F67" s="17">
        <f t="shared" si="0"/>
        <v>0</v>
      </c>
      <c r="G67" s="20" t="s">
        <v>630</v>
      </c>
      <c r="H67" s="539" t="s">
        <v>443</v>
      </c>
      <c r="I67" s="542"/>
      <c r="J67" s="278" t="s">
        <v>445</v>
      </c>
      <c r="K67" s="537">
        <v>810797031480</v>
      </c>
      <c r="L67" s="17">
        <v>1</v>
      </c>
      <c r="M67" s="72"/>
      <c r="N67" s="74"/>
      <c r="O67" s="17"/>
      <c r="P67" s="17"/>
      <c r="Q67" s="255">
        <f>SUM(N68:N72)</f>
        <v>3.3513999999999999</v>
      </c>
      <c r="R67" s="255">
        <v>4.8014999999999999</v>
      </c>
      <c r="S67" s="538">
        <v>9.99</v>
      </c>
      <c r="T67" s="368"/>
      <c r="U67" s="366"/>
      <c r="V67" s="66"/>
      <c r="W67" s="66">
        <f>Q67*2</f>
        <v>6.7027999999999999</v>
      </c>
      <c r="X67" s="260">
        <f>SUM(W67-Q67)/W67</f>
        <v>0.5</v>
      </c>
      <c r="Y67" s="66">
        <v>7.99</v>
      </c>
      <c r="Z67" s="260">
        <f>SUM(Y67-W67)/Y67</f>
        <v>0.16110137672090116</v>
      </c>
      <c r="AA67" s="287">
        <v>12.58</v>
      </c>
      <c r="AB67" s="261">
        <f>SUM(AA67-Q67)/AA67</f>
        <v>0.73359300476947531</v>
      </c>
      <c r="AC67" s="262" t="s">
        <v>631</v>
      </c>
    </row>
    <row r="68" spans="1:36" s="268" customFormat="1">
      <c r="A68" s="19" t="s">
        <v>632</v>
      </c>
      <c r="B68" s="17">
        <f>IFERROR(VLOOKUP($H68,'QB Inv Curr'!$H:$AD,13,FALSE),"")</f>
        <v>590</v>
      </c>
      <c r="C68" s="17">
        <f>IFERROR(VLOOKUP($H68,'QB Inv Curr'!$H:$AE,23,FALSE),"")</f>
        <v>650</v>
      </c>
      <c r="D68" s="17">
        <f>IFERROR(VLOOKUP($H68,'QB Inv Curr'!$H:$AL,29,FALSE),"")</f>
        <v>0</v>
      </c>
      <c r="E68" s="17" t="str">
        <f t="shared" si="1"/>
        <v/>
      </c>
      <c r="F68" s="17">
        <f t="shared" ref="F68:F131" si="2">IFERROR(SUM(D68*12),"")</f>
        <v>0</v>
      </c>
      <c r="G68" s="20"/>
      <c r="H68" s="536" t="s">
        <v>632</v>
      </c>
      <c r="I68" s="20" t="s">
        <v>633</v>
      </c>
      <c r="J68" s="279"/>
      <c r="K68" s="523"/>
      <c r="L68" s="21">
        <v>2</v>
      </c>
      <c r="M68" s="72">
        <f>VLOOKUP(H68,Inventory!A:L,12,FALSE)</f>
        <v>0.46</v>
      </c>
      <c r="N68" s="72">
        <f>SUM(M68*1.42)*L68</f>
        <v>1.3064</v>
      </c>
      <c r="O68" s="21"/>
      <c r="P68" s="21"/>
      <c r="Q68" s="67"/>
      <c r="R68" s="67"/>
      <c r="S68" s="67"/>
      <c r="T68" s="369"/>
      <c r="U68" s="384"/>
      <c r="V68" s="23"/>
      <c r="W68" s="23"/>
      <c r="X68" s="23"/>
      <c r="Y68" s="23"/>
      <c r="Z68" s="23"/>
      <c r="AA68" s="287">
        <v>8.9499999999999993</v>
      </c>
      <c r="AB68"/>
      <c r="AC68" s="262" t="s">
        <v>634</v>
      </c>
      <c r="AE68" s="12"/>
      <c r="AF68" s="12"/>
      <c r="AG68" s="12"/>
      <c r="AH68" s="12"/>
      <c r="AI68" s="12"/>
      <c r="AJ68" s="12"/>
    </row>
    <row r="69" spans="1:36" s="268" customFormat="1">
      <c r="A69" s="543">
        <v>2023134661</v>
      </c>
      <c r="B69" s="17">
        <f>IFERROR(VLOOKUP($H69,'QB Inv Curr'!$H:$AD,13,FALSE),"")</f>
        <v>1017</v>
      </c>
      <c r="C69" s="17">
        <f>IFERROR(VLOOKUP($H69,'QB Inv Curr'!$H:$AE,23,FALSE),"")</f>
        <v>0</v>
      </c>
      <c r="D69" s="17">
        <f>IFERROR(VLOOKUP($H69,'QB Inv Curr'!$H:$AL,29,FALSE),"")</f>
        <v>0</v>
      </c>
      <c r="E69" s="17" t="str">
        <f t="shared" ref="E69:E132" si="3">IFERROR(SUM(B69/D69),"")</f>
        <v/>
      </c>
      <c r="F69" s="17">
        <f t="shared" si="2"/>
        <v>0</v>
      </c>
      <c r="G69" s="541"/>
      <c r="H69" s="343" t="s">
        <v>627</v>
      </c>
      <c r="I69" s="544" t="s">
        <v>561</v>
      </c>
      <c r="J69" s="280"/>
      <c r="K69" s="524"/>
      <c r="L69" s="21">
        <v>1</v>
      </c>
      <c r="M69" s="72">
        <f>VLOOKUP(H69,Inventory!A:L,12,FALSE)</f>
        <v>0.72</v>
      </c>
      <c r="N69" s="72">
        <f>M69*L69</f>
        <v>0.72</v>
      </c>
      <c r="O69" s="21"/>
      <c r="P69" s="21"/>
      <c r="Q69" s="67"/>
      <c r="R69" s="67"/>
      <c r="S69" s="67"/>
      <c r="T69" s="369"/>
      <c r="U69" s="384"/>
      <c r="V69" s="23"/>
      <c r="W69" s="23"/>
      <c r="X69" s="23"/>
      <c r="Y69" s="23"/>
      <c r="Z69" s="23"/>
      <c r="AA69" s="6"/>
      <c r="AB69"/>
      <c r="AC69" s="264"/>
      <c r="AE69" s="12"/>
      <c r="AF69" s="12"/>
      <c r="AG69" s="12"/>
      <c r="AH69" s="12"/>
      <c r="AI69" s="12"/>
      <c r="AJ69" s="12"/>
    </row>
    <row r="70" spans="1:36" s="268" customFormat="1">
      <c r="A70" s="540"/>
      <c r="B70" s="17" t="str">
        <f>IFERROR(VLOOKUP($H70,'QB Inv Curr'!$H:$AD,13,FALSE),"")</f>
        <v/>
      </c>
      <c r="C70" s="17" t="str">
        <f>IFERROR(VLOOKUP($H70,'QB Inv Curr'!$H:$AE,23,FALSE),"")</f>
        <v/>
      </c>
      <c r="D70" s="17" t="str">
        <f>IFERROR(VLOOKUP($H70,'QB Inv Curr'!$H:$AL,29,FALSE),"")</f>
        <v/>
      </c>
      <c r="E70" s="17" t="str">
        <f t="shared" si="3"/>
        <v/>
      </c>
      <c r="F70" s="17" t="str">
        <f t="shared" si="2"/>
        <v/>
      </c>
      <c r="G70" s="541"/>
      <c r="H70" s="343" t="s">
        <v>629</v>
      </c>
      <c r="I70" s="544" t="s">
        <v>563</v>
      </c>
      <c r="J70" s="280"/>
      <c r="K70" s="524"/>
      <c r="L70" s="21">
        <v>1</v>
      </c>
      <c r="M70" s="72">
        <f>VLOOKUP(H70,Inventory!A:L,12,FALSE)</f>
        <v>0.35</v>
      </c>
      <c r="N70" s="72">
        <f>M70*L70</f>
        <v>0.35</v>
      </c>
      <c r="O70" s="21"/>
      <c r="P70" s="21"/>
      <c r="Q70" s="67"/>
      <c r="R70" s="67"/>
      <c r="S70" s="67"/>
      <c r="T70" s="369"/>
      <c r="U70" s="384"/>
      <c r="V70" s="23"/>
      <c r="W70" s="23"/>
      <c r="X70" s="23"/>
      <c r="Y70" s="23"/>
      <c r="Z70" s="23"/>
      <c r="AA70" s="6"/>
      <c r="AB70"/>
      <c r="AC70" s="264"/>
      <c r="AE70" s="12"/>
      <c r="AF70" s="12"/>
      <c r="AG70" s="12"/>
      <c r="AH70" s="12"/>
      <c r="AI70" s="12"/>
      <c r="AJ70" s="12"/>
    </row>
    <row r="71" spans="1:36" s="268" customFormat="1">
      <c r="A71" s="540"/>
      <c r="B71" s="17" t="str">
        <f>IFERROR(VLOOKUP($H71,'QB Inv Curr'!$H:$AD,13,FALSE),"")</f>
        <v/>
      </c>
      <c r="C71" s="17" t="str">
        <f>IFERROR(VLOOKUP($H71,'QB Inv Curr'!$H:$AE,23,FALSE),"")</f>
        <v/>
      </c>
      <c r="D71" s="17" t="str">
        <f>IFERROR(VLOOKUP($H71,'QB Inv Curr'!$H:$AL,29,FALSE),"")</f>
        <v/>
      </c>
      <c r="E71" s="17" t="str">
        <f t="shared" si="3"/>
        <v/>
      </c>
      <c r="F71" s="17" t="str">
        <f t="shared" si="2"/>
        <v/>
      </c>
      <c r="G71" s="541"/>
      <c r="H71" s="343" t="s">
        <v>564</v>
      </c>
      <c r="I71" s="544" t="s">
        <v>540</v>
      </c>
      <c r="J71" s="280"/>
      <c r="K71" s="524"/>
      <c r="L71" s="21">
        <v>1</v>
      </c>
      <c r="M71" s="72">
        <f>VLOOKUP(H71,Inventory!A:L,12,FALSE)</f>
        <v>0.75</v>
      </c>
      <c r="N71" s="72">
        <f>M71*L71</f>
        <v>0.75</v>
      </c>
      <c r="O71" s="21"/>
      <c r="P71" s="21"/>
      <c r="Q71" s="67"/>
      <c r="R71" s="67"/>
      <c r="S71" s="67"/>
      <c r="T71" s="369"/>
      <c r="U71" s="384"/>
      <c r="V71" s="23"/>
      <c r="W71" s="23"/>
      <c r="X71" s="23"/>
      <c r="Y71" s="23"/>
      <c r="Z71" s="23"/>
      <c r="AA71" s="6"/>
      <c r="AB71"/>
      <c r="AC71" s="264"/>
      <c r="AE71" s="12"/>
      <c r="AF71" s="12"/>
      <c r="AG71" s="12"/>
      <c r="AH71" s="12"/>
      <c r="AI71" s="12"/>
      <c r="AJ71" s="12"/>
    </row>
    <row r="72" spans="1:36" s="268" customFormat="1">
      <c r="A72" s="540"/>
      <c r="B72" s="17" t="str">
        <f>IFERROR(VLOOKUP($H72,'QB Inv Curr'!$H:$AD,13,FALSE),"")</f>
        <v/>
      </c>
      <c r="C72" s="17" t="str">
        <f>IFERROR(VLOOKUP($H72,'QB Inv Curr'!$H:$AE,23,FALSE),"")</f>
        <v/>
      </c>
      <c r="D72" s="17" t="str">
        <f>IFERROR(VLOOKUP($H72,'QB Inv Curr'!$H:$AL,29,FALSE),"")</f>
        <v/>
      </c>
      <c r="E72" s="17" t="str">
        <f t="shared" si="3"/>
        <v/>
      </c>
      <c r="F72" s="17" t="str">
        <f t="shared" si="2"/>
        <v/>
      </c>
      <c r="G72" s="541"/>
      <c r="H72" s="541"/>
      <c r="I72" s="544" t="s">
        <v>565</v>
      </c>
      <c r="J72" s="280"/>
      <c r="K72" s="524"/>
      <c r="L72" s="259">
        <v>0.25</v>
      </c>
      <c r="M72" s="72">
        <v>0.9</v>
      </c>
      <c r="N72" s="72">
        <f>M72*L72</f>
        <v>0.22500000000000001</v>
      </c>
      <c r="O72" s="21"/>
      <c r="P72" s="21"/>
      <c r="Q72" s="67"/>
      <c r="R72" s="67"/>
      <c r="S72" s="67"/>
      <c r="T72" s="369"/>
      <c r="U72" s="384"/>
      <c r="V72" s="23"/>
      <c r="W72" s="23"/>
      <c r="X72" s="23"/>
      <c r="Y72" s="23"/>
      <c r="Z72" s="23"/>
      <c r="AA72" s="6"/>
      <c r="AB72"/>
      <c r="AC72" s="264"/>
      <c r="AE72" s="12"/>
      <c r="AF72" s="12"/>
      <c r="AG72" s="12"/>
      <c r="AH72" s="12"/>
      <c r="AI72" s="12"/>
      <c r="AJ72" s="12"/>
    </row>
    <row r="73" spans="1:36" s="268" customFormat="1">
      <c r="A73" s="540"/>
      <c r="B73" s="17" t="str">
        <f>IFERROR(VLOOKUP($H73,'QB Inv Curr'!$H:$AD,13,FALSE),"")</f>
        <v/>
      </c>
      <c r="C73" s="17" t="str">
        <f>IFERROR(VLOOKUP($H73,'QB Inv Curr'!$H:$AE,23,FALSE),"")</f>
        <v/>
      </c>
      <c r="D73" s="17" t="str">
        <f>IFERROR(VLOOKUP($H73,'QB Inv Curr'!$H:$AL,29,FALSE),"")</f>
        <v/>
      </c>
      <c r="E73" s="17" t="str">
        <f t="shared" si="3"/>
        <v/>
      </c>
      <c r="F73" s="17" t="str">
        <f t="shared" si="2"/>
        <v/>
      </c>
      <c r="G73" s="541"/>
      <c r="H73" s="541"/>
      <c r="I73" s="541"/>
      <c r="J73" s="281"/>
      <c r="K73" s="524"/>
      <c r="L73" s="86"/>
      <c r="M73" s="87"/>
      <c r="N73" s="87"/>
      <c r="O73" s="86"/>
      <c r="P73" s="86"/>
      <c r="Q73" s="249"/>
      <c r="R73" s="67"/>
      <c r="S73" s="67"/>
      <c r="T73" s="369"/>
      <c r="U73" s="384"/>
      <c r="V73" s="23"/>
      <c r="W73" s="23"/>
      <c r="X73" s="23"/>
      <c r="Y73" s="23"/>
      <c r="Z73" s="23"/>
      <c r="AA73" s="6"/>
      <c r="AB73"/>
      <c r="AC73" s="264"/>
      <c r="AE73" s="12"/>
      <c r="AF73" s="12"/>
      <c r="AG73" s="12"/>
      <c r="AH73" s="12"/>
      <c r="AI73" s="12"/>
      <c r="AJ73" s="12"/>
    </row>
    <row r="74" spans="1:36" s="2" customFormat="1">
      <c r="A74" s="539" t="s">
        <v>446</v>
      </c>
      <c r="B74" s="17">
        <f>IFERROR(VLOOKUP($H74,'QB Inv Curr'!$H:$AD,13,FALSE),"")</f>
        <v>30</v>
      </c>
      <c r="C74" s="17">
        <f>IFERROR(VLOOKUP($H74,'QB Inv Curr'!$H:$AE,23,FALSE),"")</f>
        <v>0</v>
      </c>
      <c r="D74" s="17">
        <f>IFERROR(VLOOKUP($H74,'QB Inv Curr'!$H:$AL,29,FALSE),"")</f>
        <v>0</v>
      </c>
      <c r="E74" s="17" t="str">
        <f t="shared" si="3"/>
        <v/>
      </c>
      <c r="F74" s="17">
        <f t="shared" si="2"/>
        <v>0</v>
      </c>
      <c r="G74" s="542" t="s">
        <v>635</v>
      </c>
      <c r="H74" s="539" t="s">
        <v>446</v>
      </c>
      <c r="I74" s="542"/>
      <c r="J74" s="278" t="s">
        <v>447</v>
      </c>
      <c r="K74" s="537">
        <v>810797031497</v>
      </c>
      <c r="L74" s="17">
        <v>1</v>
      </c>
      <c r="M74" s="74"/>
      <c r="N74" s="74"/>
      <c r="O74" s="17"/>
      <c r="P74" s="17"/>
      <c r="Q74" s="255" t="e">
        <f>SUM(N75:N79)</f>
        <v>#N/A</v>
      </c>
      <c r="R74" s="255">
        <v>4.9499999999999993</v>
      </c>
      <c r="S74" s="538">
        <v>11.99</v>
      </c>
      <c r="T74" s="368"/>
      <c r="U74" s="366"/>
      <c r="V74" s="66"/>
      <c r="W74" s="66" t="e">
        <f>Q74*2</f>
        <v>#N/A</v>
      </c>
      <c r="X74" s="260" t="e">
        <f>SUM(W74-Q74)/W74</f>
        <v>#N/A</v>
      </c>
      <c r="Y74" s="66">
        <v>8.99</v>
      </c>
      <c r="Z74" s="260" t="e">
        <f>SUM(Y74-W74)/Y74</f>
        <v>#N/A</v>
      </c>
      <c r="AA74" s="287">
        <v>7.02</v>
      </c>
      <c r="AB74" s="261" t="e">
        <f>SUM(AA74-Q74)/AA74</f>
        <v>#N/A</v>
      </c>
      <c r="AC74" s="262" t="s">
        <v>636</v>
      </c>
    </row>
    <row r="75" spans="1:36" s="268" customFormat="1">
      <c r="A75" s="19" t="s">
        <v>637</v>
      </c>
      <c r="B75" s="17">
        <f>IFERROR(VLOOKUP($H75,'QB Inv Curr'!$H:$AD,13,FALSE),"")</f>
        <v>390</v>
      </c>
      <c r="C75" s="17">
        <f>IFERROR(VLOOKUP($H75,'QB Inv Curr'!$H:$AE,23,FALSE),"")</f>
        <v>450</v>
      </c>
      <c r="D75" s="17">
        <f>IFERROR(VLOOKUP($H75,'QB Inv Curr'!$H:$AL,29,FALSE),"")</f>
        <v>0</v>
      </c>
      <c r="E75" s="17" t="str">
        <f t="shared" si="3"/>
        <v/>
      </c>
      <c r="F75" s="17">
        <f t="shared" si="2"/>
        <v>0</v>
      </c>
      <c r="G75" s="20"/>
      <c r="H75" s="536" t="s">
        <v>637</v>
      </c>
      <c r="I75" s="20" t="s">
        <v>638</v>
      </c>
      <c r="J75" s="279"/>
      <c r="K75" s="523"/>
      <c r="L75" s="21">
        <v>2</v>
      </c>
      <c r="M75" s="72">
        <f>VLOOKUP(H75,Inventory!A:L,12,FALSE)</f>
        <v>0.5</v>
      </c>
      <c r="N75" s="72">
        <f>SUM(M75*1.42)*L75</f>
        <v>1.42</v>
      </c>
      <c r="O75" s="21"/>
      <c r="P75" s="21"/>
      <c r="Q75" s="67"/>
      <c r="R75" s="67"/>
      <c r="S75" s="67"/>
      <c r="T75" s="369"/>
      <c r="U75" s="384"/>
      <c r="V75" s="23"/>
      <c r="W75" s="23"/>
      <c r="X75" s="23"/>
      <c r="Y75" s="23"/>
      <c r="Z75" s="23"/>
      <c r="AA75" s="287">
        <v>9.9499999999999993</v>
      </c>
      <c r="AB75"/>
      <c r="AC75" s="262" t="s">
        <v>639</v>
      </c>
      <c r="AE75" s="12"/>
      <c r="AF75" s="12"/>
      <c r="AG75" s="12"/>
      <c r="AH75" s="12"/>
      <c r="AI75" s="12"/>
      <c r="AJ75" s="12"/>
    </row>
    <row r="76" spans="1:36" s="268" customFormat="1">
      <c r="A76" s="543">
        <v>2023134662</v>
      </c>
      <c r="B76" s="17">
        <f>IFERROR(VLOOKUP($H76,'QB Inv Curr'!$H:$AD,13,FALSE),"")</f>
        <v>1017</v>
      </c>
      <c r="C76" s="17">
        <f>IFERROR(VLOOKUP($H76,'QB Inv Curr'!$H:$AE,23,FALSE),"")</f>
        <v>0</v>
      </c>
      <c r="D76" s="17">
        <f>IFERROR(VLOOKUP($H76,'QB Inv Curr'!$H:$AL,29,FALSE),"")</f>
        <v>0</v>
      </c>
      <c r="E76" s="17" t="str">
        <f t="shared" si="3"/>
        <v/>
      </c>
      <c r="F76" s="17">
        <f t="shared" si="2"/>
        <v>0</v>
      </c>
      <c r="G76" s="541"/>
      <c r="H76" s="343" t="s">
        <v>627</v>
      </c>
      <c r="I76" s="544" t="s">
        <v>561</v>
      </c>
      <c r="J76" s="280"/>
      <c r="K76" s="524"/>
      <c r="L76" s="21">
        <v>1</v>
      </c>
      <c r="M76" s="72">
        <f>VLOOKUP(H76,Inventory!A:L,12,FALSE)</f>
        <v>0.72</v>
      </c>
      <c r="N76" s="72">
        <f>M76*L76</f>
        <v>0.72</v>
      </c>
      <c r="O76" s="21"/>
      <c r="P76" s="21"/>
      <c r="Q76" s="67"/>
      <c r="R76" s="67"/>
      <c r="S76" s="67"/>
      <c r="T76" s="369"/>
      <c r="U76" s="384"/>
      <c r="V76" s="23"/>
      <c r="W76" s="23"/>
      <c r="X76" s="23"/>
      <c r="Y76" s="23"/>
      <c r="Z76" s="23"/>
      <c r="AA76" s="6"/>
      <c r="AB76"/>
      <c r="AC76" s="264"/>
      <c r="AE76" s="12"/>
      <c r="AF76" s="12"/>
      <c r="AG76" s="12"/>
      <c r="AH76" s="12"/>
      <c r="AI76" s="12"/>
      <c r="AJ76" s="12"/>
    </row>
    <row r="77" spans="1:36" s="268" customFormat="1">
      <c r="A77" s="540"/>
      <c r="B77" s="17">
        <f>IFERROR(VLOOKUP($H77,'QB Inv Curr'!$H:$AD,13,FALSE),"")</f>
        <v>220</v>
      </c>
      <c r="C77" s="17">
        <f>IFERROR(VLOOKUP($H77,'QB Inv Curr'!$H:$AE,23,FALSE),"")</f>
        <v>0</v>
      </c>
      <c r="D77" s="17">
        <f>IFERROR(VLOOKUP($H77,'QB Inv Curr'!$H:$AL,29,FALSE),"")</f>
        <v>0</v>
      </c>
      <c r="E77" s="17" t="str">
        <f t="shared" si="3"/>
        <v/>
      </c>
      <c r="F77" s="17">
        <f t="shared" si="2"/>
        <v>0</v>
      </c>
      <c r="G77" s="541"/>
      <c r="H77" s="343" t="s">
        <v>2608</v>
      </c>
      <c r="I77" s="544" t="s">
        <v>2609</v>
      </c>
      <c r="J77" s="280"/>
      <c r="K77" s="524"/>
      <c r="L77" s="21">
        <v>1</v>
      </c>
      <c r="M77" s="72" t="e">
        <f>VLOOKUP(H77,Inventory!A:L,12,FALSE)</f>
        <v>#N/A</v>
      </c>
      <c r="N77" s="72" t="e">
        <f>M77*L77</f>
        <v>#N/A</v>
      </c>
      <c r="O77" s="21"/>
      <c r="P77" s="21"/>
      <c r="Q77" s="67"/>
      <c r="R77" s="67"/>
      <c r="S77" s="67"/>
      <c r="T77" s="369"/>
      <c r="U77" s="384"/>
      <c r="V77" s="23"/>
      <c r="W77" s="23"/>
      <c r="X77" s="23"/>
      <c r="Y77" s="23"/>
      <c r="Z77" s="23"/>
      <c r="AA77" s="6"/>
      <c r="AB77"/>
      <c r="AC77" s="264"/>
      <c r="AE77" s="12"/>
      <c r="AF77" s="12"/>
      <c r="AG77" s="12"/>
      <c r="AH77" s="12"/>
      <c r="AI77" s="12"/>
      <c r="AJ77" s="12"/>
    </row>
    <row r="78" spans="1:36" s="268" customFormat="1">
      <c r="A78" s="540"/>
      <c r="B78" s="17" t="str">
        <f>IFERROR(VLOOKUP($H78,'QB Inv Curr'!$H:$AD,13,FALSE),"")</f>
        <v/>
      </c>
      <c r="C78" s="17" t="str">
        <f>IFERROR(VLOOKUP($H78,'QB Inv Curr'!$H:$AE,23,FALSE),"")</f>
        <v/>
      </c>
      <c r="D78" s="17" t="str">
        <f>IFERROR(VLOOKUP($H78,'QB Inv Curr'!$H:$AL,29,FALSE),"")</f>
        <v/>
      </c>
      <c r="E78" s="17" t="str">
        <f t="shared" si="3"/>
        <v/>
      </c>
      <c r="F78" s="17" t="str">
        <f t="shared" si="2"/>
        <v/>
      </c>
      <c r="G78" s="541"/>
      <c r="H78" s="343" t="s">
        <v>564</v>
      </c>
      <c r="I78" s="544" t="s">
        <v>540</v>
      </c>
      <c r="J78" s="280"/>
      <c r="K78" s="524"/>
      <c r="L78" s="21">
        <v>1</v>
      </c>
      <c r="M78" s="72">
        <f>VLOOKUP(H78,Inventory!A:L,12,FALSE)</f>
        <v>0.75</v>
      </c>
      <c r="N78" s="72">
        <f>M78*L78</f>
        <v>0.75</v>
      </c>
      <c r="O78" s="21"/>
      <c r="P78" s="21"/>
      <c r="Q78" s="67"/>
      <c r="R78" s="67"/>
      <c r="S78" s="67"/>
      <c r="T78" s="369"/>
      <c r="U78" s="384"/>
      <c r="V78" s="23"/>
      <c r="W78" s="23"/>
      <c r="X78" s="23"/>
      <c r="Y78" s="23"/>
      <c r="Z78" s="23"/>
      <c r="AA78" s="6"/>
      <c r="AB78"/>
      <c r="AC78" s="264"/>
      <c r="AE78" s="12"/>
      <c r="AF78" s="12"/>
      <c r="AG78" s="12"/>
      <c r="AH78" s="12"/>
      <c r="AI78" s="12"/>
      <c r="AJ78" s="12"/>
    </row>
    <row r="79" spans="1:36" s="268" customFormat="1">
      <c r="A79" s="540"/>
      <c r="B79" s="17" t="str">
        <f>IFERROR(VLOOKUP($H79,'QB Inv Curr'!$H:$AD,13,FALSE),"")</f>
        <v/>
      </c>
      <c r="C79" s="17" t="str">
        <f>IFERROR(VLOOKUP($H79,'QB Inv Curr'!$H:$AE,23,FALSE),"")</f>
        <v/>
      </c>
      <c r="D79" s="17" t="str">
        <f>IFERROR(VLOOKUP($H79,'QB Inv Curr'!$H:$AL,29,FALSE),"")</f>
        <v/>
      </c>
      <c r="E79" s="17" t="str">
        <f t="shared" si="3"/>
        <v/>
      </c>
      <c r="F79" s="17" t="str">
        <f t="shared" si="2"/>
        <v/>
      </c>
      <c r="G79" s="541"/>
      <c r="H79" s="541"/>
      <c r="I79" s="544" t="s">
        <v>565</v>
      </c>
      <c r="J79" s="280"/>
      <c r="K79" s="524"/>
      <c r="L79" s="259">
        <v>0.25</v>
      </c>
      <c r="M79" s="72">
        <v>0.9</v>
      </c>
      <c r="N79" s="72">
        <f>M79*L79</f>
        <v>0.22500000000000001</v>
      </c>
      <c r="O79" s="21"/>
      <c r="P79" s="21"/>
      <c r="Q79" s="256"/>
      <c r="R79" s="67"/>
      <c r="S79" s="67"/>
      <c r="T79" s="369"/>
      <c r="U79" s="384"/>
      <c r="V79" s="23"/>
      <c r="W79" s="23"/>
      <c r="X79" s="23"/>
      <c r="Y79" s="23"/>
      <c r="Z79" s="23"/>
      <c r="AA79" s="6"/>
      <c r="AB79"/>
      <c r="AC79" s="264"/>
      <c r="AE79" s="12"/>
      <c r="AF79" s="12"/>
      <c r="AG79" s="12"/>
      <c r="AH79" s="12"/>
      <c r="AI79" s="12"/>
      <c r="AJ79" s="12"/>
    </row>
    <row r="80" spans="1:36">
      <c r="B80" s="17" t="str">
        <f>IFERROR(VLOOKUP($H80,'QB Inv Curr'!$H:$AD,13,FALSE),"")</f>
        <v/>
      </c>
      <c r="C80" s="17" t="str">
        <f>IFERROR(VLOOKUP($H80,'QB Inv Curr'!$H:$AE,23,FALSE),"")</f>
        <v/>
      </c>
      <c r="D80" s="17" t="str">
        <f>IFERROR(VLOOKUP($H80,'QB Inv Curr'!$H:$AL,29,FALSE),"")</f>
        <v/>
      </c>
      <c r="E80" s="17" t="str">
        <f t="shared" si="3"/>
        <v/>
      </c>
      <c r="F80" s="17" t="str">
        <f t="shared" si="2"/>
        <v/>
      </c>
    </row>
    <row r="81" spans="1:36" s="2" customFormat="1">
      <c r="A81" s="539" t="s">
        <v>448</v>
      </c>
      <c r="B81" s="17">
        <f>IFERROR(VLOOKUP($H81,'QB Inv Curr'!$H:$AD,13,FALSE),"")</f>
        <v>30</v>
      </c>
      <c r="C81" s="17">
        <f>IFERROR(VLOOKUP($H81,'QB Inv Curr'!$H:$AE,23,FALSE),"")</f>
        <v>0</v>
      </c>
      <c r="D81" s="17">
        <f>IFERROR(VLOOKUP($H81,'QB Inv Curr'!$H:$AL,29,FALSE),"")</f>
        <v>0</v>
      </c>
      <c r="E81" s="17" t="str">
        <f t="shared" si="3"/>
        <v/>
      </c>
      <c r="F81" s="17">
        <f t="shared" si="2"/>
        <v>0</v>
      </c>
      <c r="G81" s="542" t="s">
        <v>640</v>
      </c>
      <c r="H81" s="539" t="s">
        <v>448</v>
      </c>
      <c r="I81" s="542"/>
      <c r="J81" s="278" t="s">
        <v>449</v>
      </c>
      <c r="K81" s="537">
        <v>810797031503</v>
      </c>
      <c r="L81" s="17">
        <v>1</v>
      </c>
      <c r="M81" s="74"/>
      <c r="N81" s="74"/>
      <c r="O81" s="17"/>
      <c r="P81" s="17"/>
      <c r="Q81" s="255" t="e">
        <f>SUM(N82:N86)</f>
        <v>#N/A</v>
      </c>
      <c r="R81" s="255">
        <v>5.411999999999999</v>
      </c>
      <c r="S81" s="538">
        <v>12.99</v>
      </c>
      <c r="T81" s="368"/>
      <c r="U81" s="366"/>
      <c r="V81" s="66"/>
      <c r="W81" s="66" t="e">
        <f>Q81*2</f>
        <v>#N/A</v>
      </c>
      <c r="X81" s="260" t="e">
        <f>SUM(W81-Q81)/W81</f>
        <v>#N/A</v>
      </c>
      <c r="Y81" s="66">
        <v>9.99</v>
      </c>
      <c r="Z81" s="260" t="e">
        <f>SUM(Y81-W81)/Y81</f>
        <v>#N/A</v>
      </c>
      <c r="AA81" s="287">
        <v>23.41</v>
      </c>
      <c r="AB81" s="261" t="e">
        <f>SUM(AA81-Q81)/AA81</f>
        <v>#N/A</v>
      </c>
      <c r="AC81" s="262" t="s">
        <v>641</v>
      </c>
    </row>
    <row r="82" spans="1:36" s="268" customFormat="1">
      <c r="A82" s="19" t="s">
        <v>642</v>
      </c>
      <c r="B82" s="17">
        <f>IFERROR(VLOOKUP($H82,'QB Inv Curr'!$H:$AD,13,FALSE),"")</f>
        <v>340</v>
      </c>
      <c r="C82" s="17">
        <f>IFERROR(VLOOKUP($H82,'QB Inv Curr'!$H:$AE,23,FALSE),"")</f>
        <v>400</v>
      </c>
      <c r="D82" s="17">
        <f>IFERROR(VLOOKUP($H82,'QB Inv Curr'!$H:$AL,29,FALSE),"")</f>
        <v>0</v>
      </c>
      <c r="E82" s="17" t="str">
        <f t="shared" si="3"/>
        <v/>
      </c>
      <c r="F82" s="17">
        <f t="shared" si="2"/>
        <v>0</v>
      </c>
      <c r="G82" s="20"/>
      <c r="H82" s="536" t="s">
        <v>642</v>
      </c>
      <c r="I82" s="20" t="s">
        <v>643</v>
      </c>
      <c r="J82" s="279"/>
      <c r="K82" s="523"/>
      <c r="L82" s="21">
        <v>2</v>
      </c>
      <c r="M82" s="72">
        <f>VLOOKUP(H82,Inventory!A:L,12,FALSE)</f>
        <v>0.63</v>
      </c>
      <c r="N82" s="72">
        <f>SUM(M82*1.42)*L82</f>
        <v>1.7891999999999999</v>
      </c>
      <c r="O82" s="21"/>
      <c r="P82" s="21"/>
      <c r="Q82" s="67"/>
      <c r="R82" s="67"/>
      <c r="S82" s="67"/>
      <c r="T82" s="369"/>
      <c r="U82" s="384"/>
      <c r="V82" s="23"/>
      <c r="W82" s="23"/>
      <c r="X82" s="23"/>
      <c r="Y82" s="23"/>
      <c r="Z82" s="23"/>
      <c r="AA82" s="287">
        <v>10.95</v>
      </c>
      <c r="AB82"/>
      <c r="AC82" s="262" t="s">
        <v>644</v>
      </c>
      <c r="AE82" s="12"/>
      <c r="AF82" s="12"/>
      <c r="AG82" s="12"/>
      <c r="AH82" s="12"/>
      <c r="AI82" s="12"/>
      <c r="AJ82" s="12"/>
    </row>
    <row r="83" spans="1:36" s="268" customFormat="1">
      <c r="A83" s="540"/>
      <c r="B83" s="17">
        <f>IFERROR(VLOOKUP($H83,'QB Inv Curr'!$H:$AD,13,FALSE),"")</f>
        <v>1017</v>
      </c>
      <c r="C83" s="17">
        <f>IFERROR(VLOOKUP($H83,'QB Inv Curr'!$H:$AE,23,FALSE),"")</f>
        <v>0</v>
      </c>
      <c r="D83" s="17">
        <f>IFERROR(VLOOKUP($H83,'QB Inv Curr'!$H:$AL,29,FALSE),"")</f>
        <v>0</v>
      </c>
      <c r="E83" s="17" t="str">
        <f t="shared" si="3"/>
        <v/>
      </c>
      <c r="F83" s="17">
        <f t="shared" si="2"/>
        <v>0</v>
      </c>
      <c r="G83" s="541"/>
      <c r="H83" s="343" t="s">
        <v>627</v>
      </c>
      <c r="I83" s="544" t="s">
        <v>561</v>
      </c>
      <c r="J83" s="280"/>
      <c r="K83" s="524"/>
      <c r="L83" s="21">
        <v>1</v>
      </c>
      <c r="M83" s="72">
        <f>VLOOKUP(H83,Inventory!A:L,12,FALSE)</f>
        <v>0.72</v>
      </c>
      <c r="N83" s="72">
        <f>M83*L83</f>
        <v>0.72</v>
      </c>
      <c r="O83" s="21"/>
      <c r="P83" s="21"/>
      <c r="Q83" s="67"/>
      <c r="R83" s="67"/>
      <c r="S83" s="67"/>
      <c r="T83" s="369"/>
      <c r="U83" s="384"/>
      <c r="V83" s="23"/>
      <c r="W83" s="23"/>
      <c r="X83" s="23"/>
      <c r="Y83" s="23"/>
      <c r="Z83" s="23"/>
      <c r="AA83" s="6"/>
      <c r="AB83"/>
      <c r="AC83" s="264"/>
      <c r="AE83" s="12"/>
      <c r="AF83" s="12"/>
      <c r="AG83" s="12"/>
      <c r="AH83" s="12"/>
      <c r="AI83" s="12"/>
      <c r="AJ83" s="12"/>
    </row>
    <row r="84" spans="1:36" s="268" customFormat="1">
      <c r="A84" s="540"/>
      <c r="B84" s="17">
        <f>IFERROR(VLOOKUP($H84,'QB Inv Curr'!$H:$AD,13,FALSE),"")</f>
        <v>220</v>
      </c>
      <c r="C84" s="17">
        <f>IFERROR(VLOOKUP($H84,'QB Inv Curr'!$H:$AE,23,FALSE),"")</f>
        <v>0</v>
      </c>
      <c r="D84" s="17">
        <f>IFERROR(VLOOKUP($H84,'QB Inv Curr'!$H:$AL,29,FALSE),"")</f>
        <v>0</v>
      </c>
      <c r="E84" s="17" t="str">
        <f t="shared" si="3"/>
        <v/>
      </c>
      <c r="F84" s="17">
        <f t="shared" si="2"/>
        <v>0</v>
      </c>
      <c r="G84" s="541"/>
      <c r="H84" s="343" t="s">
        <v>2610</v>
      </c>
      <c r="I84" s="544" t="s">
        <v>2609</v>
      </c>
      <c r="J84" s="280"/>
      <c r="K84" s="524"/>
      <c r="L84" s="21">
        <v>1</v>
      </c>
      <c r="M84" s="72" t="e">
        <f>VLOOKUP(H84,Inventory!A:L,12,FALSE)</f>
        <v>#N/A</v>
      </c>
      <c r="N84" s="72" t="e">
        <f>M84*L84</f>
        <v>#N/A</v>
      </c>
      <c r="O84" s="21"/>
      <c r="P84" s="21"/>
      <c r="Q84" s="67"/>
      <c r="R84" s="67"/>
      <c r="S84" s="67"/>
      <c r="T84" s="369"/>
      <c r="U84" s="384"/>
      <c r="V84" s="23"/>
      <c r="W84" s="23"/>
      <c r="X84" s="23"/>
      <c r="Y84" s="23"/>
      <c r="Z84" s="23"/>
      <c r="AA84" s="6"/>
      <c r="AB84"/>
      <c r="AC84" s="264"/>
      <c r="AE84" s="12"/>
      <c r="AF84" s="12"/>
      <c r="AG84" s="12"/>
      <c r="AH84" s="12"/>
      <c r="AI84" s="12"/>
      <c r="AJ84" s="12"/>
    </row>
    <row r="85" spans="1:36" s="268" customFormat="1">
      <c r="A85" s="540"/>
      <c r="B85" s="17" t="str">
        <f>IFERROR(VLOOKUP($H85,'QB Inv Curr'!$H:$AD,13,FALSE),"")</f>
        <v/>
      </c>
      <c r="C85" s="17" t="str">
        <f>IFERROR(VLOOKUP($H85,'QB Inv Curr'!$H:$AE,23,FALSE),"")</f>
        <v/>
      </c>
      <c r="D85" s="17" t="str">
        <f>IFERROR(VLOOKUP($H85,'QB Inv Curr'!$H:$AL,29,FALSE),"")</f>
        <v/>
      </c>
      <c r="E85" s="17" t="str">
        <f t="shared" si="3"/>
        <v/>
      </c>
      <c r="F85" s="17" t="str">
        <f t="shared" si="2"/>
        <v/>
      </c>
      <c r="G85" s="541"/>
      <c r="H85" s="343" t="s">
        <v>564</v>
      </c>
      <c r="I85" s="544" t="s">
        <v>540</v>
      </c>
      <c r="J85" s="280"/>
      <c r="K85" s="524"/>
      <c r="L85" s="21">
        <v>1</v>
      </c>
      <c r="M85" s="72">
        <f>VLOOKUP(H85,Inventory!A:L,12,FALSE)</f>
        <v>0.75</v>
      </c>
      <c r="N85" s="72">
        <f>M85*L85</f>
        <v>0.75</v>
      </c>
      <c r="O85" s="21"/>
      <c r="P85" s="21"/>
      <c r="Q85" s="256"/>
      <c r="R85" s="67"/>
      <c r="S85" s="67"/>
      <c r="T85" s="369"/>
      <c r="U85" s="384"/>
      <c r="V85" s="23"/>
      <c r="W85" s="23"/>
      <c r="X85" s="23"/>
      <c r="Y85" s="23"/>
      <c r="Z85" s="23"/>
      <c r="AA85" s="6"/>
      <c r="AB85"/>
      <c r="AC85" s="264"/>
      <c r="AE85" s="12"/>
      <c r="AF85" s="12"/>
      <c r="AG85" s="12"/>
      <c r="AH85" s="12"/>
      <c r="AI85" s="12"/>
      <c r="AJ85" s="12"/>
    </row>
    <row r="86" spans="1:36" s="268" customFormat="1">
      <c r="A86" s="540"/>
      <c r="B86" s="17" t="str">
        <f>IFERROR(VLOOKUP($H86,'QB Inv Curr'!$H:$AD,13,FALSE),"")</f>
        <v/>
      </c>
      <c r="C86" s="17" t="str">
        <f>IFERROR(VLOOKUP($H86,'QB Inv Curr'!$H:$AE,23,FALSE),"")</f>
        <v/>
      </c>
      <c r="D86" s="17" t="str">
        <f>IFERROR(VLOOKUP($H86,'QB Inv Curr'!$H:$AL,29,FALSE),"")</f>
        <v/>
      </c>
      <c r="E86" s="17" t="str">
        <f t="shared" si="3"/>
        <v/>
      </c>
      <c r="F86" s="17" t="str">
        <f t="shared" si="2"/>
        <v/>
      </c>
      <c r="G86" s="541"/>
      <c r="H86" s="541"/>
      <c r="I86" s="544" t="s">
        <v>565</v>
      </c>
      <c r="J86" s="280"/>
      <c r="K86" s="524"/>
      <c r="L86" s="259">
        <v>0.25</v>
      </c>
      <c r="M86" s="72">
        <v>0.9</v>
      </c>
      <c r="N86" s="72">
        <f>M86*L86</f>
        <v>0.22500000000000001</v>
      </c>
      <c r="O86" s="21"/>
      <c r="P86" s="21"/>
      <c r="Q86" s="256"/>
      <c r="R86" s="67"/>
      <c r="S86" s="67"/>
      <c r="T86" s="369"/>
      <c r="U86" s="384"/>
      <c r="V86" s="23"/>
      <c r="W86" s="23"/>
      <c r="X86" s="23"/>
      <c r="Y86" s="23"/>
      <c r="Z86" s="23"/>
      <c r="AA86" s="6"/>
      <c r="AB86"/>
      <c r="AC86" s="264"/>
      <c r="AE86" s="12"/>
      <c r="AF86" s="12"/>
      <c r="AG86" s="12"/>
      <c r="AH86" s="12"/>
      <c r="AI86" s="12"/>
      <c r="AJ86" s="12"/>
    </row>
    <row r="87" spans="1:36" s="268" customFormat="1">
      <c r="A87" s="540"/>
      <c r="B87" s="17" t="str">
        <f>IFERROR(VLOOKUP($H87,'QB Inv Curr'!$H:$AD,13,FALSE),"")</f>
        <v/>
      </c>
      <c r="C87" s="17" t="str">
        <f>IFERROR(VLOOKUP($H87,'QB Inv Curr'!$H:$AE,23,FALSE),"")</f>
        <v/>
      </c>
      <c r="D87" s="17" t="str">
        <f>IFERROR(VLOOKUP($H87,'QB Inv Curr'!$H:$AL,29,FALSE),"")</f>
        <v/>
      </c>
      <c r="E87" s="17" t="str">
        <f t="shared" si="3"/>
        <v/>
      </c>
      <c r="F87" s="17" t="str">
        <f t="shared" si="2"/>
        <v/>
      </c>
      <c r="G87" s="541"/>
      <c r="H87" s="541"/>
      <c r="I87" s="541"/>
      <c r="J87" s="281"/>
      <c r="K87" s="524"/>
      <c r="L87" s="86"/>
      <c r="M87" s="87"/>
      <c r="N87" s="87"/>
      <c r="O87" s="86"/>
      <c r="P87" s="86"/>
      <c r="Q87" s="249"/>
      <c r="R87" s="67"/>
      <c r="S87" s="67"/>
      <c r="T87" s="369"/>
      <c r="U87" s="384"/>
      <c r="V87" s="23"/>
      <c r="W87" s="23"/>
      <c r="X87" s="23"/>
      <c r="Y87" s="23"/>
      <c r="Z87" s="23"/>
      <c r="AA87" s="6"/>
      <c r="AB87"/>
      <c r="AC87" s="264"/>
      <c r="AE87" s="12"/>
      <c r="AF87" s="12"/>
      <c r="AG87" s="12"/>
      <c r="AH87" s="12"/>
      <c r="AI87" s="12"/>
      <c r="AJ87" s="12"/>
    </row>
    <row r="88" spans="1:36" s="2" customFormat="1">
      <c r="A88" s="539" t="s">
        <v>456</v>
      </c>
      <c r="B88" s="17">
        <f>IFERROR(VLOOKUP($H88,'QB Inv Curr'!$H:$AD,13,FALSE),"")</f>
        <v>0</v>
      </c>
      <c r="C88" s="17">
        <f>IFERROR(VLOOKUP($H88,'QB Inv Curr'!$H:$AE,23,FALSE),"")</f>
        <v>0</v>
      </c>
      <c r="D88" s="17">
        <f>IFERROR(VLOOKUP($H88,'QB Inv Curr'!$H:$AL,29,FALSE),"")</f>
        <v>0</v>
      </c>
      <c r="E88" s="17" t="str">
        <f t="shared" si="3"/>
        <v/>
      </c>
      <c r="F88" s="17">
        <f t="shared" si="2"/>
        <v>0</v>
      </c>
      <c r="G88" s="542" t="s">
        <v>645</v>
      </c>
      <c r="H88" s="539" t="s">
        <v>456</v>
      </c>
      <c r="I88" s="542"/>
      <c r="J88" s="278" t="s">
        <v>646</v>
      </c>
      <c r="K88" s="537">
        <v>810797031541</v>
      </c>
      <c r="L88" s="17">
        <v>1</v>
      </c>
      <c r="M88" s="74"/>
      <c r="N88" s="74"/>
      <c r="O88" s="17"/>
      <c r="P88" s="17"/>
      <c r="Q88" s="255" t="e">
        <f>SUM(N89:N93)</f>
        <v>#N/A</v>
      </c>
      <c r="R88" s="255">
        <v>3.5474999999999999</v>
      </c>
      <c r="S88" s="538">
        <v>6.99</v>
      </c>
      <c r="T88" s="368"/>
      <c r="U88" s="366"/>
      <c r="V88" s="66"/>
      <c r="W88" s="66" t="e">
        <f>Q88*2</f>
        <v>#N/A</v>
      </c>
      <c r="X88" s="260" t="e">
        <f>SUM(W88-Q88)/W88</f>
        <v>#N/A</v>
      </c>
      <c r="Y88" s="66">
        <v>6.99</v>
      </c>
      <c r="Z88" s="260" t="e">
        <f>SUM(Y88-W88)/Y88</f>
        <v>#N/A</v>
      </c>
      <c r="AA88" s="287">
        <v>5.19</v>
      </c>
      <c r="AB88" s="261" t="e">
        <f>SUM(AA88-Q88)/AA88</f>
        <v>#N/A</v>
      </c>
      <c r="AC88" s="262" t="s">
        <v>647</v>
      </c>
    </row>
    <row r="89" spans="1:36" s="268" customFormat="1">
      <c r="A89" s="19" t="s">
        <v>648</v>
      </c>
      <c r="B89" s="17">
        <f>IFERROR(VLOOKUP($H89,'QB Inv Curr'!$H:$AD,13,FALSE),"")</f>
        <v>500</v>
      </c>
      <c r="C89" s="17">
        <f>IFERROR(VLOOKUP($H89,'QB Inv Curr'!$H:$AE,23,FALSE),"")</f>
        <v>0</v>
      </c>
      <c r="D89" s="17">
        <f>IFERROR(VLOOKUP($H89,'QB Inv Curr'!$H:$AL,29,FALSE),"")</f>
        <v>0</v>
      </c>
      <c r="E89" s="17" t="str">
        <f t="shared" si="3"/>
        <v/>
      </c>
      <c r="F89" s="17">
        <f t="shared" si="2"/>
        <v>0</v>
      </c>
      <c r="G89" s="20"/>
      <c r="H89" s="536" t="s">
        <v>648</v>
      </c>
      <c r="I89" s="20" t="s">
        <v>649</v>
      </c>
      <c r="J89" s="279"/>
      <c r="K89" s="523"/>
      <c r="L89" s="21">
        <v>2</v>
      </c>
      <c r="M89" s="72">
        <f>VLOOKUP(H89,Inventory!A:L,12,FALSE)</f>
        <v>0.11</v>
      </c>
      <c r="N89" s="72">
        <f>SUM(M89*1.42)*L89</f>
        <v>0.31240000000000001</v>
      </c>
      <c r="O89" s="21"/>
      <c r="P89" s="21"/>
      <c r="Q89" s="67"/>
      <c r="R89" s="67"/>
      <c r="S89" s="67"/>
      <c r="T89" s="369"/>
      <c r="U89" s="384"/>
      <c r="V89" s="23"/>
      <c r="W89" s="23"/>
      <c r="X89" s="23"/>
      <c r="Y89" s="23"/>
      <c r="Z89" s="23"/>
      <c r="AA89" s="287">
        <v>7.95</v>
      </c>
      <c r="AB89"/>
      <c r="AC89" s="262" t="s">
        <v>650</v>
      </c>
      <c r="AE89" s="12"/>
      <c r="AF89" s="12"/>
      <c r="AG89" s="12"/>
      <c r="AH89" s="12"/>
      <c r="AI89" s="12"/>
      <c r="AJ89" s="12"/>
    </row>
    <row r="90" spans="1:36" s="268" customFormat="1">
      <c r="A90" s="543">
        <v>2023134012</v>
      </c>
      <c r="B90" s="17">
        <f>IFERROR(VLOOKUP($H90,'QB Inv Curr'!$H:$AD,13,FALSE),"")</f>
        <v>880</v>
      </c>
      <c r="C90" s="17">
        <f>IFERROR(VLOOKUP($H90,'QB Inv Curr'!$H:$AE,23,FALSE),"")</f>
        <v>0</v>
      </c>
      <c r="D90" s="17">
        <f>IFERROR(VLOOKUP($H90,'QB Inv Curr'!$H:$AL,29,FALSE),"")</f>
        <v>0</v>
      </c>
      <c r="E90" s="17" t="str">
        <f t="shared" si="3"/>
        <v/>
      </c>
      <c r="F90" s="17">
        <f t="shared" si="2"/>
        <v>0</v>
      </c>
      <c r="G90" s="541"/>
      <c r="H90" s="343" t="s">
        <v>560</v>
      </c>
      <c r="I90" s="544" t="s">
        <v>561</v>
      </c>
      <c r="J90" s="280"/>
      <c r="K90" s="524"/>
      <c r="L90" s="21">
        <v>1</v>
      </c>
      <c r="M90" s="72">
        <f>VLOOKUP(H90,Inventory!A:L,12,FALSE)</f>
        <v>0.6</v>
      </c>
      <c r="N90" s="72">
        <f>M90*L90</f>
        <v>0.6</v>
      </c>
      <c r="O90" s="21"/>
      <c r="P90" s="21"/>
      <c r="Q90" s="67"/>
      <c r="R90" s="67"/>
      <c r="S90" s="67"/>
      <c r="T90" s="369"/>
      <c r="U90" s="384"/>
      <c r="V90" s="23"/>
      <c r="W90" s="23"/>
      <c r="X90" s="23"/>
      <c r="Y90" s="23"/>
      <c r="Z90" s="23"/>
      <c r="AA90" s="6"/>
      <c r="AB90"/>
      <c r="AC90" s="264"/>
      <c r="AE90" s="12"/>
      <c r="AF90" s="12"/>
      <c r="AG90" s="12"/>
      <c r="AH90" s="12"/>
      <c r="AI90" s="12"/>
      <c r="AJ90" s="12"/>
    </row>
    <row r="91" spans="1:36" s="268" customFormat="1">
      <c r="A91" s="540"/>
      <c r="B91" s="17">
        <f>IFERROR(VLOOKUP($H91,'QB Inv Curr'!$H:$AD,13,FALSE),"")</f>
        <v>250</v>
      </c>
      <c r="C91" s="17">
        <f>IFERROR(VLOOKUP($H91,'QB Inv Curr'!$H:$AE,23,FALSE),"")</f>
        <v>0</v>
      </c>
      <c r="D91" s="17">
        <f>IFERROR(VLOOKUP($H91,'QB Inv Curr'!$H:$AL,29,FALSE),"")</f>
        <v>0</v>
      </c>
      <c r="E91" s="17" t="str">
        <f t="shared" si="3"/>
        <v/>
      </c>
      <c r="F91" s="17">
        <f t="shared" si="2"/>
        <v>0</v>
      </c>
      <c r="G91" s="541"/>
      <c r="H91" s="343" t="s">
        <v>2611</v>
      </c>
      <c r="I91" s="544" t="s">
        <v>2612</v>
      </c>
      <c r="J91" s="280"/>
      <c r="K91" s="524"/>
      <c r="L91" s="21">
        <v>1</v>
      </c>
      <c r="M91" s="72" t="e">
        <f>VLOOKUP(H91,Inventory!A:L,12,FALSE)</f>
        <v>#N/A</v>
      </c>
      <c r="N91" s="72" t="e">
        <f>M91*L91</f>
        <v>#N/A</v>
      </c>
      <c r="O91" s="21"/>
      <c r="P91" s="21"/>
      <c r="Q91" s="67"/>
      <c r="R91" s="67"/>
      <c r="S91" s="67"/>
      <c r="T91" s="369"/>
      <c r="U91" s="384"/>
      <c r="V91" s="23"/>
      <c r="W91" s="23"/>
      <c r="X91" s="23"/>
      <c r="Y91" s="23"/>
      <c r="Z91" s="23"/>
      <c r="AA91" s="6"/>
      <c r="AB91"/>
      <c r="AC91" s="264"/>
      <c r="AE91" s="12"/>
      <c r="AF91" s="12"/>
      <c r="AG91" s="12"/>
      <c r="AH91" s="12"/>
      <c r="AI91" s="12"/>
      <c r="AJ91" s="12"/>
    </row>
    <row r="92" spans="1:36" s="268" customFormat="1">
      <c r="A92" s="540"/>
      <c r="B92" s="17" t="str">
        <f>IFERROR(VLOOKUP($H92,'QB Inv Curr'!$H:$AD,13,FALSE),"")</f>
        <v/>
      </c>
      <c r="C92" s="17" t="str">
        <f>IFERROR(VLOOKUP($H92,'QB Inv Curr'!$H:$AE,23,FALSE),"")</f>
        <v/>
      </c>
      <c r="D92" s="17" t="str">
        <f>IFERROR(VLOOKUP($H92,'QB Inv Curr'!$H:$AL,29,FALSE),"")</f>
        <v/>
      </c>
      <c r="E92" s="17" t="str">
        <f t="shared" si="3"/>
        <v/>
      </c>
      <c r="F92" s="17" t="str">
        <f t="shared" si="2"/>
        <v/>
      </c>
      <c r="G92" s="541"/>
      <c r="H92" s="343" t="s">
        <v>564</v>
      </c>
      <c r="I92" s="544" t="s">
        <v>540</v>
      </c>
      <c r="J92" s="280"/>
      <c r="K92" s="524"/>
      <c r="L92" s="21">
        <v>1</v>
      </c>
      <c r="M92" s="72">
        <f>VLOOKUP(H92,Inventory!A:L,12,FALSE)</f>
        <v>0.75</v>
      </c>
      <c r="N92" s="72">
        <f>M92*L92</f>
        <v>0.75</v>
      </c>
      <c r="O92" s="21"/>
      <c r="P92" s="21"/>
      <c r="Q92" s="67"/>
      <c r="R92" s="67"/>
      <c r="S92" s="67"/>
      <c r="T92" s="369"/>
      <c r="U92" s="384"/>
      <c r="V92" s="23"/>
      <c r="W92" s="23"/>
      <c r="X92" s="23"/>
      <c r="Y92" s="23"/>
      <c r="Z92" s="23"/>
      <c r="AA92" s="6"/>
      <c r="AB92"/>
      <c r="AC92" s="264"/>
      <c r="AE92" s="12"/>
      <c r="AF92" s="12"/>
      <c r="AG92" s="12"/>
      <c r="AH92" s="12"/>
      <c r="AI92" s="12"/>
      <c r="AJ92" s="12"/>
    </row>
    <row r="93" spans="1:36" s="268" customFormat="1">
      <c r="A93" s="540"/>
      <c r="B93" s="17" t="str">
        <f>IFERROR(VLOOKUP($H93,'QB Inv Curr'!$H:$AD,13,FALSE),"")</f>
        <v/>
      </c>
      <c r="C93" s="17" t="str">
        <f>IFERROR(VLOOKUP($H93,'QB Inv Curr'!$H:$AE,23,FALSE),"")</f>
        <v/>
      </c>
      <c r="D93" s="17" t="str">
        <f>IFERROR(VLOOKUP($H93,'QB Inv Curr'!$H:$AL,29,FALSE),"")</f>
        <v/>
      </c>
      <c r="E93" s="17" t="str">
        <f t="shared" si="3"/>
        <v/>
      </c>
      <c r="F93" s="17" t="str">
        <f t="shared" si="2"/>
        <v/>
      </c>
      <c r="G93" s="541"/>
      <c r="H93" s="541"/>
      <c r="I93" s="544" t="s">
        <v>565</v>
      </c>
      <c r="J93" s="280"/>
      <c r="K93" s="524"/>
      <c r="L93" s="259">
        <v>0.25</v>
      </c>
      <c r="M93" s="72">
        <v>0.9</v>
      </c>
      <c r="N93" s="72">
        <f>M93*L93</f>
        <v>0.22500000000000001</v>
      </c>
      <c r="O93" s="21"/>
      <c r="P93" s="21"/>
      <c r="Q93" s="256"/>
      <c r="R93" s="67"/>
      <c r="S93" s="67"/>
      <c r="T93" s="369"/>
      <c r="U93" s="384"/>
      <c r="V93" s="23"/>
      <c r="W93" s="23"/>
      <c r="X93" s="23"/>
      <c r="Y93" s="23"/>
      <c r="Z93" s="23"/>
      <c r="AA93" s="6"/>
      <c r="AB93"/>
      <c r="AC93" s="264"/>
      <c r="AE93" s="12"/>
      <c r="AF93" s="12"/>
      <c r="AG93" s="12"/>
      <c r="AH93" s="12"/>
      <c r="AI93" s="12"/>
      <c r="AJ93" s="12"/>
    </row>
    <row r="94" spans="1:36" s="268" customFormat="1">
      <c r="A94" s="540"/>
      <c r="B94" s="17" t="str">
        <f>IFERROR(VLOOKUP($H94,'QB Inv Curr'!$H:$AD,13,FALSE),"")</f>
        <v/>
      </c>
      <c r="C94" s="17" t="str">
        <f>IFERROR(VLOOKUP($H94,'QB Inv Curr'!$H:$AE,23,FALSE),"")</f>
        <v/>
      </c>
      <c r="D94" s="17" t="str">
        <f>IFERROR(VLOOKUP($H94,'QB Inv Curr'!$H:$AL,29,FALSE),"")</f>
        <v/>
      </c>
      <c r="E94" s="17" t="str">
        <f t="shared" si="3"/>
        <v/>
      </c>
      <c r="F94" s="17" t="str">
        <f t="shared" si="2"/>
        <v/>
      </c>
      <c r="G94" s="541"/>
      <c r="H94" s="541"/>
      <c r="I94" s="541"/>
      <c r="J94" s="281"/>
      <c r="K94" s="524"/>
      <c r="L94" s="86"/>
      <c r="M94" s="87"/>
      <c r="N94" s="87"/>
      <c r="O94" s="86"/>
      <c r="P94" s="86"/>
      <c r="Q94" s="249"/>
      <c r="R94" s="67"/>
      <c r="S94" s="67"/>
      <c r="T94" s="369"/>
      <c r="U94" s="384"/>
      <c r="V94" s="23"/>
      <c r="W94" s="23"/>
      <c r="X94" s="23"/>
      <c r="Y94" s="23"/>
      <c r="Z94" s="23"/>
      <c r="AA94" s="6"/>
      <c r="AB94"/>
      <c r="AC94" s="264"/>
      <c r="AE94" s="12"/>
      <c r="AF94" s="12"/>
      <c r="AG94" s="12"/>
      <c r="AH94" s="12"/>
      <c r="AI94" s="12"/>
      <c r="AJ94" s="12"/>
    </row>
    <row r="95" spans="1:36" s="2" customFormat="1">
      <c r="A95" s="539" t="s">
        <v>450</v>
      </c>
      <c r="B95" s="17">
        <f>IFERROR(VLOOKUP($H95,'QB Inv Curr'!$H:$AD,13,FALSE),"")</f>
        <v>33</v>
      </c>
      <c r="C95" s="17">
        <f>IFERROR(VLOOKUP($H95,'QB Inv Curr'!$H:$AE,23,FALSE),"")</f>
        <v>0</v>
      </c>
      <c r="D95" s="17">
        <f>IFERROR(VLOOKUP($H95,'QB Inv Curr'!$H:$AL,29,FALSE),"")</f>
        <v>0</v>
      </c>
      <c r="E95" s="17" t="str">
        <f t="shared" si="3"/>
        <v/>
      </c>
      <c r="F95" s="17">
        <f t="shared" si="2"/>
        <v>0</v>
      </c>
      <c r="G95" s="20" t="s">
        <v>651</v>
      </c>
      <c r="H95" s="539" t="s">
        <v>450</v>
      </c>
      <c r="I95" s="542"/>
      <c r="J95" s="278" t="s">
        <v>652</v>
      </c>
      <c r="K95" s="537">
        <v>810797031510</v>
      </c>
      <c r="L95" s="17">
        <v>1</v>
      </c>
      <c r="M95" s="74"/>
      <c r="N95" s="74"/>
      <c r="O95" s="17"/>
      <c r="P95" s="17"/>
      <c r="Q95" s="255" t="e">
        <f>SUM(N96:N100)</f>
        <v>#N/A</v>
      </c>
      <c r="R95" s="255">
        <v>4.1414999999999997</v>
      </c>
      <c r="S95" s="538">
        <v>8.99</v>
      </c>
      <c r="T95" s="368">
        <v>107524499</v>
      </c>
      <c r="U95" s="366">
        <v>29.99</v>
      </c>
      <c r="V95" s="66"/>
      <c r="W95" s="66" t="e">
        <f>Q95*2</f>
        <v>#N/A</v>
      </c>
      <c r="X95" s="260" t="e">
        <f>SUM(W95-Q95)/W95</f>
        <v>#N/A</v>
      </c>
      <c r="Y95" s="66">
        <v>6.99</v>
      </c>
      <c r="Z95" s="260" t="e">
        <f>SUM(Y95-W95)/Y95</f>
        <v>#N/A</v>
      </c>
      <c r="AA95" s="287">
        <v>6.94</v>
      </c>
      <c r="AB95" s="261" t="e">
        <f>SUM(AA95-Q95)/AA95</f>
        <v>#N/A</v>
      </c>
      <c r="AC95" s="262" t="s">
        <v>653</v>
      </c>
    </row>
    <row r="96" spans="1:36" s="268" customFormat="1">
      <c r="A96" s="19" t="s">
        <v>654</v>
      </c>
      <c r="B96" s="17">
        <f>IFERROR(VLOOKUP($H96,'QB Inv Curr'!$H:$AD,13,FALSE),"")</f>
        <v>234</v>
      </c>
      <c r="C96" s="17">
        <f>IFERROR(VLOOKUP($H96,'QB Inv Curr'!$H:$AE,23,FALSE),"")</f>
        <v>396</v>
      </c>
      <c r="D96" s="17">
        <f>IFERROR(VLOOKUP($H96,'QB Inv Curr'!$H:$AL,29,FALSE),"")</f>
        <v>0</v>
      </c>
      <c r="E96" s="17" t="str">
        <f t="shared" si="3"/>
        <v/>
      </c>
      <c r="F96" s="17">
        <f t="shared" si="2"/>
        <v>0</v>
      </c>
      <c r="G96" s="20"/>
      <c r="H96" s="19" t="s">
        <v>654</v>
      </c>
      <c r="I96" s="20" t="s">
        <v>655</v>
      </c>
      <c r="J96" s="279"/>
      <c r="K96" s="523"/>
      <c r="L96" s="21">
        <v>2</v>
      </c>
      <c r="M96" s="72">
        <v>0.28000000000000003</v>
      </c>
      <c r="N96" s="72">
        <f>SUM(M96*1.42)*L96</f>
        <v>0.79520000000000002</v>
      </c>
      <c r="O96" s="21"/>
      <c r="P96" s="21"/>
      <c r="Q96" s="67"/>
      <c r="R96" s="67"/>
      <c r="S96" s="67"/>
      <c r="T96" s="369"/>
      <c r="U96" s="384"/>
      <c r="V96" s="23"/>
      <c r="W96" s="23"/>
      <c r="X96" s="23"/>
      <c r="Y96" s="23"/>
      <c r="Z96" s="23"/>
      <c r="AA96" s="287">
        <v>7.95</v>
      </c>
      <c r="AB96"/>
      <c r="AC96" s="262" t="s">
        <v>656</v>
      </c>
      <c r="AE96" s="12"/>
      <c r="AF96" s="12"/>
      <c r="AG96" s="12"/>
      <c r="AH96" s="12"/>
      <c r="AI96" s="12"/>
      <c r="AJ96" s="12"/>
    </row>
    <row r="97" spans="1:36" s="268" customFormat="1">
      <c r="A97" s="543">
        <v>2023134658</v>
      </c>
      <c r="B97" s="17">
        <f>IFERROR(VLOOKUP($H97,'QB Inv Curr'!$H:$AD,13,FALSE),"")</f>
        <v>1017</v>
      </c>
      <c r="C97" s="17">
        <f>IFERROR(VLOOKUP($H97,'QB Inv Curr'!$H:$AE,23,FALSE),"")</f>
        <v>0</v>
      </c>
      <c r="D97" s="17">
        <f>IFERROR(VLOOKUP($H97,'QB Inv Curr'!$H:$AL,29,FALSE),"")</f>
        <v>0</v>
      </c>
      <c r="E97" s="17" t="str">
        <f t="shared" si="3"/>
        <v/>
      </c>
      <c r="F97" s="17">
        <f t="shared" si="2"/>
        <v>0</v>
      </c>
      <c r="G97" s="541"/>
      <c r="H97" s="343" t="s">
        <v>627</v>
      </c>
      <c r="I97" s="544" t="s">
        <v>561</v>
      </c>
      <c r="J97" s="280"/>
      <c r="K97" s="524"/>
      <c r="L97" s="21">
        <v>1</v>
      </c>
      <c r="M97" s="72">
        <f>VLOOKUP(H97,Inventory!A:L,12,FALSE)</f>
        <v>0.72</v>
      </c>
      <c r="N97" s="72">
        <f>M97*L97</f>
        <v>0.72</v>
      </c>
      <c r="O97" s="21"/>
      <c r="P97" s="21"/>
      <c r="Q97" s="67"/>
      <c r="R97" s="67"/>
      <c r="S97" s="67"/>
      <c r="T97" s="369"/>
      <c r="U97" s="384"/>
      <c r="V97" s="23"/>
      <c r="W97" s="23"/>
      <c r="X97" s="23"/>
      <c r="Y97" s="23"/>
      <c r="Z97" s="23"/>
      <c r="AA97" s="6"/>
      <c r="AB97"/>
      <c r="AC97" s="264"/>
      <c r="AE97" s="12"/>
      <c r="AF97" s="12"/>
      <c r="AG97" s="12"/>
      <c r="AH97" s="12"/>
      <c r="AI97" s="12"/>
      <c r="AJ97" s="12"/>
    </row>
    <row r="98" spans="1:36" s="268" customFormat="1">
      <c r="A98" s="540"/>
      <c r="B98" s="17">
        <f>IFERROR(VLOOKUP($H98,'QB Inv Curr'!$H:$AD,13,FALSE),"")</f>
        <v>217</v>
      </c>
      <c r="C98" s="17">
        <f>IFERROR(VLOOKUP($H98,'QB Inv Curr'!$H:$AE,23,FALSE),"")</f>
        <v>0</v>
      </c>
      <c r="D98" s="17">
        <f>IFERROR(VLOOKUP($H98,'QB Inv Curr'!$H:$AL,29,FALSE),"")</f>
        <v>0</v>
      </c>
      <c r="E98" s="17" t="str">
        <f t="shared" si="3"/>
        <v/>
      </c>
      <c r="F98" s="17">
        <f t="shared" si="2"/>
        <v>0</v>
      </c>
      <c r="G98" s="541"/>
      <c r="H98" s="343" t="s">
        <v>2613</v>
      </c>
      <c r="I98" s="544" t="s">
        <v>2609</v>
      </c>
      <c r="J98" s="280"/>
      <c r="K98" s="524"/>
      <c r="L98" s="21">
        <v>1</v>
      </c>
      <c r="M98" s="72" t="e">
        <f>VLOOKUP(H98,Inventory!A:L,12,FALSE)</f>
        <v>#N/A</v>
      </c>
      <c r="N98" s="72" t="e">
        <f>M98*L98</f>
        <v>#N/A</v>
      </c>
      <c r="O98" s="21"/>
      <c r="P98" s="21"/>
      <c r="Q98" s="67"/>
      <c r="R98" s="67"/>
      <c r="S98" s="67"/>
      <c r="T98" s="369"/>
      <c r="U98" s="384"/>
      <c r="V98" s="23"/>
      <c r="W98" s="23"/>
      <c r="X98" s="23"/>
      <c r="Y98" s="23"/>
      <c r="Z98" s="23"/>
      <c r="AA98" s="6"/>
      <c r="AB98"/>
      <c r="AC98" s="264"/>
      <c r="AE98" s="12"/>
      <c r="AF98" s="12"/>
      <c r="AG98" s="12"/>
      <c r="AH98" s="12"/>
      <c r="AI98" s="12"/>
      <c r="AJ98" s="12"/>
    </row>
    <row r="99" spans="1:36" s="268" customFormat="1">
      <c r="A99" s="540"/>
      <c r="B99" s="17" t="str">
        <f>IFERROR(VLOOKUP($H99,'QB Inv Curr'!$H:$AD,13,FALSE),"")</f>
        <v/>
      </c>
      <c r="C99" s="17" t="str">
        <f>IFERROR(VLOOKUP($H99,'QB Inv Curr'!$H:$AE,23,FALSE),"")</f>
        <v/>
      </c>
      <c r="D99" s="17" t="str">
        <f>IFERROR(VLOOKUP($H99,'QB Inv Curr'!$H:$AL,29,FALSE),"")</f>
        <v/>
      </c>
      <c r="E99" s="17" t="str">
        <f t="shared" si="3"/>
        <v/>
      </c>
      <c r="F99" s="17" t="str">
        <f t="shared" si="2"/>
        <v/>
      </c>
      <c r="G99" s="541"/>
      <c r="H99" s="343" t="s">
        <v>564</v>
      </c>
      <c r="I99" s="544" t="s">
        <v>540</v>
      </c>
      <c r="J99" s="280"/>
      <c r="K99" s="524"/>
      <c r="L99" s="21">
        <v>1</v>
      </c>
      <c r="M99" s="72">
        <f>VLOOKUP(H99,Inventory!A:L,12,FALSE)</f>
        <v>0.75</v>
      </c>
      <c r="N99" s="72">
        <f>M99*L99</f>
        <v>0.75</v>
      </c>
      <c r="O99" s="21"/>
      <c r="P99" s="21"/>
      <c r="Q99" s="67"/>
      <c r="R99" s="67"/>
      <c r="S99" s="67"/>
      <c r="T99" s="369"/>
      <c r="U99" s="384"/>
      <c r="V99" s="23"/>
      <c r="W99" s="23"/>
      <c r="X99" s="23"/>
      <c r="Y99" s="23"/>
      <c r="Z99" s="23"/>
      <c r="AA99" s="6"/>
      <c r="AB99"/>
      <c r="AC99" s="264"/>
      <c r="AE99" s="12"/>
      <c r="AF99" s="12"/>
      <c r="AG99" s="12"/>
      <c r="AH99" s="12"/>
      <c r="AI99" s="12"/>
      <c r="AJ99" s="12"/>
    </row>
    <row r="100" spans="1:36" s="268" customFormat="1">
      <c r="A100" s="540"/>
      <c r="B100" s="17" t="str">
        <f>IFERROR(VLOOKUP($H100,'QB Inv Curr'!$H:$AD,13,FALSE),"")</f>
        <v/>
      </c>
      <c r="C100" s="17" t="str">
        <f>IFERROR(VLOOKUP($H100,'QB Inv Curr'!$H:$AE,23,FALSE),"")</f>
        <v/>
      </c>
      <c r="D100" s="17" t="str">
        <f>IFERROR(VLOOKUP($H100,'QB Inv Curr'!$H:$AL,29,FALSE),"")</f>
        <v/>
      </c>
      <c r="E100" s="17" t="str">
        <f t="shared" si="3"/>
        <v/>
      </c>
      <c r="F100" s="17" t="str">
        <f t="shared" si="2"/>
        <v/>
      </c>
      <c r="G100" s="541"/>
      <c r="H100" s="541"/>
      <c r="I100" s="544" t="s">
        <v>565</v>
      </c>
      <c r="J100" s="280"/>
      <c r="K100" s="524"/>
      <c r="L100" s="259">
        <v>0.25</v>
      </c>
      <c r="M100" s="72">
        <v>0.9</v>
      </c>
      <c r="N100" s="72">
        <f>M100*L100</f>
        <v>0.22500000000000001</v>
      </c>
      <c r="O100" s="21"/>
      <c r="P100" s="21"/>
      <c r="Q100" s="256"/>
      <c r="R100" s="67"/>
      <c r="S100" s="67"/>
      <c r="T100" s="369"/>
      <c r="U100" s="384"/>
      <c r="V100" s="23"/>
      <c r="W100" s="23"/>
      <c r="X100" s="23"/>
      <c r="Y100" s="23"/>
      <c r="Z100" s="23"/>
      <c r="AA100" s="6"/>
      <c r="AB100"/>
      <c r="AC100" s="264"/>
      <c r="AE100" s="12"/>
      <c r="AF100" s="12"/>
      <c r="AG100" s="12"/>
      <c r="AH100" s="12"/>
      <c r="AI100" s="12"/>
      <c r="AJ100" s="12"/>
    </row>
    <row r="101" spans="1:36" s="268" customFormat="1">
      <c r="A101" s="540"/>
      <c r="B101" s="17" t="str">
        <f>IFERROR(VLOOKUP($H101,'QB Inv Curr'!$H:$AD,13,FALSE),"")</f>
        <v/>
      </c>
      <c r="C101" s="17" t="str">
        <f>IFERROR(VLOOKUP($H101,'QB Inv Curr'!$H:$AE,23,FALSE),"")</f>
        <v/>
      </c>
      <c r="D101" s="17" t="str">
        <f>IFERROR(VLOOKUP($H101,'QB Inv Curr'!$H:$AL,29,FALSE),"")</f>
        <v/>
      </c>
      <c r="E101" s="17" t="str">
        <f t="shared" si="3"/>
        <v/>
      </c>
      <c r="F101" s="17" t="str">
        <f t="shared" si="2"/>
        <v/>
      </c>
      <c r="G101" s="541"/>
      <c r="H101" s="541"/>
      <c r="I101" s="541"/>
      <c r="J101" s="281"/>
      <c r="K101" s="524"/>
      <c r="L101" s="86"/>
      <c r="M101" s="87"/>
      <c r="N101" s="87"/>
      <c r="O101" s="86"/>
      <c r="P101" s="86"/>
      <c r="Q101" s="249"/>
      <c r="R101" s="67"/>
      <c r="S101" s="67"/>
      <c r="T101" s="369"/>
      <c r="U101" s="384"/>
      <c r="V101" s="23"/>
      <c r="W101" s="23"/>
      <c r="X101" s="23"/>
      <c r="Y101" s="23"/>
      <c r="Z101" s="23"/>
      <c r="AA101" s="6"/>
      <c r="AB101"/>
      <c r="AC101" s="264"/>
      <c r="AE101" s="12"/>
      <c r="AF101" s="12"/>
      <c r="AG101" s="12"/>
      <c r="AH101" s="12"/>
      <c r="AI101" s="12"/>
      <c r="AJ101" s="12"/>
    </row>
    <row r="102" spans="1:36" s="2" customFormat="1">
      <c r="A102" s="539" t="s">
        <v>452</v>
      </c>
      <c r="B102" s="17">
        <f>IFERROR(VLOOKUP($H102,'QB Inv Curr'!$H:$AD,13,FALSE),"")</f>
        <v>30</v>
      </c>
      <c r="C102" s="17">
        <f>IFERROR(VLOOKUP($H102,'QB Inv Curr'!$H:$AE,23,FALSE),"")</f>
        <v>0</v>
      </c>
      <c r="D102" s="17">
        <f>IFERROR(VLOOKUP($H102,'QB Inv Curr'!$H:$AL,29,FALSE),"")</f>
        <v>0</v>
      </c>
      <c r="E102" s="17" t="str">
        <f t="shared" si="3"/>
        <v/>
      </c>
      <c r="F102" s="17">
        <f t="shared" si="2"/>
        <v>0</v>
      </c>
      <c r="G102" s="20" t="s">
        <v>657</v>
      </c>
      <c r="H102" s="539" t="s">
        <v>452</v>
      </c>
      <c r="I102" s="542"/>
      <c r="J102" s="278" t="s">
        <v>453</v>
      </c>
      <c r="K102" s="537">
        <v>810797031527</v>
      </c>
      <c r="L102" s="17">
        <v>1</v>
      </c>
      <c r="M102" s="74"/>
      <c r="N102" s="74"/>
      <c r="O102" s="17"/>
      <c r="P102" s="17"/>
      <c r="Q102" s="255" t="e">
        <f>SUM(N103:N107)</f>
        <v>#N/A</v>
      </c>
      <c r="R102" s="255">
        <v>4.5705</v>
      </c>
      <c r="S102" s="538">
        <v>9.99</v>
      </c>
      <c r="T102" s="368"/>
      <c r="U102" s="366"/>
      <c r="V102" s="66"/>
      <c r="W102" s="66" t="e">
        <f>Q102*2</f>
        <v>#N/A</v>
      </c>
      <c r="X102" s="260" t="e">
        <f>SUM(W102-Q102)/W102</f>
        <v>#N/A</v>
      </c>
      <c r="Y102" s="66">
        <v>7.99</v>
      </c>
      <c r="Z102" s="260" t="e">
        <f>SUM(Y102-W102)/Y102</f>
        <v>#N/A</v>
      </c>
      <c r="AA102" s="287">
        <v>8.94</v>
      </c>
      <c r="AB102" s="261" t="e">
        <f>SUM(AA102-Q102)/AA102</f>
        <v>#N/A</v>
      </c>
      <c r="AC102" s="262" t="s">
        <v>658</v>
      </c>
    </row>
    <row r="103" spans="1:36" s="268" customFormat="1">
      <c r="A103" s="19" t="s">
        <v>659</v>
      </c>
      <c r="B103" s="17">
        <f>IFERROR(VLOOKUP($H103,'QB Inv Curr'!$H:$AD,13,FALSE),"")</f>
        <v>215</v>
      </c>
      <c r="C103" s="17">
        <f>IFERROR(VLOOKUP($H103,'QB Inv Curr'!$H:$AE,23,FALSE),"")</f>
        <v>0</v>
      </c>
      <c r="D103" s="17">
        <f>IFERROR(VLOOKUP($H103,'QB Inv Curr'!$H:$AL,29,FALSE),"")</f>
        <v>0</v>
      </c>
      <c r="E103" s="17" t="str">
        <f t="shared" si="3"/>
        <v/>
      </c>
      <c r="F103" s="17">
        <f t="shared" si="2"/>
        <v>0</v>
      </c>
      <c r="G103" s="20"/>
      <c r="H103" s="20" t="s">
        <v>659</v>
      </c>
      <c r="I103" s="20" t="s">
        <v>660</v>
      </c>
      <c r="J103" s="279"/>
      <c r="K103" s="523"/>
      <c r="L103" s="21">
        <v>2</v>
      </c>
      <c r="M103" s="72">
        <f>VLOOKUP(H103,Inventory!A:L,12,FALSE)</f>
        <v>0.39</v>
      </c>
      <c r="N103" s="72">
        <f>SUM(M103*1.42)*L103</f>
        <v>1.1075999999999999</v>
      </c>
      <c r="O103" s="21"/>
      <c r="P103" s="21"/>
      <c r="Q103" s="67"/>
      <c r="R103" s="67"/>
      <c r="S103" s="67"/>
      <c r="T103" s="369"/>
      <c r="U103" s="384"/>
      <c r="V103" s="23"/>
      <c r="W103" s="23"/>
      <c r="X103" s="23"/>
      <c r="Y103" s="23"/>
      <c r="Z103" s="23"/>
      <c r="AA103" s="287">
        <v>8.9499999999999993</v>
      </c>
      <c r="AB103"/>
      <c r="AC103" s="262" t="s">
        <v>661</v>
      </c>
      <c r="AE103" s="12"/>
      <c r="AF103" s="12"/>
      <c r="AG103" s="12"/>
      <c r="AH103" s="12"/>
      <c r="AI103" s="12"/>
      <c r="AJ103" s="12"/>
    </row>
    <row r="104" spans="1:36" s="268" customFormat="1">
      <c r="A104" s="543">
        <v>2023134659</v>
      </c>
      <c r="B104" s="17">
        <f>IFERROR(VLOOKUP($H104,'QB Inv Curr'!$H:$AD,13,FALSE),"")</f>
        <v>1017</v>
      </c>
      <c r="C104" s="17">
        <f>IFERROR(VLOOKUP($H104,'QB Inv Curr'!$H:$AE,23,FALSE),"")</f>
        <v>0</v>
      </c>
      <c r="D104" s="17">
        <f>IFERROR(VLOOKUP($H104,'QB Inv Curr'!$H:$AL,29,FALSE),"")</f>
        <v>0</v>
      </c>
      <c r="E104" s="17" t="str">
        <f t="shared" si="3"/>
        <v/>
      </c>
      <c r="F104" s="17">
        <f t="shared" si="2"/>
        <v>0</v>
      </c>
      <c r="G104" s="541"/>
      <c r="H104" s="343" t="s">
        <v>627</v>
      </c>
      <c r="I104" s="544" t="s">
        <v>561</v>
      </c>
      <c r="J104" s="280"/>
      <c r="K104" s="524"/>
      <c r="L104" s="21">
        <v>1</v>
      </c>
      <c r="M104" s="72">
        <f>VLOOKUP(H104,Inventory!A:L,12,FALSE)</f>
        <v>0.72</v>
      </c>
      <c r="N104" s="72">
        <f>M104*L104</f>
        <v>0.72</v>
      </c>
      <c r="O104" s="21"/>
      <c r="P104" s="21"/>
      <c r="Q104" s="67"/>
      <c r="R104" s="67"/>
      <c r="S104" s="67"/>
      <c r="T104" s="369"/>
      <c r="U104" s="384"/>
      <c r="V104" s="23"/>
      <c r="W104" s="23"/>
      <c r="X104" s="23"/>
      <c r="Y104" s="23"/>
      <c r="Z104" s="23"/>
      <c r="AA104" s="6"/>
      <c r="AB104"/>
      <c r="AC104" s="264"/>
      <c r="AE104" s="12"/>
      <c r="AF104" s="12"/>
      <c r="AG104" s="12"/>
      <c r="AH104" s="12"/>
      <c r="AI104" s="12"/>
      <c r="AJ104" s="12"/>
    </row>
    <row r="105" spans="1:36" s="268" customFormat="1">
      <c r="A105" s="540"/>
      <c r="B105" s="17">
        <f>IFERROR(VLOOKUP($H105,'QB Inv Curr'!$H:$AD,13,FALSE),"")</f>
        <v>220</v>
      </c>
      <c r="C105" s="17">
        <f>IFERROR(VLOOKUP($H105,'QB Inv Curr'!$H:$AE,23,FALSE),"")</f>
        <v>0</v>
      </c>
      <c r="D105" s="17">
        <f>IFERROR(VLOOKUP($H105,'QB Inv Curr'!$H:$AL,29,FALSE),"")</f>
        <v>0</v>
      </c>
      <c r="E105" s="17" t="str">
        <f t="shared" si="3"/>
        <v/>
      </c>
      <c r="F105" s="17">
        <f t="shared" si="2"/>
        <v>0</v>
      </c>
      <c r="G105" s="541"/>
      <c r="H105" s="343" t="s">
        <v>2614</v>
      </c>
      <c r="I105" s="544" t="s">
        <v>2609</v>
      </c>
      <c r="J105" s="280"/>
      <c r="K105" s="524"/>
      <c r="L105" s="21">
        <v>1</v>
      </c>
      <c r="M105" s="72" t="e">
        <f>VLOOKUP(H105,Inventory!A:L,12,FALSE)</f>
        <v>#N/A</v>
      </c>
      <c r="N105" s="72" t="e">
        <f>M105*L105</f>
        <v>#N/A</v>
      </c>
      <c r="O105" s="21"/>
      <c r="P105" s="21"/>
      <c r="Q105" s="67"/>
      <c r="R105" s="67"/>
      <c r="S105" s="67"/>
      <c r="T105" s="369"/>
      <c r="U105" s="384"/>
      <c r="V105" s="23"/>
      <c r="W105" s="23"/>
      <c r="X105" s="23"/>
      <c r="Y105" s="23"/>
      <c r="Z105" s="23"/>
      <c r="AA105" s="6"/>
      <c r="AB105"/>
      <c r="AC105" s="264"/>
      <c r="AE105" s="12"/>
      <c r="AF105" s="12"/>
      <c r="AG105" s="12"/>
      <c r="AH105" s="12"/>
      <c r="AI105" s="12"/>
      <c r="AJ105" s="12"/>
    </row>
    <row r="106" spans="1:36" s="268" customFormat="1">
      <c r="A106" s="540"/>
      <c r="B106" s="17" t="str">
        <f>IFERROR(VLOOKUP($H106,'QB Inv Curr'!$H:$AD,13,FALSE),"")</f>
        <v/>
      </c>
      <c r="C106" s="17" t="str">
        <f>IFERROR(VLOOKUP($H106,'QB Inv Curr'!$H:$AE,23,FALSE),"")</f>
        <v/>
      </c>
      <c r="D106" s="17" t="str">
        <f>IFERROR(VLOOKUP($H106,'QB Inv Curr'!$H:$AL,29,FALSE),"")</f>
        <v/>
      </c>
      <c r="E106" s="17" t="str">
        <f t="shared" si="3"/>
        <v/>
      </c>
      <c r="F106" s="17" t="str">
        <f t="shared" si="2"/>
        <v/>
      </c>
      <c r="G106" s="541"/>
      <c r="H106" s="343" t="s">
        <v>564</v>
      </c>
      <c r="I106" s="544" t="s">
        <v>540</v>
      </c>
      <c r="J106" s="280"/>
      <c r="K106" s="524"/>
      <c r="L106" s="21">
        <v>1</v>
      </c>
      <c r="M106" s="72">
        <f>VLOOKUP(H106,Inventory!A:L,12,FALSE)</f>
        <v>0.75</v>
      </c>
      <c r="N106" s="72">
        <f>M106*L106</f>
        <v>0.75</v>
      </c>
      <c r="O106" s="21"/>
      <c r="P106" s="21"/>
      <c r="Q106" s="67"/>
      <c r="R106" s="67"/>
      <c r="S106" s="67"/>
      <c r="T106" s="369"/>
      <c r="U106" s="384"/>
      <c r="V106" s="23"/>
      <c r="W106" s="23"/>
      <c r="X106" s="23"/>
      <c r="Y106" s="23"/>
      <c r="Z106" s="23"/>
      <c r="AA106" s="6"/>
      <c r="AB106"/>
      <c r="AC106" s="264"/>
      <c r="AE106" s="12"/>
      <c r="AF106" s="12"/>
      <c r="AG106" s="12"/>
      <c r="AH106" s="12"/>
      <c r="AI106" s="12"/>
      <c r="AJ106" s="12"/>
    </row>
    <row r="107" spans="1:36" s="268" customFormat="1">
      <c r="A107" s="540"/>
      <c r="B107" s="17" t="str">
        <f>IFERROR(VLOOKUP($H107,'QB Inv Curr'!$H:$AD,13,FALSE),"")</f>
        <v/>
      </c>
      <c r="C107" s="17" t="str">
        <f>IFERROR(VLOOKUP($H107,'QB Inv Curr'!$H:$AE,23,FALSE),"")</f>
        <v/>
      </c>
      <c r="D107" s="17" t="str">
        <f>IFERROR(VLOOKUP($H107,'QB Inv Curr'!$H:$AL,29,FALSE),"")</f>
        <v/>
      </c>
      <c r="E107" s="17" t="str">
        <f t="shared" si="3"/>
        <v/>
      </c>
      <c r="F107" s="17" t="str">
        <f t="shared" si="2"/>
        <v/>
      </c>
      <c r="G107" s="541"/>
      <c r="H107" s="541"/>
      <c r="I107" s="544" t="s">
        <v>565</v>
      </c>
      <c r="J107" s="280"/>
      <c r="K107" s="524"/>
      <c r="L107" s="259">
        <v>0.25</v>
      </c>
      <c r="M107" s="72">
        <v>0.9</v>
      </c>
      <c r="N107" s="72">
        <f>M107*L107</f>
        <v>0.22500000000000001</v>
      </c>
      <c r="O107" s="21"/>
      <c r="P107" s="21"/>
      <c r="Q107" s="256"/>
      <c r="R107" s="67"/>
      <c r="S107" s="67"/>
      <c r="T107" s="369"/>
      <c r="U107" s="384"/>
      <c r="V107" s="23"/>
      <c r="W107" s="23"/>
      <c r="X107" s="23"/>
      <c r="Y107" s="23"/>
      <c r="Z107" s="23"/>
      <c r="AA107" s="6"/>
      <c r="AB107"/>
      <c r="AC107" s="264"/>
      <c r="AE107" s="12"/>
      <c r="AF107" s="12"/>
      <c r="AG107" s="12"/>
      <c r="AH107" s="12"/>
      <c r="AI107" s="12"/>
      <c r="AJ107" s="12"/>
    </row>
    <row r="108" spans="1:36" s="268" customFormat="1">
      <c r="A108" s="540"/>
      <c r="B108" s="17" t="str">
        <f>IFERROR(VLOOKUP($H108,'QB Inv Curr'!$H:$AD,13,FALSE),"")</f>
        <v/>
      </c>
      <c r="C108" s="17" t="str">
        <f>IFERROR(VLOOKUP($H108,'QB Inv Curr'!$H:$AE,23,FALSE),"")</f>
        <v/>
      </c>
      <c r="D108" s="17" t="str">
        <f>IFERROR(VLOOKUP($H108,'QB Inv Curr'!$H:$AL,29,FALSE),"")</f>
        <v/>
      </c>
      <c r="E108" s="17" t="str">
        <f t="shared" si="3"/>
        <v/>
      </c>
      <c r="F108" s="17" t="str">
        <f t="shared" si="2"/>
        <v/>
      </c>
      <c r="G108" s="541"/>
      <c r="H108" s="541"/>
      <c r="I108" s="541"/>
      <c r="J108" s="281"/>
      <c r="K108" s="524"/>
      <c r="L108" s="86"/>
      <c r="M108" s="87"/>
      <c r="N108" s="87"/>
      <c r="O108" s="86"/>
      <c r="P108" s="86"/>
      <c r="Q108" s="249"/>
      <c r="R108" s="67"/>
      <c r="S108" s="67"/>
      <c r="T108" s="369"/>
      <c r="U108" s="384"/>
      <c r="V108" s="23"/>
      <c r="W108" s="23"/>
      <c r="X108" s="23"/>
      <c r="Y108" s="23"/>
      <c r="Z108" s="23"/>
      <c r="AA108" s="6"/>
      <c r="AB108"/>
      <c r="AC108" s="264"/>
      <c r="AE108" s="12"/>
      <c r="AF108" s="12"/>
      <c r="AG108" s="12"/>
      <c r="AH108" s="12"/>
      <c r="AI108" s="12"/>
      <c r="AJ108" s="12"/>
    </row>
    <row r="109" spans="1:36" s="2" customFormat="1">
      <c r="A109" s="539" t="s">
        <v>454</v>
      </c>
      <c r="B109" s="17">
        <f>IFERROR(VLOOKUP($H109,'QB Inv Curr'!$H:$AD,13,FALSE),"")</f>
        <v>30</v>
      </c>
      <c r="C109" s="17">
        <f>IFERROR(VLOOKUP($H109,'QB Inv Curr'!$H:$AE,23,FALSE),"")</f>
        <v>0</v>
      </c>
      <c r="D109" s="17">
        <f>IFERROR(VLOOKUP($H109,'QB Inv Curr'!$H:$AL,29,FALSE),"")</f>
        <v>0</v>
      </c>
      <c r="E109" s="17" t="str">
        <f t="shared" si="3"/>
        <v/>
      </c>
      <c r="F109" s="17">
        <f t="shared" si="2"/>
        <v>0</v>
      </c>
      <c r="G109" s="542" t="s">
        <v>662</v>
      </c>
      <c r="H109" s="539" t="s">
        <v>454</v>
      </c>
      <c r="I109" s="542"/>
      <c r="J109" s="278" t="s">
        <v>455</v>
      </c>
      <c r="K109" s="537">
        <v>810797031534</v>
      </c>
      <c r="L109" s="17">
        <v>1</v>
      </c>
      <c r="M109" s="74"/>
      <c r="N109" s="74"/>
      <c r="O109" s="17"/>
      <c r="P109" s="17"/>
      <c r="Q109" s="255" t="e">
        <f>SUM(N110:N114)</f>
        <v>#N/A</v>
      </c>
      <c r="R109" s="255">
        <v>4.7519999999999998</v>
      </c>
      <c r="S109" s="538">
        <v>11.99</v>
      </c>
      <c r="T109" s="368"/>
      <c r="U109" s="366"/>
      <c r="V109" s="66"/>
      <c r="W109" s="66" t="e">
        <f>Q109*2</f>
        <v>#N/A</v>
      </c>
      <c r="X109" s="260" t="e">
        <f>SUM(W109-Q109)/W109</f>
        <v>#N/A</v>
      </c>
      <c r="Y109" s="66">
        <v>8.99</v>
      </c>
      <c r="Z109" s="260" t="e">
        <f>SUM(Y109-W109)/Y109</f>
        <v>#N/A</v>
      </c>
      <c r="AA109" s="287">
        <v>18.61</v>
      </c>
      <c r="AB109" s="261" t="e">
        <f>SUM(AA109-Q109)/AA109</f>
        <v>#N/A</v>
      </c>
      <c r="AC109" s="262" t="s">
        <v>663</v>
      </c>
    </row>
    <row r="110" spans="1:36" s="268" customFormat="1">
      <c r="A110" s="19" t="s">
        <v>664</v>
      </c>
      <c r="B110" s="17">
        <f>IFERROR(VLOOKUP($H110,'QB Inv Curr'!$H:$AD,13,FALSE),"")</f>
        <v>190</v>
      </c>
      <c r="C110" s="17">
        <f>IFERROR(VLOOKUP($H110,'QB Inv Curr'!$H:$AE,23,FALSE),"")</f>
        <v>0</v>
      </c>
      <c r="D110" s="17">
        <f>IFERROR(VLOOKUP($H110,'QB Inv Curr'!$H:$AL,29,FALSE),"")</f>
        <v>0</v>
      </c>
      <c r="E110" s="17" t="str">
        <f t="shared" si="3"/>
        <v/>
      </c>
      <c r="F110" s="17">
        <f t="shared" si="2"/>
        <v>0</v>
      </c>
      <c r="G110" s="20"/>
      <c r="H110" s="20" t="s">
        <v>664</v>
      </c>
      <c r="I110" s="20" t="s">
        <v>665</v>
      </c>
      <c r="J110" s="279"/>
      <c r="K110" s="523"/>
      <c r="L110" s="21">
        <v>2</v>
      </c>
      <c r="M110" s="72">
        <f>VLOOKUP(H110,Inventory!A:L,12,FALSE)</f>
        <v>0.43</v>
      </c>
      <c r="N110" s="72">
        <f>SUM(M110*1.42)*L110</f>
        <v>1.2211999999999998</v>
      </c>
      <c r="O110" s="21"/>
      <c r="P110" s="21"/>
      <c r="Q110" s="67"/>
      <c r="R110" s="67"/>
      <c r="S110" s="67"/>
      <c r="T110" s="369"/>
      <c r="U110" s="384"/>
      <c r="V110" s="23"/>
      <c r="W110" s="23"/>
      <c r="X110" s="23"/>
      <c r="Y110" s="23"/>
      <c r="Z110" s="23"/>
      <c r="AA110" s="287">
        <v>9.9499999999999993</v>
      </c>
      <c r="AB110"/>
      <c r="AC110" s="262" t="s">
        <v>666</v>
      </c>
      <c r="AE110" s="12"/>
      <c r="AF110" s="12"/>
      <c r="AG110" s="12"/>
      <c r="AH110" s="12"/>
      <c r="AI110" s="12"/>
      <c r="AJ110" s="12"/>
    </row>
    <row r="111" spans="1:36" s="268" customFormat="1">
      <c r="A111" s="543">
        <v>2023134660</v>
      </c>
      <c r="B111" s="17">
        <f>IFERROR(VLOOKUP($H111,'QB Inv Curr'!$H:$AD,13,FALSE),"")</f>
        <v>1017</v>
      </c>
      <c r="C111" s="17">
        <f>IFERROR(VLOOKUP($H111,'QB Inv Curr'!$H:$AE,23,FALSE),"")</f>
        <v>0</v>
      </c>
      <c r="D111" s="17">
        <f>IFERROR(VLOOKUP($H111,'QB Inv Curr'!$H:$AL,29,FALSE),"")</f>
        <v>0</v>
      </c>
      <c r="E111" s="17" t="str">
        <f t="shared" si="3"/>
        <v/>
      </c>
      <c r="F111" s="17">
        <f t="shared" si="2"/>
        <v>0</v>
      </c>
      <c r="G111" s="541"/>
      <c r="H111" s="343" t="s">
        <v>627</v>
      </c>
      <c r="I111" s="544" t="s">
        <v>561</v>
      </c>
      <c r="J111" s="280"/>
      <c r="K111" s="524"/>
      <c r="L111" s="21">
        <v>1</v>
      </c>
      <c r="M111" s="72">
        <f>VLOOKUP(H111,Inventory!A:L,12,FALSE)</f>
        <v>0.72</v>
      </c>
      <c r="N111" s="72">
        <f>M111*L111</f>
        <v>0.72</v>
      </c>
      <c r="O111" s="21"/>
      <c r="P111" s="21"/>
      <c r="Q111" s="67"/>
      <c r="R111" s="67"/>
      <c r="S111" s="67"/>
      <c r="T111" s="369"/>
      <c r="U111" s="384"/>
      <c r="V111" s="23"/>
      <c r="W111" s="23"/>
      <c r="X111" s="23"/>
      <c r="Y111" s="23"/>
      <c r="Z111" s="23"/>
      <c r="AA111" s="6"/>
      <c r="AB111"/>
      <c r="AC111" s="264"/>
      <c r="AE111" s="12"/>
      <c r="AF111" s="12"/>
      <c r="AG111" s="12"/>
      <c r="AH111" s="12"/>
      <c r="AI111" s="12"/>
      <c r="AJ111" s="12"/>
    </row>
    <row r="112" spans="1:36" s="268" customFormat="1">
      <c r="A112" s="540"/>
      <c r="B112" s="17">
        <f>IFERROR(VLOOKUP($H112,'QB Inv Curr'!$H:$AD,13,FALSE),"")</f>
        <v>220</v>
      </c>
      <c r="C112" s="17">
        <f>IFERROR(VLOOKUP($H112,'QB Inv Curr'!$H:$AE,23,FALSE),"")</f>
        <v>0</v>
      </c>
      <c r="D112" s="17">
        <f>IFERROR(VLOOKUP($H112,'QB Inv Curr'!$H:$AL,29,FALSE),"")</f>
        <v>0</v>
      </c>
      <c r="E112" s="17" t="str">
        <f t="shared" si="3"/>
        <v/>
      </c>
      <c r="F112" s="17">
        <f t="shared" si="2"/>
        <v>0</v>
      </c>
      <c r="G112" s="541"/>
      <c r="H112" s="343" t="s">
        <v>2615</v>
      </c>
      <c r="I112" s="544" t="s">
        <v>2609</v>
      </c>
      <c r="J112" s="280"/>
      <c r="K112" s="524"/>
      <c r="L112" s="21">
        <v>1</v>
      </c>
      <c r="M112" s="72" t="e">
        <f>VLOOKUP(H112,Inventory!A:L,12,FALSE)</f>
        <v>#N/A</v>
      </c>
      <c r="N112" s="72" t="e">
        <f>M112*L112</f>
        <v>#N/A</v>
      </c>
      <c r="O112" s="21"/>
      <c r="P112" s="21"/>
      <c r="Q112" s="67"/>
      <c r="R112" s="67"/>
      <c r="S112" s="67"/>
      <c r="T112" s="369"/>
      <c r="U112" s="384"/>
      <c r="V112" s="23"/>
      <c r="W112" s="23"/>
      <c r="X112" s="23"/>
      <c r="Y112" s="23"/>
      <c r="Z112" s="23"/>
      <c r="AA112" s="6"/>
      <c r="AB112"/>
      <c r="AC112" s="264"/>
      <c r="AE112" s="12"/>
      <c r="AF112" s="12"/>
      <c r="AG112" s="12"/>
      <c r="AH112" s="12"/>
      <c r="AI112" s="12"/>
      <c r="AJ112" s="12"/>
    </row>
    <row r="113" spans="1:36" s="268" customFormat="1">
      <c r="A113" s="540"/>
      <c r="B113" s="17" t="str">
        <f>IFERROR(VLOOKUP($H113,'QB Inv Curr'!$H:$AD,13,FALSE),"")</f>
        <v/>
      </c>
      <c r="C113" s="17" t="str">
        <f>IFERROR(VLOOKUP($H113,'QB Inv Curr'!$H:$AE,23,FALSE),"")</f>
        <v/>
      </c>
      <c r="D113" s="17" t="str">
        <f>IFERROR(VLOOKUP($H113,'QB Inv Curr'!$H:$AL,29,FALSE),"")</f>
        <v/>
      </c>
      <c r="E113" s="17" t="str">
        <f t="shared" si="3"/>
        <v/>
      </c>
      <c r="F113" s="17" t="str">
        <f t="shared" si="2"/>
        <v/>
      </c>
      <c r="G113" s="541"/>
      <c r="H113" s="343" t="s">
        <v>564</v>
      </c>
      <c r="I113" s="544" t="s">
        <v>540</v>
      </c>
      <c r="J113" s="280"/>
      <c r="K113" s="524"/>
      <c r="L113" s="21">
        <v>1</v>
      </c>
      <c r="M113" s="72">
        <f>VLOOKUP(H113,Inventory!A:L,12,FALSE)</f>
        <v>0.75</v>
      </c>
      <c r="N113" s="72">
        <f>M113*L113</f>
        <v>0.75</v>
      </c>
      <c r="O113" s="21"/>
      <c r="P113" s="21"/>
      <c r="Q113" s="67"/>
      <c r="R113" s="67"/>
      <c r="S113" s="67"/>
      <c r="T113" s="369"/>
      <c r="U113" s="384"/>
      <c r="V113" s="23"/>
      <c r="W113" s="23"/>
      <c r="X113" s="23"/>
      <c r="Y113" s="23"/>
      <c r="Z113" s="23"/>
      <c r="AA113" s="6"/>
      <c r="AB113"/>
      <c r="AC113" s="264"/>
      <c r="AE113" s="12"/>
      <c r="AF113" s="12"/>
      <c r="AG113" s="12"/>
      <c r="AH113" s="12"/>
      <c r="AI113" s="12"/>
      <c r="AJ113" s="12"/>
    </row>
    <row r="114" spans="1:36" s="268" customFormat="1">
      <c r="A114" s="540"/>
      <c r="B114" s="17" t="str">
        <f>IFERROR(VLOOKUP($H114,'QB Inv Curr'!$H:$AD,13,FALSE),"")</f>
        <v/>
      </c>
      <c r="C114" s="17" t="str">
        <f>IFERROR(VLOOKUP($H114,'QB Inv Curr'!$H:$AE,23,FALSE),"")</f>
        <v/>
      </c>
      <c r="D114" s="17" t="str">
        <f>IFERROR(VLOOKUP($H114,'QB Inv Curr'!$H:$AL,29,FALSE),"")</f>
        <v/>
      </c>
      <c r="E114" s="17" t="str">
        <f t="shared" si="3"/>
        <v/>
      </c>
      <c r="F114" s="17" t="str">
        <f t="shared" si="2"/>
        <v/>
      </c>
      <c r="G114" s="541"/>
      <c r="H114" s="541"/>
      <c r="I114" s="544" t="s">
        <v>565</v>
      </c>
      <c r="J114" s="280"/>
      <c r="K114" s="524"/>
      <c r="L114" s="259">
        <v>0.25</v>
      </c>
      <c r="M114" s="72">
        <v>0.9</v>
      </c>
      <c r="N114" s="72">
        <f>M114*L114</f>
        <v>0.22500000000000001</v>
      </c>
      <c r="O114" s="21"/>
      <c r="P114" s="21"/>
      <c r="Q114" s="256"/>
      <c r="R114" s="67"/>
      <c r="S114" s="67"/>
      <c r="T114" s="369"/>
      <c r="U114" s="384"/>
      <c r="V114" s="23"/>
      <c r="W114" s="23"/>
      <c r="X114" s="23"/>
      <c r="Y114" s="23"/>
      <c r="Z114" s="23"/>
      <c r="AA114" s="6"/>
      <c r="AB114"/>
      <c r="AC114" s="264"/>
      <c r="AE114" s="12"/>
      <c r="AF114" s="12"/>
      <c r="AG114" s="12"/>
      <c r="AH114" s="12"/>
      <c r="AI114" s="12"/>
      <c r="AJ114" s="12"/>
    </row>
    <row r="115" spans="1:36" s="268" customFormat="1">
      <c r="A115" s="540"/>
      <c r="B115" s="17" t="str">
        <f>IFERROR(VLOOKUP($H115,'QB Inv Curr'!$H:$AD,13,FALSE),"")</f>
        <v/>
      </c>
      <c r="C115" s="17" t="str">
        <f>IFERROR(VLOOKUP($H115,'QB Inv Curr'!$H:$AE,23,FALSE),"")</f>
        <v/>
      </c>
      <c r="D115" s="17" t="str">
        <f>IFERROR(VLOOKUP($H115,'QB Inv Curr'!$H:$AL,29,FALSE),"")</f>
        <v/>
      </c>
      <c r="E115" s="17" t="str">
        <f t="shared" si="3"/>
        <v/>
      </c>
      <c r="F115" s="17" t="str">
        <f t="shared" si="2"/>
        <v/>
      </c>
      <c r="G115" s="541"/>
      <c r="H115" s="541"/>
      <c r="I115" s="541"/>
      <c r="J115" s="281"/>
      <c r="K115" s="524"/>
      <c r="L115" s="86"/>
      <c r="M115" s="87"/>
      <c r="N115" s="87"/>
      <c r="O115" s="86"/>
      <c r="P115" s="86"/>
      <c r="Q115" s="249"/>
      <c r="R115" s="67"/>
      <c r="S115" s="67"/>
      <c r="T115" s="369"/>
      <c r="U115" s="384"/>
      <c r="V115" s="23"/>
      <c r="W115" s="23"/>
      <c r="X115" s="23"/>
      <c r="Y115" s="23"/>
      <c r="Z115" s="23"/>
      <c r="AA115" s="6"/>
      <c r="AB115"/>
      <c r="AC115" s="264"/>
      <c r="AE115" s="12"/>
      <c r="AF115" s="12"/>
      <c r="AG115" s="12"/>
      <c r="AH115" s="12"/>
      <c r="AI115" s="12"/>
      <c r="AJ115" s="12"/>
    </row>
    <row r="116" spans="1:36" s="2" customFormat="1" ht="31.5">
      <c r="A116" s="539" t="s">
        <v>458</v>
      </c>
      <c r="B116" s="17">
        <f>IFERROR(VLOOKUP($H116,'QB Inv Curr'!$H:$AD,13,FALSE),"")</f>
        <v>0</v>
      </c>
      <c r="C116" s="17">
        <f>IFERROR(VLOOKUP($H116,'QB Inv Curr'!$H:$AE,23,FALSE),"")</f>
        <v>0</v>
      </c>
      <c r="D116" s="17">
        <f>IFERROR(VLOOKUP($H116,'QB Inv Curr'!$H:$AL,29,FALSE),"")</f>
        <v>0</v>
      </c>
      <c r="E116" s="17" t="str">
        <f t="shared" si="3"/>
        <v/>
      </c>
      <c r="F116" s="17">
        <f t="shared" si="2"/>
        <v>0</v>
      </c>
      <c r="G116" s="542" t="s">
        <v>667</v>
      </c>
      <c r="H116" s="539" t="s">
        <v>458</v>
      </c>
      <c r="I116" s="542"/>
      <c r="J116" s="278" t="s">
        <v>698</v>
      </c>
      <c r="K116" s="537">
        <v>810797031558</v>
      </c>
      <c r="L116" s="17">
        <v>1</v>
      </c>
      <c r="M116" s="74"/>
      <c r="N116" s="74"/>
      <c r="O116" s="17"/>
      <c r="P116" s="17"/>
      <c r="Q116" s="255" t="e">
        <f>SUM(N117:N121)</f>
        <v>#N/A</v>
      </c>
      <c r="R116" s="255">
        <v>5.7914999999999992</v>
      </c>
      <c r="S116" s="538">
        <v>13.99</v>
      </c>
      <c r="T116" s="368"/>
      <c r="U116" s="366"/>
      <c r="V116" s="66"/>
      <c r="W116" s="66" t="e">
        <f>Q116*2</f>
        <v>#N/A</v>
      </c>
      <c r="X116" s="260" t="e">
        <f>SUM(W116-Q116)/W116</f>
        <v>#N/A</v>
      </c>
      <c r="Y116" s="66">
        <v>10.99</v>
      </c>
      <c r="Z116" s="260" t="e">
        <f>SUM(Y116-W116)/Y116</f>
        <v>#N/A</v>
      </c>
      <c r="AA116" s="287">
        <v>32.700000000000003</v>
      </c>
      <c r="AB116" s="261" t="e">
        <f>SUM(AA116-Q116)/AA116</f>
        <v>#N/A</v>
      </c>
      <c r="AC116" s="262" t="s">
        <v>669</v>
      </c>
    </row>
    <row r="117" spans="1:36" s="268" customFormat="1">
      <c r="A117" s="19" t="s">
        <v>670</v>
      </c>
      <c r="B117" s="17">
        <f>IFERROR(VLOOKUP($H117,'QB Inv Curr'!$H:$AD,13,FALSE),"")</f>
        <v>200</v>
      </c>
      <c r="C117" s="17">
        <f>IFERROR(VLOOKUP($H117,'QB Inv Curr'!$H:$AE,23,FALSE),"")</f>
        <v>0</v>
      </c>
      <c r="D117" s="17">
        <f>IFERROR(VLOOKUP($H117,'QB Inv Curr'!$H:$AL,29,FALSE),"")</f>
        <v>0</v>
      </c>
      <c r="E117" s="17" t="str">
        <f t="shared" si="3"/>
        <v/>
      </c>
      <c r="F117" s="17">
        <f t="shared" si="2"/>
        <v>0</v>
      </c>
      <c r="G117" s="20"/>
      <c r="H117" s="20" t="s">
        <v>670</v>
      </c>
      <c r="I117" s="20" t="s">
        <v>2616</v>
      </c>
      <c r="J117" s="279"/>
      <c r="K117" s="523"/>
      <c r="L117" s="21">
        <v>1</v>
      </c>
      <c r="M117" s="72">
        <f>VLOOKUP(H117,Inventory!A:L,12,FALSE)</f>
        <v>1.2</v>
      </c>
      <c r="N117" s="72">
        <f>SUM(M117*1.42)*L117</f>
        <v>1.704</v>
      </c>
      <c r="O117" s="21"/>
      <c r="P117" s="21"/>
      <c r="Q117" s="67"/>
      <c r="R117" s="67"/>
      <c r="S117" s="67"/>
      <c r="T117" s="369"/>
      <c r="U117" s="384"/>
      <c r="V117" s="23"/>
      <c r="W117" s="23"/>
      <c r="X117" s="23"/>
      <c r="Y117" s="23"/>
      <c r="Z117" s="23"/>
      <c r="AA117" s="287">
        <v>12.95</v>
      </c>
      <c r="AB117"/>
      <c r="AC117" s="262" t="s">
        <v>672</v>
      </c>
      <c r="AE117" s="12"/>
      <c r="AF117" s="12"/>
      <c r="AG117" s="12"/>
      <c r="AH117" s="12"/>
      <c r="AI117" s="12"/>
      <c r="AJ117" s="12"/>
    </row>
    <row r="118" spans="1:36" s="268" customFormat="1">
      <c r="A118" s="543">
        <v>695814</v>
      </c>
      <c r="B118" s="17">
        <f>IFERROR(VLOOKUP($H118,'QB Inv Curr'!$H:$AD,13,FALSE),"")</f>
        <v>1200</v>
      </c>
      <c r="C118" s="17">
        <f>IFERROR(VLOOKUP($H118,'QB Inv Curr'!$H:$AE,23,FALSE),"")</f>
        <v>0</v>
      </c>
      <c r="D118" s="17">
        <f>IFERROR(VLOOKUP($H118,'QB Inv Curr'!$H:$AL,29,FALSE),"")</f>
        <v>0</v>
      </c>
      <c r="E118" s="17" t="str">
        <f t="shared" si="3"/>
        <v/>
      </c>
      <c r="F118" s="17">
        <f t="shared" si="2"/>
        <v>0</v>
      </c>
      <c r="G118" s="541"/>
      <c r="H118" s="343" t="s">
        <v>588</v>
      </c>
      <c r="I118" s="544" t="s">
        <v>561</v>
      </c>
      <c r="J118" s="280"/>
      <c r="K118" s="524"/>
      <c r="L118" s="21">
        <v>1</v>
      </c>
      <c r="M118" s="72">
        <f>VLOOKUP(H118,Inventory!A:L,12,FALSE)</f>
        <v>0.69</v>
      </c>
      <c r="N118" s="72">
        <f>M118*L118</f>
        <v>0.69</v>
      </c>
      <c r="O118" s="21"/>
      <c r="P118" s="21"/>
      <c r="Q118" s="67"/>
      <c r="R118" s="67"/>
      <c r="S118" s="67"/>
      <c r="T118" s="369"/>
      <c r="U118" s="384"/>
      <c r="V118" s="23"/>
      <c r="W118" s="23"/>
      <c r="X118" s="23"/>
      <c r="Y118" s="23"/>
      <c r="Z118" s="23"/>
      <c r="AA118" s="6"/>
      <c r="AB118"/>
      <c r="AC118" s="264"/>
      <c r="AE118" s="12"/>
      <c r="AF118" s="12"/>
      <c r="AG118" s="12"/>
      <c r="AH118" s="12"/>
      <c r="AI118" s="12"/>
      <c r="AJ118" s="12"/>
    </row>
    <row r="119" spans="1:36" s="268" customFormat="1">
      <c r="A119" s="540"/>
      <c r="B119" s="17">
        <f>IFERROR(VLOOKUP($H119,'QB Inv Curr'!$H:$AD,13,FALSE),"")</f>
        <v>250</v>
      </c>
      <c r="C119" s="17">
        <f>IFERROR(VLOOKUP($H119,'QB Inv Curr'!$H:$AE,23,FALSE),"")</f>
        <v>0</v>
      </c>
      <c r="D119" s="17">
        <f>IFERROR(VLOOKUP($H119,'QB Inv Curr'!$H:$AL,29,FALSE),"")</f>
        <v>0</v>
      </c>
      <c r="E119" s="17" t="str">
        <f t="shared" si="3"/>
        <v/>
      </c>
      <c r="F119" s="17">
        <f t="shared" si="2"/>
        <v>0</v>
      </c>
      <c r="G119" s="541"/>
      <c r="H119" s="343" t="s">
        <v>2617</v>
      </c>
      <c r="I119" s="544" t="s">
        <v>2618</v>
      </c>
      <c r="J119" s="280"/>
      <c r="K119" s="524"/>
      <c r="L119" s="21">
        <v>1</v>
      </c>
      <c r="M119" s="72" t="e">
        <f>VLOOKUP(H119,Inventory!A:L,12,FALSE)</f>
        <v>#N/A</v>
      </c>
      <c r="N119" s="72" t="e">
        <f>M119*L119</f>
        <v>#N/A</v>
      </c>
      <c r="O119" s="21"/>
      <c r="P119" s="21"/>
      <c r="Q119" s="67"/>
      <c r="R119" s="67"/>
      <c r="S119" s="67"/>
      <c r="T119" s="369"/>
      <c r="U119" s="384"/>
      <c r="V119" s="23"/>
      <c r="W119" s="23"/>
      <c r="X119" s="23"/>
      <c r="Y119" s="23"/>
      <c r="Z119" s="23"/>
      <c r="AA119" s="6"/>
      <c r="AB119"/>
      <c r="AC119" s="264"/>
      <c r="AE119" s="12"/>
      <c r="AF119" s="12"/>
      <c r="AG119" s="12"/>
      <c r="AH119" s="12"/>
      <c r="AI119" s="12"/>
      <c r="AJ119" s="12"/>
    </row>
    <row r="120" spans="1:36" s="268" customFormat="1">
      <c r="A120" s="540"/>
      <c r="B120" s="17" t="str">
        <f>IFERROR(VLOOKUP($H120,'QB Inv Curr'!$H:$AD,13,FALSE),"")</f>
        <v/>
      </c>
      <c r="C120" s="17" t="str">
        <f>IFERROR(VLOOKUP($H120,'QB Inv Curr'!$H:$AE,23,FALSE),"")</f>
        <v/>
      </c>
      <c r="D120" s="17" t="str">
        <f>IFERROR(VLOOKUP($H120,'QB Inv Curr'!$H:$AL,29,FALSE),"")</f>
        <v/>
      </c>
      <c r="E120" s="17" t="str">
        <f t="shared" si="3"/>
        <v/>
      </c>
      <c r="F120" s="17" t="str">
        <f t="shared" si="2"/>
        <v/>
      </c>
      <c r="G120"/>
      <c r="H120" s="343" t="s">
        <v>564</v>
      </c>
      <c r="I120" s="544" t="s">
        <v>540</v>
      </c>
      <c r="J120" s="280"/>
      <c r="K120" s="524"/>
      <c r="L120" s="21">
        <v>1</v>
      </c>
      <c r="M120" s="72">
        <f>VLOOKUP(H120,Inventory!A:L,12,FALSE)</f>
        <v>0.75</v>
      </c>
      <c r="N120" s="72">
        <f>M120*L120</f>
        <v>0.75</v>
      </c>
      <c r="O120" s="21"/>
      <c r="P120" s="21"/>
      <c r="Q120" s="67"/>
      <c r="R120" s="67"/>
      <c r="S120" s="67"/>
      <c r="T120" s="369"/>
      <c r="U120" s="384"/>
      <c r="V120" s="23"/>
      <c r="W120" s="23"/>
      <c r="X120" s="23"/>
      <c r="Y120" s="23"/>
      <c r="Z120" s="23"/>
      <c r="AA120" s="6"/>
      <c r="AB120"/>
      <c r="AC120" s="264"/>
      <c r="AE120" s="12"/>
      <c r="AF120" s="12"/>
      <c r="AG120" s="12"/>
      <c r="AH120" s="12"/>
      <c r="AI120" s="12"/>
      <c r="AJ120" s="12"/>
    </row>
    <row r="121" spans="1:36" s="268" customFormat="1">
      <c r="A121" s="540"/>
      <c r="B121" s="17" t="str">
        <f>IFERROR(VLOOKUP($H121,'QB Inv Curr'!$H:$AD,13,FALSE),"")</f>
        <v/>
      </c>
      <c r="C121" s="17" t="str">
        <f>IFERROR(VLOOKUP($H121,'QB Inv Curr'!$H:$AE,23,FALSE),"")</f>
        <v/>
      </c>
      <c r="D121" s="17" t="str">
        <f>IFERROR(VLOOKUP($H121,'QB Inv Curr'!$H:$AL,29,FALSE),"")</f>
        <v/>
      </c>
      <c r="E121" s="17" t="str">
        <f t="shared" si="3"/>
        <v/>
      </c>
      <c r="F121" s="17" t="str">
        <f t="shared" si="2"/>
        <v/>
      </c>
      <c r="G121" s="541"/>
      <c r="H121" s="541"/>
      <c r="I121" s="544" t="s">
        <v>565</v>
      </c>
      <c r="J121" s="280"/>
      <c r="K121" s="524"/>
      <c r="L121" s="259">
        <v>0.25</v>
      </c>
      <c r="M121" s="72">
        <v>0.9</v>
      </c>
      <c r="N121" s="72">
        <f>M121*L121</f>
        <v>0.22500000000000001</v>
      </c>
      <c r="O121" s="21"/>
      <c r="P121" s="21"/>
      <c r="Q121" s="256"/>
      <c r="R121" s="67"/>
      <c r="S121" s="67"/>
      <c r="T121" s="369"/>
      <c r="U121" s="384"/>
      <c r="V121" s="23"/>
      <c r="W121" s="23"/>
      <c r="X121" s="23"/>
      <c r="Y121" s="23"/>
      <c r="Z121" s="23"/>
      <c r="AA121" s="6"/>
      <c r="AB121"/>
      <c r="AC121" s="264"/>
      <c r="AE121" s="12"/>
      <c r="AF121" s="12"/>
      <c r="AG121" s="12"/>
      <c r="AH121" s="12"/>
      <c r="AI121" s="12"/>
      <c r="AJ121" s="12"/>
    </row>
    <row r="122" spans="1:36" s="268" customFormat="1">
      <c r="A122" s="540"/>
      <c r="B122" s="17" t="str">
        <f>IFERROR(VLOOKUP($H122,'QB Inv Curr'!$H:$AD,13,FALSE),"")</f>
        <v/>
      </c>
      <c r="C122" s="17" t="str">
        <f>IFERROR(VLOOKUP($H122,'QB Inv Curr'!$H:$AE,23,FALSE),"")</f>
        <v/>
      </c>
      <c r="D122" s="17" t="str">
        <f>IFERROR(VLOOKUP($H122,'QB Inv Curr'!$H:$AL,29,FALSE),"")</f>
        <v/>
      </c>
      <c r="E122" s="17" t="str">
        <f t="shared" si="3"/>
        <v/>
      </c>
      <c r="F122" s="17" t="str">
        <f t="shared" si="2"/>
        <v/>
      </c>
      <c r="G122" s="541"/>
      <c r="H122" s="541"/>
      <c r="I122" s="541"/>
      <c r="J122" s="281"/>
      <c r="K122" s="524"/>
      <c r="L122" s="86"/>
      <c r="M122" s="87"/>
      <c r="N122" s="87"/>
      <c r="O122" s="86"/>
      <c r="P122" s="86"/>
      <c r="Q122" s="249"/>
      <c r="R122" s="67"/>
      <c r="S122" s="67"/>
      <c r="T122" s="369"/>
      <c r="U122" s="384"/>
      <c r="V122" s="23"/>
      <c r="W122" s="23"/>
      <c r="X122" s="23"/>
      <c r="Y122" s="23"/>
      <c r="Z122" s="23"/>
      <c r="AA122" s="6"/>
      <c r="AB122"/>
      <c r="AC122" s="264"/>
      <c r="AE122" s="12"/>
      <c r="AF122" s="12"/>
      <c r="AG122" s="12"/>
      <c r="AH122" s="12"/>
      <c r="AI122" s="12"/>
      <c r="AJ122" s="12"/>
    </row>
    <row r="123" spans="1:36" s="2" customFormat="1" ht="31.5">
      <c r="A123" s="539" t="s">
        <v>460</v>
      </c>
      <c r="B123" s="17">
        <f>IFERROR(VLOOKUP($H123,'QB Inv Curr'!$H:$AD,13,FALSE),"")</f>
        <v>0</v>
      </c>
      <c r="C123" s="17">
        <f>IFERROR(VLOOKUP($H123,'QB Inv Curr'!$H:$AE,23,FALSE),"")</f>
        <v>0</v>
      </c>
      <c r="D123" s="17">
        <f>IFERROR(VLOOKUP($H123,'QB Inv Curr'!$H:$AL,29,FALSE),"")</f>
        <v>0</v>
      </c>
      <c r="E123" s="17" t="str">
        <f t="shared" si="3"/>
        <v/>
      </c>
      <c r="F123" s="17">
        <f t="shared" si="2"/>
        <v>0</v>
      </c>
      <c r="G123" s="542"/>
      <c r="H123" s="539" t="s">
        <v>460</v>
      </c>
      <c r="I123" s="542"/>
      <c r="J123" s="518" t="s">
        <v>461</v>
      </c>
      <c r="K123" s="537">
        <v>810797031565</v>
      </c>
      <c r="L123" s="17">
        <v>1</v>
      </c>
      <c r="M123" s="74"/>
      <c r="N123" s="74"/>
      <c r="O123" s="17"/>
      <c r="P123" s="17"/>
      <c r="Q123" s="255" t="e">
        <f>SUM(N124:N128)</f>
        <v>#N/A</v>
      </c>
      <c r="R123" s="255" t="e">
        <v>#N/A</v>
      </c>
      <c r="S123" s="538">
        <v>14.99</v>
      </c>
      <c r="T123" s="368"/>
      <c r="U123" s="366"/>
      <c r="V123" s="66"/>
      <c r="W123" s="66" t="e">
        <f>Q123*2</f>
        <v>#N/A</v>
      </c>
      <c r="X123" s="260" t="e">
        <f>SUM(W123-Q123)/W123</f>
        <v>#N/A</v>
      </c>
      <c r="Y123" s="66">
        <v>12.99</v>
      </c>
      <c r="Z123" s="260" t="e">
        <f>SUM(Y123-W123)/Y123</f>
        <v>#N/A</v>
      </c>
      <c r="AA123" s="287">
        <v>40.11</v>
      </c>
      <c r="AB123" s="261" t="e">
        <f>SUM(AA123-Q123)/AA123</f>
        <v>#N/A</v>
      </c>
      <c r="AC123" s="262" t="s">
        <v>674</v>
      </c>
    </row>
    <row r="124" spans="1:36" s="268" customFormat="1">
      <c r="A124" s="19" t="s">
        <v>675</v>
      </c>
      <c r="B124" s="17">
        <f>IFERROR(VLOOKUP($H124,'QB Inv Curr'!$H:$AD,13,FALSE),"")</f>
        <v>100</v>
      </c>
      <c r="C124" s="17">
        <f>IFERROR(VLOOKUP($H124,'QB Inv Curr'!$H:$AE,23,FALSE),"")</f>
        <v>0</v>
      </c>
      <c r="D124" s="17">
        <f>IFERROR(VLOOKUP($H124,'QB Inv Curr'!$H:$AL,29,FALSE),"")</f>
        <v>0</v>
      </c>
      <c r="E124" s="17" t="str">
        <f t="shared" si="3"/>
        <v/>
      </c>
      <c r="F124" s="17">
        <f t="shared" si="2"/>
        <v>0</v>
      </c>
      <c r="G124" s="20"/>
      <c r="H124" s="20" t="s">
        <v>675</v>
      </c>
      <c r="I124" s="20" t="s">
        <v>2619</v>
      </c>
      <c r="J124" s="519"/>
      <c r="K124" s="523"/>
      <c r="L124" s="21">
        <v>1</v>
      </c>
      <c r="M124" s="72">
        <v>2.02</v>
      </c>
      <c r="N124" s="72">
        <f>SUM(M124*1.42)*L124</f>
        <v>2.8683999999999998</v>
      </c>
      <c r="O124" s="21"/>
      <c r="P124" s="21"/>
      <c r="Q124" s="67"/>
      <c r="R124" s="67"/>
      <c r="S124" s="67"/>
      <c r="T124" s="369"/>
      <c r="U124" s="384"/>
      <c r="V124" s="23"/>
      <c r="W124" s="23"/>
      <c r="X124" s="23"/>
      <c r="Y124" s="23"/>
      <c r="Z124" s="23"/>
      <c r="AA124" s="287"/>
      <c r="AB124"/>
      <c r="AC124" s="264"/>
      <c r="AE124" s="12"/>
      <c r="AF124" s="12"/>
      <c r="AG124" s="12"/>
      <c r="AH124" s="12"/>
      <c r="AI124" s="12"/>
      <c r="AJ124" s="12"/>
    </row>
    <row r="125" spans="1:36" s="268" customFormat="1">
      <c r="A125" s="540" t="s">
        <v>677</v>
      </c>
      <c r="B125" s="17">
        <f>IFERROR(VLOOKUP($H125,'QB Inv Curr'!$H:$AD,13,FALSE),"")</f>
        <v>1200</v>
      </c>
      <c r="C125" s="17">
        <f>IFERROR(VLOOKUP($H125,'QB Inv Curr'!$H:$AE,23,FALSE),"")</f>
        <v>0</v>
      </c>
      <c r="D125" s="17">
        <f>IFERROR(VLOOKUP($H125,'QB Inv Curr'!$H:$AL,29,FALSE),"")</f>
        <v>0</v>
      </c>
      <c r="E125" s="17" t="str">
        <f t="shared" si="3"/>
        <v/>
      </c>
      <c r="F125" s="17">
        <f t="shared" si="2"/>
        <v>0</v>
      </c>
      <c r="G125" s="541"/>
      <c r="H125" s="343" t="s">
        <v>588</v>
      </c>
      <c r="I125" s="544" t="s">
        <v>561</v>
      </c>
      <c r="J125" s="520"/>
      <c r="K125" s="524"/>
      <c r="L125" s="21">
        <v>1</v>
      </c>
      <c r="M125" s="72">
        <f>VLOOKUP(H125,Inventory!A:L,12,FALSE)</f>
        <v>0.69</v>
      </c>
      <c r="N125" s="72">
        <f>M125*L125</f>
        <v>0.69</v>
      </c>
      <c r="O125" s="21"/>
      <c r="P125" s="21"/>
      <c r="Q125" s="67"/>
      <c r="R125" s="67"/>
      <c r="S125" s="67"/>
      <c r="T125" s="369"/>
      <c r="U125" s="384"/>
      <c r="V125" s="23"/>
      <c r="W125" s="23"/>
      <c r="X125" s="23"/>
      <c r="Y125" s="23"/>
      <c r="Z125" s="23"/>
      <c r="AA125" s="6"/>
      <c r="AB125"/>
      <c r="AC125" s="264"/>
      <c r="AE125" s="12"/>
      <c r="AF125" s="12"/>
      <c r="AG125" s="12"/>
      <c r="AH125" s="12"/>
      <c r="AI125" s="12"/>
      <c r="AJ125" s="12"/>
    </row>
    <row r="126" spans="1:36" s="268" customFormat="1">
      <c r="A126" s="540"/>
      <c r="B126" s="17">
        <f>IFERROR(VLOOKUP($H126,'QB Inv Curr'!$H:$AD,13,FALSE),"")</f>
        <v>250</v>
      </c>
      <c r="C126" s="17">
        <f>IFERROR(VLOOKUP($H126,'QB Inv Curr'!$H:$AE,23,FALSE),"")</f>
        <v>0</v>
      </c>
      <c r="D126" s="17">
        <f>IFERROR(VLOOKUP($H126,'QB Inv Curr'!$H:$AL,29,FALSE),"")</f>
        <v>0</v>
      </c>
      <c r="E126" s="17" t="str">
        <f t="shared" si="3"/>
        <v/>
      </c>
      <c r="F126" s="17">
        <f t="shared" si="2"/>
        <v>0</v>
      </c>
      <c r="G126" s="541"/>
      <c r="H126" s="343" t="s">
        <v>2620</v>
      </c>
      <c r="I126" s="544" t="s">
        <v>2618</v>
      </c>
      <c r="J126" s="520"/>
      <c r="K126" s="524"/>
      <c r="L126" s="21">
        <v>1</v>
      </c>
      <c r="M126" s="72" t="e">
        <f>VLOOKUP(H126,Inventory!A:L,12,FALSE)</f>
        <v>#N/A</v>
      </c>
      <c r="N126" s="72" t="e">
        <f>M126*L126</f>
        <v>#N/A</v>
      </c>
      <c r="O126" s="21"/>
      <c r="P126" s="21"/>
      <c r="Q126" s="67"/>
      <c r="R126" s="67"/>
      <c r="S126" s="67"/>
      <c r="T126" s="369"/>
      <c r="U126" s="384"/>
      <c r="V126" s="23"/>
      <c r="W126" s="23"/>
      <c r="X126" s="23"/>
      <c r="Y126" s="23"/>
      <c r="Z126" s="23"/>
      <c r="AA126" s="6"/>
      <c r="AB126"/>
      <c r="AC126" s="264"/>
      <c r="AE126" s="12"/>
      <c r="AF126" s="12"/>
      <c r="AG126" s="12"/>
      <c r="AH126" s="12"/>
      <c r="AI126" s="12"/>
      <c r="AJ126" s="12"/>
    </row>
    <row r="127" spans="1:36" s="268" customFormat="1">
      <c r="A127" s="540"/>
      <c r="B127" s="17" t="str">
        <f>IFERROR(VLOOKUP($H127,'QB Inv Curr'!$H:$AD,13,FALSE),"")</f>
        <v/>
      </c>
      <c r="C127" s="17" t="str">
        <f>IFERROR(VLOOKUP($H127,'QB Inv Curr'!$H:$AE,23,FALSE),"")</f>
        <v/>
      </c>
      <c r="D127" s="17" t="str">
        <f>IFERROR(VLOOKUP($H127,'QB Inv Curr'!$H:$AL,29,FALSE),"")</f>
        <v/>
      </c>
      <c r="E127" s="17" t="str">
        <f t="shared" si="3"/>
        <v/>
      </c>
      <c r="F127" s="17" t="str">
        <f t="shared" si="2"/>
        <v/>
      </c>
      <c r="G127"/>
      <c r="H127" s="343" t="s">
        <v>564</v>
      </c>
      <c r="I127" s="544" t="s">
        <v>540</v>
      </c>
      <c r="J127" s="520"/>
      <c r="K127" s="524"/>
      <c r="L127" s="21">
        <v>1</v>
      </c>
      <c r="M127" s="72">
        <f>VLOOKUP(H127,Inventory!A:L,12,FALSE)</f>
        <v>0.75</v>
      </c>
      <c r="N127" s="72">
        <f>M127*L127</f>
        <v>0.75</v>
      </c>
      <c r="O127" s="21"/>
      <c r="P127" s="21"/>
      <c r="Q127" s="67"/>
      <c r="R127" s="67"/>
      <c r="S127" s="67"/>
      <c r="T127" s="369"/>
      <c r="U127" s="384"/>
      <c r="V127" s="23"/>
      <c r="W127" s="23"/>
      <c r="X127" s="23"/>
      <c r="Y127" s="23"/>
      <c r="Z127" s="23"/>
      <c r="AA127" s="6"/>
      <c r="AB127"/>
      <c r="AC127" s="264"/>
      <c r="AE127" s="12"/>
      <c r="AF127" s="12"/>
      <c r="AG127" s="12"/>
      <c r="AH127" s="12"/>
      <c r="AI127" s="12"/>
      <c r="AJ127" s="12"/>
    </row>
    <row r="128" spans="1:36" s="268" customFormat="1">
      <c r="A128" s="540"/>
      <c r="B128" s="17" t="str">
        <f>IFERROR(VLOOKUP($H128,'QB Inv Curr'!$H:$AD,13,FALSE),"")</f>
        <v/>
      </c>
      <c r="C128" s="17" t="str">
        <f>IFERROR(VLOOKUP($H128,'QB Inv Curr'!$H:$AE,23,FALSE),"")</f>
        <v/>
      </c>
      <c r="D128" s="17" t="str">
        <f>IFERROR(VLOOKUP($H128,'QB Inv Curr'!$H:$AL,29,FALSE),"")</f>
        <v/>
      </c>
      <c r="E128" s="17" t="str">
        <f t="shared" si="3"/>
        <v/>
      </c>
      <c r="F128" s="17" t="str">
        <f t="shared" si="2"/>
        <v/>
      </c>
      <c r="G128" s="541"/>
      <c r="H128" s="541"/>
      <c r="I128" s="544" t="s">
        <v>565</v>
      </c>
      <c r="J128" s="520"/>
      <c r="K128" s="524"/>
      <c r="L128" s="259">
        <v>0.25</v>
      </c>
      <c r="M128" s="72">
        <v>0.9</v>
      </c>
      <c r="N128" s="72">
        <f>M128*L128</f>
        <v>0.22500000000000001</v>
      </c>
      <c r="O128" s="21"/>
      <c r="P128" s="21"/>
      <c r="Q128" s="256"/>
      <c r="R128" s="67"/>
      <c r="S128" s="67"/>
      <c r="T128" s="369"/>
      <c r="U128" s="384"/>
      <c r="V128" s="23"/>
      <c r="W128" s="23"/>
      <c r="X128" s="23"/>
      <c r="Y128" s="23"/>
      <c r="Z128" s="23"/>
      <c r="AA128" s="6"/>
      <c r="AB128"/>
      <c r="AC128" s="264"/>
      <c r="AE128" s="12"/>
      <c r="AF128" s="12"/>
      <c r="AG128" s="12"/>
      <c r="AH128" s="12"/>
      <c r="AI128" s="12"/>
      <c r="AJ128" s="12"/>
    </row>
    <row r="129" spans="1:36">
      <c r="B129" s="17" t="str">
        <f>IFERROR(VLOOKUP($H129,'QB Inv Curr'!$H:$AD,13,FALSE),"")</f>
        <v/>
      </c>
      <c r="C129" s="17" t="str">
        <f>IFERROR(VLOOKUP($H129,'QB Inv Curr'!$H:$AE,23,FALSE),"")</f>
        <v/>
      </c>
      <c r="D129" s="17" t="str">
        <f>IFERROR(VLOOKUP($H129,'QB Inv Curr'!$H:$AL,29,FALSE),"")</f>
        <v/>
      </c>
      <c r="E129" s="17" t="str">
        <f t="shared" si="3"/>
        <v/>
      </c>
      <c r="F129" s="17" t="str">
        <f t="shared" si="2"/>
        <v/>
      </c>
    </row>
    <row r="130" spans="1:36" s="2" customFormat="1" ht="31.5">
      <c r="A130" s="539" t="s">
        <v>462</v>
      </c>
      <c r="B130" s="17">
        <f>IFERROR(VLOOKUP($H130,'QB Inv Curr'!$H:$AD,13,FALSE),"")</f>
        <v>0</v>
      </c>
      <c r="C130" s="17">
        <f>IFERROR(VLOOKUP($H130,'QB Inv Curr'!$H:$AE,23,FALSE),"")</f>
        <v>0</v>
      </c>
      <c r="D130" s="17">
        <f>IFERROR(VLOOKUP($H130,'QB Inv Curr'!$H:$AL,29,FALSE),"")</f>
        <v>0</v>
      </c>
      <c r="E130" s="17" t="str">
        <f t="shared" si="3"/>
        <v/>
      </c>
      <c r="F130" s="17">
        <f t="shared" si="2"/>
        <v>0</v>
      </c>
      <c r="G130" s="542"/>
      <c r="H130" s="539" t="s">
        <v>462</v>
      </c>
      <c r="I130" s="542"/>
      <c r="J130" s="278" t="s">
        <v>463</v>
      </c>
      <c r="K130" s="537">
        <v>810797031572</v>
      </c>
      <c r="L130" s="17">
        <v>1</v>
      </c>
      <c r="M130" s="74"/>
      <c r="N130" s="74"/>
      <c r="O130" s="17"/>
      <c r="P130" s="17"/>
      <c r="Q130" s="255" t="e">
        <f>SUM(N131:N135)</f>
        <v>#N/A</v>
      </c>
      <c r="R130" s="255">
        <v>7.5239999999999991</v>
      </c>
      <c r="S130" s="538">
        <v>15.99</v>
      </c>
      <c r="T130" s="368"/>
      <c r="U130" s="366"/>
      <c r="V130" s="66"/>
      <c r="W130" s="66" t="e">
        <f>Q130*2</f>
        <v>#N/A</v>
      </c>
      <c r="X130" s="260" t="e">
        <f>SUM(W130-Q130)/W130</f>
        <v>#N/A</v>
      </c>
      <c r="Y130" s="66">
        <v>12.99</v>
      </c>
      <c r="Z130" s="260" t="e">
        <f>SUM(Y130-W130)/Y130</f>
        <v>#N/A</v>
      </c>
      <c r="AA130" s="287">
        <v>25.56</v>
      </c>
      <c r="AB130" s="261" t="e">
        <f>SUM(AA130-Q130)/AA130</f>
        <v>#N/A</v>
      </c>
      <c r="AC130" s="262" t="s">
        <v>680</v>
      </c>
    </row>
    <row r="131" spans="1:36" s="268" customFormat="1">
      <c r="A131" s="19" t="s">
        <v>686</v>
      </c>
      <c r="B131" s="17">
        <f>IFERROR(VLOOKUP($H131,'QB Inv Curr'!$H:$AD,13,FALSE),"")</f>
        <v>200</v>
      </c>
      <c r="C131" s="17">
        <f>IFERROR(VLOOKUP($H131,'QB Inv Curr'!$H:$AE,23,FALSE),"")</f>
        <v>0</v>
      </c>
      <c r="D131" s="17">
        <f>IFERROR(VLOOKUP($H131,'QB Inv Curr'!$H:$AL,29,FALSE),"")</f>
        <v>0</v>
      </c>
      <c r="E131" s="17" t="str">
        <f t="shared" si="3"/>
        <v/>
      </c>
      <c r="F131" s="17">
        <f t="shared" si="2"/>
        <v>0</v>
      </c>
      <c r="G131" s="102" t="s">
        <v>681</v>
      </c>
      <c r="H131" s="20" t="s">
        <v>686</v>
      </c>
      <c r="I131" s="20" t="s">
        <v>2621</v>
      </c>
      <c r="J131" s="279"/>
      <c r="K131" s="523"/>
      <c r="L131" s="21">
        <v>1</v>
      </c>
      <c r="M131" s="72">
        <f>VLOOKUP(H131,Inventory!A:L,12,FALSE)</f>
        <v>2.02</v>
      </c>
      <c r="N131" s="72">
        <f>SUM(M131*1.42)*L131</f>
        <v>2.8683999999999998</v>
      </c>
      <c r="O131" s="21"/>
      <c r="P131" s="21"/>
      <c r="Q131" s="67"/>
      <c r="R131" s="67"/>
      <c r="S131" s="67"/>
      <c r="T131" s="369"/>
      <c r="U131" s="384"/>
      <c r="V131" s="23"/>
      <c r="W131" s="23"/>
      <c r="X131" s="23"/>
      <c r="Y131" s="23"/>
      <c r="Z131" s="23"/>
      <c r="AA131" s="287">
        <v>13.95</v>
      </c>
      <c r="AB131"/>
      <c r="AC131" s="262" t="s">
        <v>685</v>
      </c>
      <c r="AE131" s="12"/>
      <c r="AF131" s="12"/>
      <c r="AG131" s="12"/>
      <c r="AH131" s="12"/>
      <c r="AI131" s="12"/>
      <c r="AJ131" s="12"/>
    </row>
    <row r="132" spans="1:36" s="268" customFormat="1">
      <c r="A132" s="543">
        <v>693935</v>
      </c>
      <c r="B132" s="17">
        <f>IFERROR(VLOOKUP($H132,'QB Inv Curr'!$H:$AD,13,FALSE),"")</f>
        <v>1200</v>
      </c>
      <c r="C132" s="17">
        <f>IFERROR(VLOOKUP($H132,'QB Inv Curr'!$H:$AE,23,FALSE),"")</f>
        <v>0</v>
      </c>
      <c r="D132" s="17">
        <f>IFERROR(VLOOKUP($H132,'QB Inv Curr'!$H:$AL,29,FALSE),"")</f>
        <v>0</v>
      </c>
      <c r="E132" s="17" t="str">
        <f t="shared" si="3"/>
        <v/>
      </c>
      <c r="F132" s="17">
        <f t="shared" ref="F132:F195" si="4">IFERROR(SUM(D132*12),"")</f>
        <v>0</v>
      </c>
      <c r="G132" s="541"/>
      <c r="H132" s="343" t="s">
        <v>588</v>
      </c>
      <c r="I132" s="544" t="s">
        <v>561</v>
      </c>
      <c r="J132" s="280"/>
      <c r="K132" s="524"/>
      <c r="L132" s="21">
        <v>1</v>
      </c>
      <c r="M132" s="72">
        <f>VLOOKUP(H132,Inventory!A:L,12,FALSE)</f>
        <v>0.69</v>
      </c>
      <c r="N132" s="72">
        <f>M132*L132</f>
        <v>0.69</v>
      </c>
      <c r="O132" s="21"/>
      <c r="P132" s="21"/>
      <c r="Q132" s="67"/>
      <c r="R132" s="67"/>
      <c r="S132" s="67"/>
      <c r="T132" s="369"/>
      <c r="U132" s="384"/>
      <c r="V132" s="23"/>
      <c r="W132" s="23"/>
      <c r="X132" s="23"/>
      <c r="Y132" s="23"/>
      <c r="Z132" s="23"/>
      <c r="AA132" s="6"/>
      <c r="AB132"/>
      <c r="AC132" s="264"/>
      <c r="AE132" s="12"/>
      <c r="AF132" s="12"/>
      <c r="AG132" s="12"/>
      <c r="AH132" s="12"/>
      <c r="AI132" s="12"/>
      <c r="AJ132" s="12"/>
    </row>
    <row r="133" spans="1:36" s="268" customFormat="1">
      <c r="A133" s="540" t="s">
        <v>684</v>
      </c>
      <c r="B133" s="17">
        <f>IFERROR(VLOOKUP($H133,'QB Inv Curr'!$H:$AD,13,FALSE),"")</f>
        <v>250</v>
      </c>
      <c r="C133" s="17">
        <f>IFERROR(VLOOKUP($H133,'QB Inv Curr'!$H:$AE,23,FALSE),"")</f>
        <v>0</v>
      </c>
      <c r="D133" s="17">
        <f>IFERROR(VLOOKUP($H133,'QB Inv Curr'!$H:$AL,29,FALSE),"")</f>
        <v>0</v>
      </c>
      <c r="E133" s="17" t="str">
        <f t="shared" ref="E133:E196" si="5">IFERROR(SUM(B133/D133),"")</f>
        <v/>
      </c>
      <c r="F133" s="17">
        <f t="shared" si="4"/>
        <v>0</v>
      </c>
      <c r="G133" s="541"/>
      <c r="H133" s="343" t="s">
        <v>2622</v>
      </c>
      <c r="I133" s="544" t="s">
        <v>2618</v>
      </c>
      <c r="J133" s="280"/>
      <c r="K133" s="524"/>
      <c r="L133" s="21">
        <v>1</v>
      </c>
      <c r="M133" s="72" t="e">
        <f>VLOOKUP(H133,Inventory!A:L,12,FALSE)</f>
        <v>#N/A</v>
      </c>
      <c r="N133" s="72" t="e">
        <f>M133*L133</f>
        <v>#N/A</v>
      </c>
      <c r="O133" s="21"/>
      <c r="P133" s="21"/>
      <c r="Q133" s="67"/>
      <c r="R133" s="67"/>
      <c r="S133" s="67"/>
      <c r="T133" s="369"/>
      <c r="U133" s="384"/>
      <c r="V133" s="23"/>
      <c r="W133" s="23"/>
      <c r="X133" s="23"/>
      <c r="Y133" s="23"/>
      <c r="Z133" s="23"/>
      <c r="AA133" s="6"/>
      <c r="AB133"/>
      <c r="AC133" s="264"/>
      <c r="AE133" s="12"/>
      <c r="AF133" s="12"/>
      <c r="AG133" s="12"/>
      <c r="AH133" s="12"/>
      <c r="AI133" s="12"/>
      <c r="AJ133" s="12"/>
    </row>
    <row r="134" spans="1:36" s="268" customFormat="1">
      <c r="A134" s="540"/>
      <c r="B134" s="17" t="str">
        <f>IFERROR(VLOOKUP($H134,'QB Inv Curr'!$H:$AD,13,FALSE),"")</f>
        <v/>
      </c>
      <c r="C134" s="17" t="str">
        <f>IFERROR(VLOOKUP($H134,'QB Inv Curr'!$H:$AE,23,FALSE),"")</f>
        <v/>
      </c>
      <c r="D134" s="17" t="str">
        <f>IFERROR(VLOOKUP($H134,'QB Inv Curr'!$H:$AL,29,FALSE),"")</f>
        <v/>
      </c>
      <c r="E134" s="17" t="str">
        <f t="shared" si="5"/>
        <v/>
      </c>
      <c r="F134" s="17" t="str">
        <f t="shared" si="4"/>
        <v/>
      </c>
      <c r="G134"/>
      <c r="H134" s="343" t="s">
        <v>564</v>
      </c>
      <c r="I134" s="544" t="s">
        <v>540</v>
      </c>
      <c r="J134" s="280"/>
      <c r="K134" s="524"/>
      <c r="L134" s="21">
        <v>1</v>
      </c>
      <c r="M134" s="72">
        <f>VLOOKUP(H134,Inventory!A:L,12,FALSE)</f>
        <v>0.75</v>
      </c>
      <c r="N134" s="72">
        <f>M134*L134</f>
        <v>0.75</v>
      </c>
      <c r="O134" s="21"/>
      <c r="P134" s="21"/>
      <c r="Q134" s="67"/>
      <c r="R134" s="67"/>
      <c r="S134" s="67"/>
      <c r="T134" s="369"/>
      <c r="U134" s="384"/>
      <c r="V134" s="23"/>
      <c r="W134" s="23"/>
      <c r="X134" s="23"/>
      <c r="Y134" s="23"/>
      <c r="Z134" s="23"/>
      <c r="AA134" s="6"/>
      <c r="AB134"/>
      <c r="AC134" s="264"/>
      <c r="AE134" s="12"/>
      <c r="AF134" s="12"/>
      <c r="AG134" s="12"/>
      <c r="AH134" s="12"/>
      <c r="AI134" s="12"/>
      <c r="AJ134" s="12"/>
    </row>
    <row r="135" spans="1:36" s="268" customFormat="1">
      <c r="A135" s="540"/>
      <c r="B135" s="17" t="str">
        <f>IFERROR(VLOOKUP($H135,'QB Inv Curr'!$H:$AD,13,FALSE),"")</f>
        <v/>
      </c>
      <c r="C135" s="17" t="str">
        <f>IFERROR(VLOOKUP($H135,'QB Inv Curr'!$H:$AE,23,FALSE),"")</f>
        <v/>
      </c>
      <c r="D135" s="17" t="str">
        <f>IFERROR(VLOOKUP($H135,'QB Inv Curr'!$H:$AL,29,FALSE),"")</f>
        <v/>
      </c>
      <c r="E135" s="17" t="str">
        <f t="shared" si="5"/>
        <v/>
      </c>
      <c r="F135" s="17" t="str">
        <f t="shared" si="4"/>
        <v/>
      </c>
      <c r="G135" s="541"/>
      <c r="H135" s="541"/>
      <c r="I135" s="544" t="s">
        <v>565</v>
      </c>
      <c r="J135" s="280"/>
      <c r="K135" s="524"/>
      <c r="L135" s="259">
        <v>0.25</v>
      </c>
      <c r="M135" s="72">
        <v>0.9</v>
      </c>
      <c r="N135" s="72">
        <f>M135*L135</f>
        <v>0.22500000000000001</v>
      </c>
      <c r="O135" s="21"/>
      <c r="P135" s="21"/>
      <c r="Q135" s="256"/>
      <c r="R135" s="67"/>
      <c r="S135" s="67"/>
      <c r="T135" s="369"/>
      <c r="U135" s="384"/>
      <c r="V135" s="23"/>
      <c r="W135" s="23"/>
      <c r="X135" s="23"/>
      <c r="Y135" s="23"/>
      <c r="Z135" s="23"/>
      <c r="AA135" s="6"/>
      <c r="AB135"/>
      <c r="AC135" s="264"/>
      <c r="AE135" s="12"/>
      <c r="AF135" s="12"/>
      <c r="AG135" s="12"/>
      <c r="AH135" s="12"/>
      <c r="AI135" s="12"/>
      <c r="AJ135" s="12"/>
    </row>
    <row r="136" spans="1:36" s="268" customFormat="1">
      <c r="A136" s="540"/>
      <c r="B136" s="17" t="str">
        <f>IFERROR(VLOOKUP($H136,'QB Inv Curr'!$H:$AD,13,FALSE),"")</f>
        <v/>
      </c>
      <c r="C136" s="17" t="str">
        <f>IFERROR(VLOOKUP($H136,'QB Inv Curr'!$H:$AE,23,FALSE),"")</f>
        <v/>
      </c>
      <c r="D136" s="17" t="str">
        <f>IFERROR(VLOOKUP($H136,'QB Inv Curr'!$H:$AL,29,FALSE),"")</f>
        <v/>
      </c>
      <c r="E136" s="17" t="str">
        <f t="shared" si="5"/>
        <v/>
      </c>
      <c r="F136" s="17" t="str">
        <f t="shared" si="4"/>
        <v/>
      </c>
      <c r="G136" s="541"/>
      <c r="H136" s="541"/>
      <c r="I136" s="541"/>
      <c r="J136" s="281"/>
      <c r="K136" s="524"/>
      <c r="L136" s="86"/>
      <c r="M136" s="87"/>
      <c r="N136" s="87"/>
      <c r="O136" s="86"/>
      <c r="P136" s="86"/>
      <c r="Q136" s="249"/>
      <c r="R136" s="67"/>
      <c r="S136" s="67"/>
      <c r="T136" s="369"/>
      <c r="U136" s="384"/>
      <c r="V136" s="23"/>
      <c r="W136" s="23"/>
      <c r="X136" s="23"/>
      <c r="Y136" s="23"/>
      <c r="Z136" s="23"/>
      <c r="AA136" s="6"/>
      <c r="AB136"/>
      <c r="AC136" s="264"/>
      <c r="AE136" s="12"/>
      <c r="AF136" s="12"/>
      <c r="AG136" s="12"/>
      <c r="AH136" s="12"/>
      <c r="AI136" s="12"/>
      <c r="AJ136" s="12"/>
    </row>
    <row r="137" spans="1:36" s="2" customFormat="1">
      <c r="A137" s="539" t="s">
        <v>688</v>
      </c>
      <c r="B137" s="17">
        <f>IFERROR(VLOOKUP($H137,'QB Inv Curr'!$H:$AD,13,FALSE),"")</f>
        <v>0</v>
      </c>
      <c r="C137" s="17">
        <f>IFERROR(VLOOKUP($H137,'QB Inv Curr'!$H:$AE,23,FALSE),"")</f>
        <v>0</v>
      </c>
      <c r="D137" s="17">
        <f>IFERROR(VLOOKUP($H137,'QB Inv Curr'!$H:$AL,29,FALSE),"")</f>
        <v>0</v>
      </c>
      <c r="E137" s="17" t="str">
        <f t="shared" si="5"/>
        <v/>
      </c>
      <c r="F137" s="17">
        <f t="shared" si="4"/>
        <v>0</v>
      </c>
      <c r="G137" s="569" t="s">
        <v>682</v>
      </c>
      <c r="H137" s="539" t="s">
        <v>688</v>
      </c>
      <c r="I137" s="542"/>
      <c r="J137" s="278" t="s">
        <v>453</v>
      </c>
      <c r="K137" s="537">
        <v>810797031527</v>
      </c>
      <c r="L137" s="17">
        <v>1</v>
      </c>
      <c r="M137" s="74"/>
      <c r="N137" s="74"/>
      <c r="O137" s="17"/>
      <c r="P137" s="17"/>
      <c r="Q137" s="255">
        <f>SUM(N138:N142)</f>
        <v>10.105</v>
      </c>
      <c r="R137" s="255">
        <v>4.5705</v>
      </c>
      <c r="S137" s="538">
        <v>26.99</v>
      </c>
      <c r="T137" s="368"/>
      <c r="U137" s="366"/>
      <c r="V137" s="66"/>
      <c r="W137" s="66">
        <f>Q137*2</f>
        <v>20.21</v>
      </c>
      <c r="X137" s="260">
        <f>SUM(W137-Q137)/W137</f>
        <v>0.5</v>
      </c>
      <c r="Y137" s="66">
        <v>7.99</v>
      </c>
      <c r="Z137" s="260">
        <f>SUM(Y137-W137)/Y137</f>
        <v>-1.5294117647058825</v>
      </c>
      <c r="AA137" s="287">
        <v>8.94</v>
      </c>
      <c r="AB137" s="261">
        <f>SUM(AA137-Q137)/AA137</f>
        <v>-0.13031319910514552</v>
      </c>
      <c r="AC137" s="262" t="s">
        <v>658</v>
      </c>
    </row>
    <row r="138" spans="1:36" s="268" customFormat="1">
      <c r="A138" s="19"/>
      <c r="B138" s="17">
        <f>IFERROR(VLOOKUP($H138,'QB Inv Curr'!$H:$AD,13,FALSE),"")</f>
        <v>50</v>
      </c>
      <c r="C138" s="17">
        <f>IFERROR(VLOOKUP($H138,'QB Inv Curr'!$H:$AE,23,FALSE),"")</f>
        <v>100</v>
      </c>
      <c r="D138" s="17">
        <f>IFERROR(VLOOKUP($H138,'QB Inv Curr'!$H:$AL,29,FALSE),"")</f>
        <v>0</v>
      </c>
      <c r="E138" s="17" t="str">
        <f t="shared" si="5"/>
        <v/>
      </c>
      <c r="F138" s="17">
        <f t="shared" si="4"/>
        <v>0</v>
      </c>
      <c r="G138" s="20"/>
      <c r="H138" s="20" t="s">
        <v>690</v>
      </c>
      <c r="I138" s="20" t="s">
        <v>724</v>
      </c>
      <c r="J138" s="279"/>
      <c r="K138" s="523"/>
      <c r="L138" s="21">
        <v>1</v>
      </c>
      <c r="M138" s="72">
        <v>8.14</v>
      </c>
      <c r="N138" s="72">
        <f>SUM(M138*L138)</f>
        <v>8.14</v>
      </c>
      <c r="O138" s="21"/>
      <c r="P138" s="21"/>
      <c r="Q138" s="67"/>
      <c r="R138" s="67"/>
      <c r="S138" s="67"/>
      <c r="T138" s="369"/>
      <c r="U138" s="384"/>
      <c r="V138" s="23"/>
      <c r="W138" s="23"/>
      <c r="X138" s="23"/>
      <c r="Y138" s="23"/>
      <c r="Z138" s="23"/>
      <c r="AA138" s="287">
        <v>8.9499999999999993</v>
      </c>
      <c r="AB138"/>
      <c r="AC138" s="262" t="s">
        <v>661</v>
      </c>
      <c r="AE138" s="12"/>
      <c r="AF138" s="12"/>
      <c r="AG138" s="12"/>
      <c r="AH138" s="12"/>
      <c r="AI138" s="12"/>
      <c r="AJ138" s="12"/>
    </row>
    <row r="139" spans="1:36" s="268" customFormat="1">
      <c r="A139" s="543"/>
      <c r="B139" s="17" t="str">
        <f>IFERROR(VLOOKUP($H139,'QB Inv Curr'!$H:$AD,13,FALSE),"")</f>
        <v/>
      </c>
      <c r="C139" s="17" t="str">
        <f>IFERROR(VLOOKUP($H139,'QB Inv Curr'!$H:$AE,23,FALSE),"")</f>
        <v/>
      </c>
      <c r="D139" s="17" t="str">
        <f>IFERROR(VLOOKUP($H139,'QB Inv Curr'!$H:$AL,29,FALSE),"")</f>
        <v/>
      </c>
      <c r="E139" s="17" t="str">
        <f t="shared" si="5"/>
        <v/>
      </c>
      <c r="F139" s="17" t="str">
        <f t="shared" si="4"/>
        <v/>
      </c>
      <c r="G139" s="541"/>
      <c r="H139" s="541" t="s">
        <v>589</v>
      </c>
      <c r="I139" s="544" t="s">
        <v>561</v>
      </c>
      <c r="J139" s="280"/>
      <c r="K139" s="524"/>
      <c r="L139" s="21">
        <v>1</v>
      </c>
      <c r="M139" s="72">
        <v>0.69</v>
      </c>
      <c r="N139" s="72">
        <f>M139*L139</f>
        <v>0.69</v>
      </c>
      <c r="O139" s="21"/>
      <c r="P139" s="21"/>
      <c r="Q139" s="67"/>
      <c r="R139" s="67"/>
      <c r="S139" s="67"/>
      <c r="T139" s="369"/>
      <c r="U139" s="384"/>
      <c r="V139" s="23"/>
      <c r="W139" s="23"/>
      <c r="X139" s="23"/>
      <c r="Y139" s="23"/>
      <c r="Z139" s="23"/>
      <c r="AA139" s="6"/>
      <c r="AB139"/>
      <c r="AC139" s="264"/>
      <c r="AE139" s="12"/>
      <c r="AF139" s="12"/>
      <c r="AG139" s="12"/>
      <c r="AH139" s="12"/>
      <c r="AI139" s="12"/>
      <c r="AJ139" s="12"/>
    </row>
    <row r="140" spans="1:36" s="268" customFormat="1">
      <c r="A140" s="540"/>
      <c r="B140" s="17">
        <f>IFERROR(VLOOKUP($H140,'QB Inv Curr'!$H:$AD,13,FALSE),"")</f>
        <v>250</v>
      </c>
      <c r="C140" s="17">
        <f>IFERROR(VLOOKUP($H140,'QB Inv Curr'!$H:$AE,23,FALSE),"")</f>
        <v>0</v>
      </c>
      <c r="D140" s="17">
        <f>IFERROR(VLOOKUP($H140,'QB Inv Curr'!$H:$AL,29,FALSE),"")</f>
        <v>0</v>
      </c>
      <c r="E140" s="17" t="str">
        <f t="shared" si="5"/>
        <v/>
      </c>
      <c r="F140" s="17">
        <f t="shared" si="4"/>
        <v>0</v>
      </c>
      <c r="G140" s="541"/>
      <c r="H140" s="541" t="s">
        <v>725</v>
      </c>
      <c r="I140" s="544" t="s">
        <v>563</v>
      </c>
      <c r="J140" s="280"/>
      <c r="K140" s="524"/>
      <c r="L140" s="21">
        <v>1</v>
      </c>
      <c r="M140" s="72">
        <v>0.3</v>
      </c>
      <c r="N140" s="72">
        <f>M140*L140</f>
        <v>0.3</v>
      </c>
      <c r="O140" s="21"/>
      <c r="P140" s="21"/>
      <c r="Q140" s="67"/>
      <c r="R140" s="67"/>
      <c r="S140" s="67"/>
      <c r="T140" s="369"/>
      <c r="U140" s="384"/>
      <c r="V140" s="23"/>
      <c r="W140" s="23"/>
      <c r="X140" s="23"/>
      <c r="Y140" s="23"/>
      <c r="Z140" s="23"/>
      <c r="AA140" s="6"/>
      <c r="AB140"/>
      <c r="AC140" s="264"/>
      <c r="AE140" s="12"/>
      <c r="AF140" s="12"/>
      <c r="AG140" s="12"/>
      <c r="AH140" s="12"/>
      <c r="AI140" s="12"/>
      <c r="AJ140" s="12"/>
    </row>
    <row r="141" spans="1:36" s="268" customFormat="1">
      <c r="A141" s="540"/>
      <c r="B141" s="17" t="str">
        <f>IFERROR(VLOOKUP($H141,'QB Inv Curr'!$H:$AD,13,FALSE),"")</f>
        <v/>
      </c>
      <c r="C141" s="17" t="str">
        <f>IFERROR(VLOOKUP($H141,'QB Inv Curr'!$H:$AE,23,FALSE),"")</f>
        <v/>
      </c>
      <c r="D141" s="17" t="str">
        <f>IFERROR(VLOOKUP($H141,'QB Inv Curr'!$H:$AL,29,FALSE),"")</f>
        <v/>
      </c>
      <c r="E141" s="17" t="str">
        <f t="shared" si="5"/>
        <v/>
      </c>
      <c r="F141" s="17" t="str">
        <f t="shared" si="4"/>
        <v/>
      </c>
      <c r="G141" s="541"/>
      <c r="H141" s="541" t="s">
        <v>564</v>
      </c>
      <c r="I141" s="544" t="s">
        <v>540</v>
      </c>
      <c r="J141" s="280"/>
      <c r="K141" s="524"/>
      <c r="L141" s="21">
        <v>1</v>
      </c>
      <c r="M141" s="72">
        <f>VLOOKUP(H141,Inventory!A:L,12,FALSE)</f>
        <v>0.75</v>
      </c>
      <c r="N141" s="72">
        <f>M141*L141</f>
        <v>0.75</v>
      </c>
      <c r="O141" s="21"/>
      <c r="P141" s="21"/>
      <c r="Q141" s="67"/>
      <c r="R141" s="67"/>
      <c r="S141" s="67"/>
      <c r="T141" s="369"/>
      <c r="U141" s="384"/>
      <c r="V141" s="23"/>
      <c r="W141" s="23"/>
      <c r="X141" s="23"/>
      <c r="Y141" s="23"/>
      <c r="Z141" s="23"/>
      <c r="AA141" s="6"/>
      <c r="AB141"/>
      <c r="AC141" s="264"/>
      <c r="AE141" s="12"/>
      <c r="AF141" s="12"/>
      <c r="AG141" s="12"/>
      <c r="AH141" s="12"/>
      <c r="AI141" s="12"/>
      <c r="AJ141" s="12"/>
    </row>
    <row r="142" spans="1:36" s="268" customFormat="1">
      <c r="A142" s="540"/>
      <c r="B142" s="17" t="str">
        <f>IFERROR(VLOOKUP($H142,'QB Inv Curr'!$H:$AD,13,FALSE),"")</f>
        <v/>
      </c>
      <c r="C142" s="17" t="str">
        <f>IFERROR(VLOOKUP($H142,'QB Inv Curr'!$H:$AE,23,FALSE),"")</f>
        <v/>
      </c>
      <c r="D142" s="17" t="str">
        <f>IFERROR(VLOOKUP($H142,'QB Inv Curr'!$H:$AL,29,FALSE),"")</f>
        <v/>
      </c>
      <c r="E142" s="17" t="str">
        <f t="shared" si="5"/>
        <v/>
      </c>
      <c r="F142" s="17" t="str">
        <f t="shared" si="4"/>
        <v/>
      </c>
      <c r="G142" s="541"/>
      <c r="H142" s="541"/>
      <c r="I142" s="544" t="s">
        <v>565</v>
      </c>
      <c r="J142" s="280"/>
      <c r="K142" s="524"/>
      <c r="L142" s="259">
        <v>0.25</v>
      </c>
      <c r="M142" s="72">
        <v>0.9</v>
      </c>
      <c r="N142" s="72">
        <f>M142*L142</f>
        <v>0.22500000000000001</v>
      </c>
      <c r="O142" s="21"/>
      <c r="P142" s="21"/>
      <c r="Q142" s="256"/>
      <c r="R142" s="67"/>
      <c r="S142" s="67"/>
      <c r="T142" s="369"/>
      <c r="U142" s="384"/>
      <c r="V142" s="23"/>
      <c r="W142" s="23"/>
      <c r="X142" s="23"/>
      <c r="Y142" s="23"/>
      <c r="Z142" s="23"/>
      <c r="AA142" s="6"/>
      <c r="AB142"/>
      <c r="AC142" s="264"/>
      <c r="AE142" s="12"/>
      <c r="AF142" s="12"/>
      <c r="AG142" s="12"/>
      <c r="AH142" s="12"/>
      <c r="AI142" s="12"/>
      <c r="AJ142" s="12"/>
    </row>
    <row r="143" spans="1:36" s="268" customFormat="1">
      <c r="A143" s="540"/>
      <c r="B143" s="17" t="str">
        <f>IFERROR(VLOOKUP($H143,'QB Inv Curr'!$H:$AD,13,FALSE),"")</f>
        <v/>
      </c>
      <c r="C143" s="17" t="str">
        <f>IFERROR(VLOOKUP($H143,'QB Inv Curr'!$H:$AE,23,FALSE),"")</f>
        <v/>
      </c>
      <c r="D143" s="17" t="str">
        <f>IFERROR(VLOOKUP($H143,'QB Inv Curr'!$H:$AL,29,FALSE),"")</f>
        <v/>
      </c>
      <c r="E143" s="17" t="str">
        <f t="shared" si="5"/>
        <v/>
      </c>
      <c r="F143" s="17" t="str">
        <f t="shared" si="4"/>
        <v/>
      </c>
      <c r="G143" s="541"/>
      <c r="H143" s="541"/>
      <c r="I143" s="541"/>
      <c r="J143" s="281"/>
      <c r="K143" s="524"/>
      <c r="L143" s="86"/>
      <c r="M143" s="87"/>
      <c r="N143" s="87"/>
      <c r="O143" s="86"/>
      <c r="P143" s="86"/>
      <c r="Q143" s="249"/>
      <c r="R143" s="67"/>
      <c r="S143" s="67"/>
      <c r="T143" s="369"/>
      <c r="U143" s="384"/>
      <c r="V143" s="23"/>
      <c r="W143" s="23"/>
      <c r="X143" s="23"/>
      <c r="Y143" s="23"/>
      <c r="Z143" s="23"/>
      <c r="AA143" s="6"/>
      <c r="AB143"/>
      <c r="AC143" s="264"/>
      <c r="AE143" s="12"/>
      <c r="AF143" s="12"/>
      <c r="AG143" s="12"/>
      <c r="AH143" s="12"/>
      <c r="AI143" s="12"/>
      <c r="AJ143" s="12"/>
    </row>
    <row r="144" spans="1:36" s="2" customFormat="1">
      <c r="A144" s="539" t="s">
        <v>693</v>
      </c>
      <c r="B144" s="17">
        <f>IFERROR(VLOOKUP($H144,'QB Inv Curr'!$H:$AD,13,FALSE),"")</f>
        <v>0</v>
      </c>
      <c r="C144" s="17">
        <f>IFERROR(VLOOKUP($H144,'QB Inv Curr'!$H:$AE,23,FALSE),"")</f>
        <v>0</v>
      </c>
      <c r="D144" s="17">
        <f>IFERROR(VLOOKUP($H144,'QB Inv Curr'!$H:$AL,29,FALSE),"")</f>
        <v>0</v>
      </c>
      <c r="E144" s="17" t="str">
        <f t="shared" si="5"/>
        <v/>
      </c>
      <c r="F144" s="17">
        <f t="shared" si="4"/>
        <v>0</v>
      </c>
      <c r="G144" s="569" t="s">
        <v>682</v>
      </c>
      <c r="H144" s="539" t="s">
        <v>693</v>
      </c>
      <c r="I144" s="542"/>
      <c r="J144" s="278" t="s">
        <v>455</v>
      </c>
      <c r="K144" s="537">
        <v>810797031534</v>
      </c>
      <c r="L144" s="17">
        <v>1</v>
      </c>
      <c r="M144" s="74"/>
      <c r="N144" s="74"/>
      <c r="O144" s="17"/>
      <c r="P144" s="17"/>
      <c r="Q144" s="255">
        <f>SUM(N145:N149)</f>
        <v>10.105</v>
      </c>
      <c r="R144" s="255">
        <v>4.7519999999999998</v>
      </c>
      <c r="S144" s="538">
        <v>29.99</v>
      </c>
      <c r="T144" s="368"/>
      <c r="U144" s="366"/>
      <c r="V144" s="66"/>
      <c r="W144" s="66">
        <f>Q144*2</f>
        <v>20.21</v>
      </c>
      <c r="X144" s="260">
        <f>SUM(W144-Q144)/W144</f>
        <v>0.5</v>
      </c>
      <c r="Y144" s="66">
        <v>8.99</v>
      </c>
      <c r="Z144" s="260">
        <f>SUM(Y144-W144)/Y144</f>
        <v>-1.2480533926585096</v>
      </c>
      <c r="AA144" s="287">
        <v>18.61</v>
      </c>
      <c r="AB144" s="261">
        <f>SUM(AA144-Q144)/AA144</f>
        <v>0.45701235894680275</v>
      </c>
      <c r="AC144" s="262" t="s">
        <v>663</v>
      </c>
    </row>
    <row r="145" spans="1:36" s="268" customFormat="1">
      <c r="A145" s="19"/>
      <c r="B145" s="17">
        <f>IFERROR(VLOOKUP($H145,'QB Inv Curr'!$H:$AD,13,FALSE),"")</f>
        <v>200</v>
      </c>
      <c r="C145" s="17">
        <f>IFERROR(VLOOKUP($H145,'QB Inv Curr'!$H:$AE,23,FALSE),"")</f>
        <v>500</v>
      </c>
      <c r="D145" s="17">
        <f>IFERROR(VLOOKUP($H145,'QB Inv Curr'!$H:$AL,29,FALSE),"")</f>
        <v>0</v>
      </c>
      <c r="E145" s="17" t="str">
        <f t="shared" si="5"/>
        <v/>
      </c>
      <c r="F145" s="17">
        <f t="shared" si="4"/>
        <v>0</v>
      </c>
      <c r="G145" s="20"/>
      <c r="H145" s="20" t="s">
        <v>694</v>
      </c>
      <c r="I145" s="20" t="s">
        <v>695</v>
      </c>
      <c r="J145" s="279"/>
      <c r="K145" s="523"/>
      <c r="L145" s="21">
        <v>1</v>
      </c>
      <c r="M145" s="72">
        <v>8.14</v>
      </c>
      <c r="N145" s="72">
        <v>8.14</v>
      </c>
      <c r="O145" s="21"/>
      <c r="P145" s="21"/>
      <c r="Q145" s="67"/>
      <c r="R145" s="67"/>
      <c r="S145" s="67"/>
      <c r="T145" s="369"/>
      <c r="U145" s="384"/>
      <c r="V145" s="23"/>
      <c r="W145" s="23"/>
      <c r="X145" s="23"/>
      <c r="Y145" s="23"/>
      <c r="Z145" s="23"/>
      <c r="AA145" s="287">
        <v>9.9499999999999993</v>
      </c>
      <c r="AB145"/>
      <c r="AC145" s="262" t="s">
        <v>666</v>
      </c>
      <c r="AE145" s="12"/>
      <c r="AF145" s="12"/>
      <c r="AG145" s="12"/>
      <c r="AH145" s="12"/>
      <c r="AI145" s="12"/>
      <c r="AJ145" s="12"/>
    </row>
    <row r="146" spans="1:36" s="268" customFormat="1">
      <c r="A146" s="543"/>
      <c r="B146" s="17" t="str">
        <f>IFERROR(VLOOKUP($H146,'QB Inv Curr'!$H:$AD,13,FALSE),"")</f>
        <v/>
      </c>
      <c r="C146" s="17" t="str">
        <f>IFERROR(VLOOKUP($H146,'QB Inv Curr'!$H:$AE,23,FALSE),"")</f>
        <v/>
      </c>
      <c r="D146" s="17" t="str">
        <f>IFERROR(VLOOKUP($H146,'QB Inv Curr'!$H:$AL,29,FALSE),"")</f>
        <v/>
      </c>
      <c r="E146" s="17" t="str">
        <f t="shared" si="5"/>
        <v/>
      </c>
      <c r="F146" s="17" t="str">
        <f t="shared" si="4"/>
        <v/>
      </c>
      <c r="G146" s="541"/>
      <c r="H146" s="541" t="s">
        <v>589</v>
      </c>
      <c r="I146" s="544" t="s">
        <v>561</v>
      </c>
      <c r="J146" s="280"/>
      <c r="K146" s="524"/>
      <c r="L146" s="21">
        <v>1</v>
      </c>
      <c r="M146" s="72">
        <v>0.69</v>
      </c>
      <c r="N146" s="72">
        <f>M146*L146</f>
        <v>0.69</v>
      </c>
      <c r="O146" s="21"/>
      <c r="P146" s="21"/>
      <c r="Q146" s="67"/>
      <c r="R146" s="67"/>
      <c r="S146" s="67"/>
      <c r="T146" s="369"/>
      <c r="U146" s="384"/>
      <c r="V146" s="23"/>
      <c r="W146" s="23"/>
      <c r="X146" s="23"/>
      <c r="Y146" s="23"/>
      <c r="Z146" s="23"/>
      <c r="AA146" s="6"/>
      <c r="AB146"/>
      <c r="AC146" s="264"/>
      <c r="AE146" s="12"/>
      <c r="AF146" s="12"/>
      <c r="AG146" s="12"/>
      <c r="AH146" s="12"/>
      <c r="AI146" s="12"/>
      <c r="AJ146" s="12"/>
    </row>
    <row r="147" spans="1:36" s="268" customFormat="1">
      <c r="A147" s="540"/>
      <c r="B147" s="17">
        <f>IFERROR(VLOOKUP($H147,'QB Inv Curr'!$H:$AD,13,FALSE),"")</f>
        <v>250</v>
      </c>
      <c r="C147" s="17">
        <f>IFERROR(VLOOKUP($H147,'QB Inv Curr'!$H:$AE,23,FALSE),"")</f>
        <v>0</v>
      </c>
      <c r="D147" s="17">
        <f>IFERROR(VLOOKUP($H147,'QB Inv Curr'!$H:$AL,29,FALSE),"")</f>
        <v>0</v>
      </c>
      <c r="E147" s="17" t="str">
        <f t="shared" si="5"/>
        <v/>
      </c>
      <c r="F147" s="17">
        <f t="shared" si="4"/>
        <v>0</v>
      </c>
      <c r="G147" s="541"/>
      <c r="H147" s="541" t="s">
        <v>696</v>
      </c>
      <c r="I147" s="544" t="s">
        <v>563</v>
      </c>
      <c r="J147" s="280"/>
      <c r="K147" s="524"/>
      <c r="L147" s="21">
        <v>1</v>
      </c>
      <c r="M147" s="72">
        <v>0.3</v>
      </c>
      <c r="N147" s="72">
        <f>M147*L147</f>
        <v>0.3</v>
      </c>
      <c r="O147" s="21"/>
      <c r="P147" s="21"/>
      <c r="Q147" s="67"/>
      <c r="R147" s="67"/>
      <c r="S147" s="67"/>
      <c r="T147" s="369"/>
      <c r="U147" s="384"/>
      <c r="V147" s="23"/>
      <c r="W147" s="23"/>
      <c r="X147" s="23"/>
      <c r="Y147" s="23"/>
      <c r="Z147" s="23"/>
      <c r="AA147" s="6"/>
      <c r="AB147"/>
      <c r="AC147" s="264"/>
      <c r="AE147" s="12"/>
      <c r="AF147" s="12"/>
      <c r="AG147" s="12"/>
      <c r="AH147" s="12"/>
      <c r="AI147" s="12"/>
      <c r="AJ147" s="12"/>
    </row>
    <row r="148" spans="1:36" s="268" customFormat="1">
      <c r="A148" s="540"/>
      <c r="B148" s="17" t="str">
        <f>IFERROR(VLOOKUP($H148,'QB Inv Curr'!$H:$AD,13,FALSE),"")</f>
        <v/>
      </c>
      <c r="C148" s="17" t="str">
        <f>IFERROR(VLOOKUP($H148,'QB Inv Curr'!$H:$AE,23,FALSE),"")</f>
        <v/>
      </c>
      <c r="D148" s="17" t="str">
        <f>IFERROR(VLOOKUP($H148,'QB Inv Curr'!$H:$AL,29,FALSE),"")</f>
        <v/>
      </c>
      <c r="E148" s="17" t="str">
        <f t="shared" si="5"/>
        <v/>
      </c>
      <c r="F148" s="17" t="str">
        <f t="shared" si="4"/>
        <v/>
      </c>
      <c r="G148" s="541"/>
      <c r="H148" s="541" t="s">
        <v>564</v>
      </c>
      <c r="I148" s="544" t="s">
        <v>540</v>
      </c>
      <c r="J148" s="280"/>
      <c r="K148" s="524"/>
      <c r="L148" s="21">
        <v>1</v>
      </c>
      <c r="M148" s="72">
        <f>VLOOKUP(H148,Inventory!A:L,12,FALSE)</f>
        <v>0.75</v>
      </c>
      <c r="N148" s="72">
        <f>M148*L148</f>
        <v>0.75</v>
      </c>
      <c r="O148" s="21"/>
      <c r="P148" s="21"/>
      <c r="Q148" s="67"/>
      <c r="R148" s="67"/>
      <c r="S148" s="67"/>
      <c r="T148" s="369"/>
      <c r="U148" s="384"/>
      <c r="V148" s="23"/>
      <c r="W148" s="23"/>
      <c r="X148" s="23"/>
      <c r="Y148" s="23"/>
      <c r="Z148" s="23"/>
      <c r="AA148" s="6"/>
      <c r="AB148"/>
      <c r="AC148" s="264"/>
      <c r="AE148" s="12"/>
      <c r="AF148" s="12"/>
      <c r="AG148" s="12"/>
      <c r="AH148" s="12"/>
      <c r="AI148" s="12"/>
      <c r="AJ148" s="12"/>
    </row>
    <row r="149" spans="1:36" s="268" customFormat="1">
      <c r="A149" s="540"/>
      <c r="B149" s="17" t="str">
        <f>IFERROR(VLOOKUP($H149,'QB Inv Curr'!$H:$AD,13,FALSE),"")</f>
        <v/>
      </c>
      <c r="C149" s="17" t="str">
        <f>IFERROR(VLOOKUP($H149,'QB Inv Curr'!$H:$AE,23,FALSE),"")</f>
        <v/>
      </c>
      <c r="D149" s="17" t="str">
        <f>IFERROR(VLOOKUP($H149,'QB Inv Curr'!$H:$AL,29,FALSE),"")</f>
        <v/>
      </c>
      <c r="E149" s="17" t="str">
        <f t="shared" si="5"/>
        <v/>
      </c>
      <c r="F149" s="17" t="str">
        <f t="shared" si="4"/>
        <v/>
      </c>
      <c r="G149" s="541"/>
      <c r="H149" s="541"/>
      <c r="I149" s="544" t="s">
        <v>565</v>
      </c>
      <c r="J149" s="280"/>
      <c r="K149" s="524"/>
      <c r="L149" s="259">
        <v>0.25</v>
      </c>
      <c r="M149" s="72">
        <v>0.9</v>
      </c>
      <c r="N149" s="72">
        <f>M149*L149</f>
        <v>0.22500000000000001</v>
      </c>
      <c r="O149" s="21"/>
      <c r="P149" s="21"/>
      <c r="Q149" s="256"/>
      <c r="R149" s="67"/>
      <c r="S149" s="67"/>
      <c r="T149" s="369"/>
      <c r="U149" s="384"/>
      <c r="V149" s="23"/>
      <c r="W149" s="23"/>
      <c r="X149" s="23"/>
      <c r="Y149" s="23"/>
      <c r="Z149" s="23"/>
      <c r="AA149" s="6"/>
      <c r="AB149"/>
      <c r="AC149" s="264"/>
      <c r="AE149" s="12"/>
      <c r="AF149" s="12"/>
      <c r="AG149" s="12"/>
      <c r="AH149" s="12"/>
      <c r="AI149" s="12"/>
      <c r="AJ149" s="12"/>
    </row>
    <row r="150" spans="1:36" s="268" customFormat="1">
      <c r="A150" s="540"/>
      <c r="B150" s="17" t="str">
        <f>IFERROR(VLOOKUP($H150,'QB Inv Curr'!$H:$AD,13,FALSE),"")</f>
        <v/>
      </c>
      <c r="C150" s="17" t="str">
        <f>IFERROR(VLOOKUP($H150,'QB Inv Curr'!$H:$AE,23,FALSE),"")</f>
        <v/>
      </c>
      <c r="D150" s="17" t="str">
        <f>IFERROR(VLOOKUP($H150,'QB Inv Curr'!$H:$AL,29,FALSE),"")</f>
        <v/>
      </c>
      <c r="E150" s="17" t="str">
        <f t="shared" si="5"/>
        <v/>
      </c>
      <c r="F150" s="17" t="str">
        <f t="shared" si="4"/>
        <v/>
      </c>
      <c r="G150" s="541"/>
      <c r="H150" s="541"/>
      <c r="I150" s="541"/>
      <c r="J150" s="281"/>
      <c r="K150" s="524"/>
      <c r="L150" s="86"/>
      <c r="M150" s="87"/>
      <c r="N150" s="87"/>
      <c r="O150" s="86"/>
      <c r="P150" s="86"/>
      <c r="Q150" s="249"/>
      <c r="R150" s="67"/>
      <c r="S150" s="67"/>
      <c r="T150" s="369"/>
      <c r="U150" s="384"/>
      <c r="V150" s="23"/>
      <c r="W150" s="23"/>
      <c r="X150" s="23"/>
      <c r="Y150" s="23"/>
      <c r="Z150" s="23"/>
      <c r="AA150" s="6"/>
      <c r="AB150"/>
      <c r="AC150" s="264"/>
      <c r="AE150" s="12"/>
      <c r="AF150" s="12"/>
      <c r="AG150" s="12"/>
      <c r="AH150" s="12"/>
      <c r="AI150" s="12"/>
      <c r="AJ150" s="12"/>
    </row>
    <row r="151" spans="1:36" s="2" customFormat="1" ht="31.5">
      <c r="A151" s="539" t="s">
        <v>697</v>
      </c>
      <c r="B151" s="17">
        <f>IFERROR(VLOOKUP($H151,'QB Inv Curr'!$H:$AD,13,FALSE),"")</f>
        <v>-1</v>
      </c>
      <c r="C151" s="17">
        <f>IFERROR(VLOOKUP($H151,'QB Inv Curr'!$H:$AE,23,FALSE),"")</f>
        <v>0</v>
      </c>
      <c r="D151" s="17">
        <f>IFERROR(VLOOKUP($H151,'QB Inv Curr'!$H:$AL,29,FALSE),"")</f>
        <v>0.2</v>
      </c>
      <c r="E151" s="17">
        <f t="shared" si="5"/>
        <v>-5</v>
      </c>
      <c r="F151" s="17">
        <f t="shared" si="4"/>
        <v>2.4000000000000004</v>
      </c>
      <c r="G151" s="569" t="s">
        <v>682</v>
      </c>
      <c r="H151" s="539" t="s">
        <v>697</v>
      </c>
      <c r="I151" s="542"/>
      <c r="J151" s="278" t="s">
        <v>698</v>
      </c>
      <c r="K151" s="537">
        <v>810797031558</v>
      </c>
      <c r="L151" s="17">
        <v>1</v>
      </c>
      <c r="M151" s="74"/>
      <c r="N151" s="74"/>
      <c r="O151" s="17"/>
      <c r="P151" s="17"/>
      <c r="Q151" s="255">
        <f>SUM(N152:N156)</f>
        <v>10.105</v>
      </c>
      <c r="R151" s="255">
        <v>5.7914999999999992</v>
      </c>
      <c r="S151" s="538">
        <v>29.99</v>
      </c>
      <c r="T151" s="368"/>
      <c r="U151" s="366"/>
      <c r="V151" s="66"/>
      <c r="W151" s="66">
        <f>Q151*2</f>
        <v>20.21</v>
      </c>
      <c r="X151" s="260">
        <f>SUM(W151-Q151)/W151</f>
        <v>0.5</v>
      </c>
      <c r="Y151" s="66">
        <v>10.99</v>
      </c>
      <c r="Z151" s="260">
        <f>SUM(Y151-W151)/Y151</f>
        <v>-0.83894449499545043</v>
      </c>
      <c r="AA151" s="287">
        <v>32.700000000000003</v>
      </c>
      <c r="AB151" s="261">
        <f>SUM(AA151-Q151)/AA151</f>
        <v>0.69097859327217126</v>
      </c>
      <c r="AC151" s="262" t="s">
        <v>669</v>
      </c>
    </row>
    <row r="152" spans="1:36" s="268" customFormat="1">
      <c r="A152" s="19"/>
      <c r="B152" s="17">
        <f>IFERROR(VLOOKUP($H152,'QB Inv Curr'!$H:$AD,13,FALSE),"")</f>
        <v>100</v>
      </c>
      <c r="C152" s="17">
        <f>IFERROR(VLOOKUP($H152,'QB Inv Curr'!$H:$AE,23,FALSE),"")</f>
        <v>100</v>
      </c>
      <c r="D152" s="17">
        <f>IFERROR(VLOOKUP($H152,'QB Inv Curr'!$H:$AL,29,FALSE),"")</f>
        <v>0</v>
      </c>
      <c r="E152" s="17" t="str">
        <f t="shared" si="5"/>
        <v/>
      </c>
      <c r="F152" s="17">
        <f t="shared" si="4"/>
        <v>0</v>
      </c>
      <c r="G152" s="20"/>
      <c r="H152" s="20" t="s">
        <v>699</v>
      </c>
      <c r="I152" s="20" t="s">
        <v>700</v>
      </c>
      <c r="J152" s="279"/>
      <c r="K152" s="523"/>
      <c r="L152" s="21">
        <v>1</v>
      </c>
      <c r="M152" s="72">
        <v>8.14</v>
      </c>
      <c r="N152" s="72">
        <v>8.14</v>
      </c>
      <c r="O152" s="21"/>
      <c r="P152" s="21"/>
      <c r="Q152" s="67"/>
      <c r="R152" s="67"/>
      <c r="S152" s="67"/>
      <c r="T152" s="369"/>
      <c r="U152" s="384"/>
      <c r="V152" s="23"/>
      <c r="W152" s="23"/>
      <c r="X152" s="23"/>
      <c r="Y152" s="23"/>
      <c r="Z152" s="23"/>
      <c r="AA152" s="287">
        <v>12.95</v>
      </c>
      <c r="AB152"/>
      <c r="AC152" s="262" t="s">
        <v>672</v>
      </c>
      <c r="AE152" s="12"/>
      <c r="AF152" s="12"/>
      <c r="AG152" s="12"/>
      <c r="AH152" s="12"/>
      <c r="AI152" s="12"/>
      <c r="AJ152" s="12"/>
    </row>
    <row r="153" spans="1:36" s="268" customFormat="1">
      <c r="A153" s="543"/>
      <c r="B153" s="17" t="str">
        <f>IFERROR(VLOOKUP($H153,'QB Inv Curr'!$H:$AD,13,FALSE),"")</f>
        <v/>
      </c>
      <c r="C153" s="17" t="str">
        <f>IFERROR(VLOOKUP($H153,'QB Inv Curr'!$H:$AE,23,FALSE),"")</f>
        <v/>
      </c>
      <c r="D153" s="17" t="str">
        <f>IFERROR(VLOOKUP($H153,'QB Inv Curr'!$H:$AL,29,FALSE),"")</f>
        <v/>
      </c>
      <c r="E153" s="17" t="str">
        <f t="shared" si="5"/>
        <v/>
      </c>
      <c r="F153" s="17" t="str">
        <f t="shared" si="4"/>
        <v/>
      </c>
      <c r="G153" s="541"/>
      <c r="H153" s="541" t="s">
        <v>589</v>
      </c>
      <c r="I153" s="544" t="s">
        <v>561</v>
      </c>
      <c r="J153" s="280"/>
      <c r="K153" s="524"/>
      <c r="L153" s="21">
        <v>1</v>
      </c>
      <c r="M153" s="72">
        <v>0.69</v>
      </c>
      <c r="N153" s="72">
        <f>M153*L153</f>
        <v>0.69</v>
      </c>
      <c r="O153" s="21"/>
      <c r="P153" s="21"/>
      <c r="Q153" s="67"/>
      <c r="R153" s="67"/>
      <c r="S153" s="67"/>
      <c r="T153" s="369"/>
      <c r="U153" s="384"/>
      <c r="V153" s="23"/>
      <c r="W153" s="23"/>
      <c r="X153" s="23"/>
      <c r="Y153" s="23"/>
      <c r="Z153" s="23"/>
      <c r="AA153" s="6"/>
      <c r="AB153"/>
      <c r="AC153" s="264"/>
      <c r="AE153" s="12"/>
      <c r="AF153" s="12"/>
      <c r="AG153" s="12"/>
      <c r="AH153" s="12"/>
      <c r="AI153" s="12"/>
      <c r="AJ153" s="12"/>
    </row>
    <row r="154" spans="1:36" s="268" customFormat="1">
      <c r="A154" s="540"/>
      <c r="B154" s="17">
        <f>IFERROR(VLOOKUP($H154,'QB Inv Curr'!$H:$AD,13,FALSE),"")</f>
        <v>250</v>
      </c>
      <c r="C154" s="17">
        <f>IFERROR(VLOOKUP($H154,'QB Inv Curr'!$H:$AE,23,FALSE),"")</f>
        <v>0</v>
      </c>
      <c r="D154" s="17">
        <f>IFERROR(VLOOKUP($H154,'QB Inv Curr'!$H:$AL,29,FALSE),"")</f>
        <v>0</v>
      </c>
      <c r="E154" s="17" t="str">
        <f t="shared" si="5"/>
        <v/>
      </c>
      <c r="F154" s="17">
        <f t="shared" si="4"/>
        <v>0</v>
      </c>
      <c r="G154" s="541"/>
      <c r="H154" s="541" t="s">
        <v>701</v>
      </c>
      <c r="I154" s="544" t="s">
        <v>563</v>
      </c>
      <c r="J154" s="280"/>
      <c r="K154" s="524"/>
      <c r="L154" s="21">
        <v>1</v>
      </c>
      <c r="M154" s="72">
        <v>0.3</v>
      </c>
      <c r="N154" s="72">
        <f>M154*L154</f>
        <v>0.3</v>
      </c>
      <c r="O154" s="21"/>
      <c r="P154" s="21"/>
      <c r="Q154" s="67"/>
      <c r="R154" s="67"/>
      <c r="S154" s="67"/>
      <c r="T154" s="369"/>
      <c r="U154" s="384"/>
      <c r="V154" s="23"/>
      <c r="W154" s="23"/>
      <c r="X154" s="23"/>
      <c r="Y154" s="23"/>
      <c r="Z154" s="23"/>
      <c r="AA154" s="6"/>
      <c r="AB154"/>
      <c r="AC154" s="264"/>
      <c r="AE154" s="12"/>
      <c r="AF154" s="12"/>
      <c r="AG154" s="12"/>
      <c r="AH154" s="12"/>
      <c r="AI154" s="12"/>
      <c r="AJ154" s="12"/>
    </row>
    <row r="155" spans="1:36" s="268" customFormat="1">
      <c r="A155" s="540"/>
      <c r="B155" s="17" t="str">
        <f>IFERROR(VLOOKUP($H155,'QB Inv Curr'!$H:$AD,13,FALSE),"")</f>
        <v/>
      </c>
      <c r="C155" s="17" t="str">
        <f>IFERROR(VLOOKUP($H155,'QB Inv Curr'!$H:$AE,23,FALSE),"")</f>
        <v/>
      </c>
      <c r="D155" s="17" t="str">
        <f>IFERROR(VLOOKUP($H155,'QB Inv Curr'!$H:$AL,29,FALSE),"")</f>
        <v/>
      </c>
      <c r="E155" s="17" t="str">
        <f t="shared" si="5"/>
        <v/>
      </c>
      <c r="F155" s="17" t="str">
        <f t="shared" si="4"/>
        <v/>
      </c>
      <c r="G155"/>
      <c r="H155" s="541" t="s">
        <v>564</v>
      </c>
      <c r="I155" s="544" t="s">
        <v>540</v>
      </c>
      <c r="J155" s="280"/>
      <c r="K155" s="524"/>
      <c r="L155" s="21">
        <v>1</v>
      </c>
      <c r="M155" s="72">
        <f>VLOOKUP(H155,Inventory!A:L,12,FALSE)</f>
        <v>0.75</v>
      </c>
      <c r="N155" s="72">
        <f>M155*L155</f>
        <v>0.75</v>
      </c>
      <c r="O155" s="21"/>
      <c r="P155" s="21"/>
      <c r="Q155" s="67"/>
      <c r="R155" s="67"/>
      <c r="S155" s="67"/>
      <c r="T155" s="369"/>
      <c r="U155" s="384"/>
      <c r="V155" s="23"/>
      <c r="W155" s="23"/>
      <c r="X155" s="23"/>
      <c r="Y155" s="23"/>
      <c r="Z155" s="23"/>
      <c r="AA155" s="6"/>
      <c r="AB155"/>
      <c r="AC155" s="264"/>
      <c r="AE155" s="12"/>
      <c r="AF155" s="12"/>
      <c r="AG155" s="12"/>
      <c r="AH155" s="12"/>
      <c r="AI155" s="12"/>
      <c r="AJ155" s="12"/>
    </row>
    <row r="156" spans="1:36" s="268" customFormat="1">
      <c r="A156" s="540"/>
      <c r="B156" s="17" t="str">
        <f>IFERROR(VLOOKUP($H156,'QB Inv Curr'!$H:$AD,13,FALSE),"")</f>
        <v/>
      </c>
      <c r="C156" s="17" t="str">
        <f>IFERROR(VLOOKUP($H156,'QB Inv Curr'!$H:$AE,23,FALSE),"")</f>
        <v/>
      </c>
      <c r="D156" s="17" t="str">
        <f>IFERROR(VLOOKUP($H156,'QB Inv Curr'!$H:$AL,29,FALSE),"")</f>
        <v/>
      </c>
      <c r="E156" s="17" t="str">
        <f t="shared" si="5"/>
        <v/>
      </c>
      <c r="F156" s="17" t="str">
        <f t="shared" si="4"/>
        <v/>
      </c>
      <c r="G156" s="541"/>
      <c r="H156" s="541"/>
      <c r="I156" s="544" t="s">
        <v>565</v>
      </c>
      <c r="J156" s="280"/>
      <c r="K156" s="524"/>
      <c r="L156" s="259">
        <v>0.25</v>
      </c>
      <c r="M156" s="72">
        <v>0.9</v>
      </c>
      <c r="N156" s="72">
        <f>M156*L156</f>
        <v>0.22500000000000001</v>
      </c>
      <c r="O156" s="21"/>
      <c r="P156" s="21"/>
      <c r="Q156" s="256"/>
      <c r="R156" s="67"/>
      <c r="S156" s="67"/>
      <c r="T156" s="369"/>
      <c r="U156" s="384"/>
      <c r="V156" s="23"/>
      <c r="W156" s="23"/>
      <c r="X156" s="23"/>
      <c r="Y156" s="23"/>
      <c r="Z156" s="23"/>
      <c r="AA156" s="6"/>
      <c r="AB156"/>
      <c r="AC156" s="264"/>
      <c r="AE156" s="12"/>
      <c r="AF156" s="12"/>
      <c r="AG156" s="12"/>
      <c r="AH156" s="12"/>
      <c r="AI156" s="12"/>
      <c r="AJ156" s="12"/>
    </row>
    <row r="157" spans="1:36" s="268" customFormat="1">
      <c r="A157" s="540"/>
      <c r="B157" s="17" t="str">
        <f>IFERROR(VLOOKUP($H157,'QB Inv Curr'!$H:$AD,13,FALSE),"")</f>
        <v/>
      </c>
      <c r="C157" s="17" t="str">
        <f>IFERROR(VLOOKUP($H157,'QB Inv Curr'!$H:$AE,23,FALSE),"")</f>
        <v/>
      </c>
      <c r="D157" s="17" t="str">
        <f>IFERROR(VLOOKUP($H157,'QB Inv Curr'!$H:$AL,29,FALSE),"")</f>
        <v/>
      </c>
      <c r="E157" s="17" t="str">
        <f t="shared" si="5"/>
        <v/>
      </c>
      <c r="F157" s="17" t="str">
        <f t="shared" si="4"/>
        <v/>
      </c>
      <c r="G157" s="541"/>
      <c r="H157" s="541"/>
      <c r="I157" s="541"/>
      <c r="J157" s="281"/>
      <c r="K157" s="524"/>
      <c r="L157" s="86"/>
      <c r="M157" s="87"/>
      <c r="N157" s="87"/>
      <c r="O157" s="86"/>
      <c r="P157" s="86"/>
      <c r="Q157" s="249"/>
      <c r="R157" s="67"/>
      <c r="S157" s="67"/>
      <c r="T157" s="369"/>
      <c r="U157" s="384"/>
      <c r="V157" s="23"/>
      <c r="W157" s="23"/>
      <c r="X157" s="23"/>
      <c r="Y157" s="23"/>
      <c r="Z157" s="23"/>
      <c r="AA157" s="6"/>
      <c r="AB157"/>
      <c r="AC157" s="264"/>
      <c r="AE157" s="12"/>
      <c r="AF157" s="12"/>
      <c r="AG157" s="12"/>
      <c r="AH157" s="12"/>
      <c r="AI157" s="12"/>
      <c r="AJ157" s="12"/>
    </row>
    <row r="158" spans="1:36" s="2" customFormat="1" ht="31.5">
      <c r="A158" s="539" t="s">
        <v>464</v>
      </c>
      <c r="B158" s="17">
        <f>IFERROR(VLOOKUP($H158,'QB Inv Curr'!$H:$AD,13,FALSE),"")</f>
        <v>0</v>
      </c>
      <c r="C158" s="17">
        <f>IFERROR(VLOOKUP($H158,'QB Inv Curr'!$H:$AE,23,FALSE),"")</f>
        <v>1000</v>
      </c>
      <c r="D158" s="17">
        <f>IFERROR(VLOOKUP($H158,'QB Inv Curr'!$H:$AL,29,FALSE),"")</f>
        <v>0</v>
      </c>
      <c r="E158" s="17" t="str">
        <f t="shared" si="5"/>
        <v/>
      </c>
      <c r="F158" s="17">
        <f t="shared" si="4"/>
        <v>0</v>
      </c>
      <c r="G158" s="542" t="s">
        <v>726</v>
      </c>
      <c r="H158" s="539" t="s">
        <v>464</v>
      </c>
      <c r="I158" s="542"/>
      <c r="J158" s="278" t="s">
        <v>727</v>
      </c>
      <c r="K158" s="537">
        <v>810797031589</v>
      </c>
      <c r="L158" s="17">
        <v>1</v>
      </c>
      <c r="M158" s="74"/>
      <c r="N158" s="74"/>
      <c r="O158" s="17"/>
      <c r="P158" s="17"/>
      <c r="Q158" s="255" t="e">
        <f>SUM(N159:N165)</f>
        <v>#N/A</v>
      </c>
      <c r="R158" s="255">
        <v>4.46</v>
      </c>
      <c r="S158" s="538">
        <v>12.99</v>
      </c>
      <c r="T158" s="370"/>
      <c r="U158" s="385"/>
      <c r="V158" s="85" t="s">
        <v>728</v>
      </c>
      <c r="W158" s="66" t="e">
        <f>Q158*2.5</f>
        <v>#N/A</v>
      </c>
      <c r="X158" s="260" t="e">
        <f>SUM(W158-Q158)/W158</f>
        <v>#N/A</v>
      </c>
      <c r="Y158" s="66">
        <v>7.99</v>
      </c>
      <c r="Z158" s="260" t="e">
        <f>SUM(Y158-W158)/Y158</f>
        <v>#N/A</v>
      </c>
      <c r="AA158" s="287">
        <v>9.9499999999999993</v>
      </c>
      <c r="AB158" s="261" t="e">
        <f>SUM(AA158-Q158)/AA158</f>
        <v>#N/A</v>
      </c>
      <c r="AC158" s="264"/>
    </row>
    <row r="159" spans="1:36" s="268" customFormat="1">
      <c r="A159" s="19" t="s">
        <v>464</v>
      </c>
      <c r="B159" s="17">
        <f>IFERROR(VLOOKUP($H159,'QB Inv Curr'!$H:$AD,13,FALSE),"")</f>
        <v>3000</v>
      </c>
      <c r="C159" s="17">
        <f>IFERROR(VLOOKUP($H159,'QB Inv Curr'!$H:$AE,23,FALSE),"")</f>
        <v>0</v>
      </c>
      <c r="D159" s="17">
        <f>IFERROR(VLOOKUP($H159,'QB Inv Curr'!$H:$AL,29,FALSE),"")</f>
        <v>0</v>
      </c>
      <c r="E159" s="17" t="str">
        <f t="shared" si="5"/>
        <v/>
      </c>
      <c r="F159" s="17">
        <f t="shared" si="4"/>
        <v>0</v>
      </c>
      <c r="G159" s="20" t="s">
        <v>729</v>
      </c>
      <c r="H159" s="571" t="s">
        <v>730</v>
      </c>
      <c r="I159" s="20" t="s">
        <v>731</v>
      </c>
      <c r="J159" s="279"/>
      <c r="K159" s="523"/>
      <c r="L159" s="21">
        <v>2</v>
      </c>
      <c r="M159" s="72">
        <v>0.56000000000000005</v>
      </c>
      <c r="N159" s="72">
        <f>M159*L159</f>
        <v>1.1200000000000001</v>
      </c>
      <c r="O159" s="21"/>
      <c r="P159" s="21"/>
      <c r="Q159" s="269"/>
      <c r="R159" s="67"/>
      <c r="S159" s="67"/>
      <c r="T159" s="369"/>
      <c r="U159" s="384"/>
      <c r="V159" s="23"/>
      <c r="W159" s="23"/>
      <c r="X159" s="23"/>
      <c r="Y159" s="23"/>
      <c r="Z159" s="23"/>
      <c r="AA159" s="287">
        <v>9.9499999999999993</v>
      </c>
      <c r="AB159"/>
      <c r="AC159" s="262" t="s">
        <v>732</v>
      </c>
      <c r="AE159" s="12"/>
      <c r="AF159" s="12"/>
      <c r="AG159" s="12"/>
      <c r="AH159" s="12"/>
      <c r="AI159" s="12"/>
      <c r="AJ159" s="12"/>
    </row>
    <row r="160" spans="1:36" s="268" customFormat="1">
      <c r="A160" s="19"/>
      <c r="B160" s="17" t="str">
        <f>IFERROR(VLOOKUP($H160,'QB Inv Curr'!$H:$AD,13,FALSE),"")</f>
        <v/>
      </c>
      <c r="C160" s="17" t="str">
        <f>IFERROR(VLOOKUP($H160,'QB Inv Curr'!$H:$AE,23,FALSE),"")</f>
        <v/>
      </c>
      <c r="D160" s="17" t="str">
        <f>IFERROR(VLOOKUP($H160,'QB Inv Curr'!$H:$AL,29,FALSE),"")</f>
        <v/>
      </c>
      <c r="E160" s="17" t="str">
        <f t="shared" si="5"/>
        <v/>
      </c>
      <c r="F160" s="17" t="str">
        <f t="shared" si="4"/>
        <v/>
      </c>
      <c r="G160" s="20"/>
      <c r="H160" s="20"/>
      <c r="I160" s="58" t="s">
        <v>733</v>
      </c>
      <c r="J160" s="279"/>
      <c r="K160" s="523"/>
      <c r="L160" s="21">
        <v>0</v>
      </c>
      <c r="M160" s="72">
        <v>0</v>
      </c>
      <c r="N160" s="72">
        <v>0</v>
      </c>
      <c r="O160" s="21"/>
      <c r="P160" s="21"/>
      <c r="Q160" s="256"/>
      <c r="R160" s="67"/>
      <c r="S160" s="67"/>
      <c r="T160" s="369"/>
      <c r="U160" s="384"/>
      <c r="V160" s="23"/>
      <c r="W160" s="23"/>
      <c r="X160" s="23"/>
      <c r="Y160" s="23"/>
      <c r="Z160" s="23"/>
      <c r="AA160" s="6"/>
      <c r="AB160"/>
      <c r="AC160" s="264"/>
      <c r="AE160" s="12"/>
      <c r="AF160" s="12"/>
      <c r="AG160" s="12"/>
      <c r="AH160" s="12"/>
      <c r="AI160" s="12"/>
      <c r="AJ160" s="12"/>
    </row>
    <row r="161" spans="1:36" s="268" customFormat="1">
      <c r="A161" s="19"/>
      <c r="B161" s="17" t="str">
        <f>IFERROR(VLOOKUP($H161,'QB Inv Curr'!$H:$AD,13,FALSE),"")</f>
        <v/>
      </c>
      <c r="C161" s="17" t="str">
        <f>IFERROR(VLOOKUP($H161,'QB Inv Curr'!$H:$AE,23,FALSE),"")</f>
        <v/>
      </c>
      <c r="D161" s="17" t="str">
        <f>IFERROR(VLOOKUP($H161,'QB Inv Curr'!$H:$AL,29,FALSE),"")</f>
        <v/>
      </c>
      <c r="E161" s="17" t="str">
        <f t="shared" si="5"/>
        <v/>
      </c>
      <c r="F161" s="17" t="str">
        <f t="shared" si="4"/>
        <v/>
      </c>
      <c r="G161" s="20"/>
      <c r="H161" s="20"/>
      <c r="I161" s="20" t="s">
        <v>734</v>
      </c>
      <c r="J161" s="279"/>
      <c r="K161" s="523"/>
      <c r="L161" s="21">
        <v>0</v>
      </c>
      <c r="M161" s="72">
        <v>0</v>
      </c>
      <c r="N161" s="72">
        <v>0</v>
      </c>
      <c r="O161" s="21"/>
      <c r="P161" s="21"/>
      <c r="Q161" s="256"/>
      <c r="R161" s="67"/>
      <c r="S161" s="67"/>
      <c r="T161" s="369"/>
      <c r="U161" s="384"/>
      <c r="V161" s="23"/>
      <c r="W161" s="23"/>
      <c r="X161" s="23"/>
      <c r="Y161" s="23"/>
      <c r="Z161" s="23"/>
      <c r="AA161" s="6"/>
      <c r="AB161"/>
      <c r="AC161" s="264"/>
      <c r="AE161" s="12"/>
      <c r="AF161" s="12"/>
      <c r="AG161" s="12"/>
      <c r="AH161" s="12"/>
      <c r="AI161" s="12"/>
      <c r="AJ161" s="12"/>
    </row>
    <row r="162" spans="1:36" s="268" customFormat="1">
      <c r="A162" s="540"/>
      <c r="B162" s="17">
        <f>IFERROR(VLOOKUP($H162,'QB Inv Curr'!$H:$AD,13,FALSE),"")</f>
        <v>880</v>
      </c>
      <c r="C162" s="17">
        <f>IFERROR(VLOOKUP($H162,'QB Inv Curr'!$H:$AE,23,FALSE),"")</f>
        <v>0</v>
      </c>
      <c r="D162" s="17">
        <f>IFERROR(VLOOKUP($H162,'QB Inv Curr'!$H:$AL,29,FALSE),"")</f>
        <v>0</v>
      </c>
      <c r="E162" s="17" t="str">
        <f t="shared" si="5"/>
        <v/>
      </c>
      <c r="F162" s="17">
        <f t="shared" si="4"/>
        <v>0</v>
      </c>
      <c r="G162" s="541"/>
      <c r="H162" s="343" t="s">
        <v>560</v>
      </c>
      <c r="I162" s="544" t="s">
        <v>561</v>
      </c>
      <c r="J162" s="281"/>
      <c r="K162" s="524"/>
      <c r="L162" s="21">
        <v>1</v>
      </c>
      <c r="M162" s="72">
        <f>VLOOKUP(H162,Inventory!A:L,12,FALSE)</f>
        <v>0.6</v>
      </c>
      <c r="N162" s="72">
        <f t="shared" ref="N162:N164" si="6">M162*L162</f>
        <v>0.6</v>
      </c>
      <c r="O162" s="21"/>
      <c r="P162" s="21"/>
      <c r="Q162" s="256"/>
      <c r="R162" s="67"/>
      <c r="S162" s="67"/>
      <c r="T162" s="369"/>
      <c r="U162" s="384"/>
      <c r="V162" s="23"/>
      <c r="W162" s="23"/>
      <c r="X162" s="23"/>
      <c r="Y162" s="23"/>
      <c r="Z162" s="23"/>
      <c r="AA162" s="6"/>
      <c r="AB162"/>
      <c r="AC162" s="264"/>
      <c r="AE162" s="12"/>
      <c r="AF162" s="12"/>
      <c r="AG162" s="12"/>
      <c r="AH162" s="12"/>
      <c r="AI162" s="12"/>
      <c r="AJ162" s="12"/>
    </row>
    <row r="163" spans="1:36" s="268" customFormat="1">
      <c r="A163" s="540"/>
      <c r="B163" s="17">
        <f>IFERROR(VLOOKUP($H163,'QB Inv Curr'!$H:$AD,13,FALSE),"")</f>
        <v>0</v>
      </c>
      <c r="C163" s="17">
        <f>IFERROR(VLOOKUP($H163,'QB Inv Curr'!$H:$AE,23,FALSE),"")</f>
        <v>0</v>
      </c>
      <c r="D163" s="17">
        <f>IFERROR(VLOOKUP($H163,'QB Inv Curr'!$H:$AL,29,FALSE),"")</f>
        <v>0</v>
      </c>
      <c r="E163" s="17" t="str">
        <f t="shared" si="5"/>
        <v/>
      </c>
      <c r="F163" s="17">
        <f t="shared" si="4"/>
        <v>0</v>
      </c>
      <c r="G163" s="541"/>
      <c r="H163" s="343" t="s">
        <v>2623</v>
      </c>
      <c r="I163" s="544" t="s">
        <v>2612</v>
      </c>
      <c r="J163" s="281"/>
      <c r="K163" s="524"/>
      <c r="L163" s="21">
        <v>1</v>
      </c>
      <c r="M163" s="72" t="e">
        <f>VLOOKUP(H163,Inventory!A:L,12,FALSE)</f>
        <v>#N/A</v>
      </c>
      <c r="N163" s="72" t="e">
        <f t="shared" si="6"/>
        <v>#N/A</v>
      </c>
      <c r="O163" s="21"/>
      <c r="P163" s="21"/>
      <c r="Q163" s="256"/>
      <c r="R163" s="67"/>
      <c r="S163" s="67"/>
      <c r="T163" s="369"/>
      <c r="U163" s="384"/>
      <c r="V163" s="23"/>
      <c r="W163" s="23"/>
      <c r="X163" s="23"/>
      <c r="Y163" s="23"/>
      <c r="Z163" s="23"/>
      <c r="AA163" s="6"/>
      <c r="AB163"/>
      <c r="AC163" s="264"/>
      <c r="AE163" s="12"/>
      <c r="AF163" s="12"/>
      <c r="AG163" s="12"/>
      <c r="AH163" s="12"/>
      <c r="AI163" s="12"/>
      <c r="AJ163" s="12"/>
    </row>
    <row r="164" spans="1:36" s="268" customFormat="1">
      <c r="A164" s="540"/>
      <c r="B164" s="17" t="str">
        <f>IFERROR(VLOOKUP($H164,'QB Inv Curr'!$H:$AD,13,FALSE),"")</f>
        <v/>
      </c>
      <c r="C164" s="17" t="str">
        <f>IFERROR(VLOOKUP($H164,'QB Inv Curr'!$H:$AE,23,FALSE),"")</f>
        <v/>
      </c>
      <c r="D164" s="17" t="str">
        <f>IFERROR(VLOOKUP($H164,'QB Inv Curr'!$H:$AL,29,FALSE),"")</f>
        <v/>
      </c>
      <c r="E164" s="17" t="str">
        <f t="shared" si="5"/>
        <v/>
      </c>
      <c r="F164" s="17" t="str">
        <f t="shared" si="4"/>
        <v/>
      </c>
      <c r="G164" s="541"/>
      <c r="H164" s="343" t="s">
        <v>564</v>
      </c>
      <c r="I164" s="544" t="s">
        <v>540</v>
      </c>
      <c r="J164" s="281"/>
      <c r="K164" s="524"/>
      <c r="L164" s="21">
        <v>1</v>
      </c>
      <c r="M164" s="72">
        <f>VLOOKUP(H164,Inventory!A:L,12,FALSE)</f>
        <v>0.75</v>
      </c>
      <c r="N164" s="72">
        <f t="shared" si="6"/>
        <v>0.75</v>
      </c>
      <c r="O164" s="21"/>
      <c r="P164" s="21"/>
      <c r="Q164" s="256"/>
      <c r="R164" s="67"/>
      <c r="S164" s="67"/>
      <c r="T164" s="369"/>
      <c r="U164" s="384"/>
      <c r="V164" s="23"/>
      <c r="W164" s="23"/>
      <c r="X164" s="23"/>
      <c r="Y164" s="23"/>
      <c r="Z164" s="23"/>
      <c r="AA164" s="6"/>
      <c r="AB164"/>
      <c r="AC164" s="264"/>
      <c r="AE164" s="12"/>
      <c r="AF164" s="12"/>
      <c r="AG164" s="12"/>
      <c r="AH164" s="12"/>
      <c r="AI164" s="12"/>
      <c r="AJ164" s="12"/>
    </row>
    <row r="165" spans="1:36" s="268" customFormat="1">
      <c r="A165" s="540"/>
      <c r="B165" s="17" t="str">
        <f>IFERROR(VLOOKUP($H165,'QB Inv Curr'!$H:$AD,13,FALSE),"")</f>
        <v/>
      </c>
      <c r="C165" s="17" t="str">
        <f>IFERROR(VLOOKUP($H165,'QB Inv Curr'!$H:$AE,23,FALSE),"")</f>
        <v/>
      </c>
      <c r="D165" s="17" t="str">
        <f>IFERROR(VLOOKUP($H165,'QB Inv Curr'!$H:$AL,29,FALSE),"")</f>
        <v/>
      </c>
      <c r="E165" s="17" t="str">
        <f t="shared" si="5"/>
        <v/>
      </c>
      <c r="F165" s="17" t="str">
        <f t="shared" si="4"/>
        <v/>
      </c>
      <c r="G165" s="541"/>
      <c r="H165" s="541"/>
      <c r="I165" s="541" t="s">
        <v>565</v>
      </c>
      <c r="J165" s="281"/>
      <c r="K165" s="524"/>
      <c r="L165" s="259">
        <v>0.25</v>
      </c>
      <c r="M165" s="72">
        <v>0.9</v>
      </c>
      <c r="N165" s="72">
        <f>M165*L165</f>
        <v>0.22500000000000001</v>
      </c>
      <c r="O165" s="21"/>
      <c r="P165" s="21"/>
      <c r="Q165" s="256"/>
      <c r="R165" s="67"/>
      <c r="S165" s="67"/>
      <c r="T165" s="369"/>
      <c r="U165" s="384"/>
      <c r="V165" s="23"/>
      <c r="W165" s="23"/>
      <c r="X165" s="23"/>
      <c r="Y165" s="23"/>
      <c r="Z165" s="23"/>
      <c r="AA165" s="6"/>
      <c r="AB165"/>
      <c r="AC165" s="264"/>
      <c r="AE165" s="12"/>
      <c r="AF165" s="12"/>
      <c r="AG165" s="12"/>
      <c r="AH165" s="12"/>
      <c r="AI165" s="12"/>
      <c r="AJ165" s="12"/>
    </row>
    <row r="166" spans="1:36">
      <c r="B166" s="17" t="str">
        <f>IFERROR(VLOOKUP($H166,'QB Inv Curr'!$H:$AD,13,FALSE),"")</f>
        <v/>
      </c>
      <c r="C166" s="17" t="str">
        <f>IFERROR(VLOOKUP($H166,'QB Inv Curr'!$H:$AE,23,FALSE),"")</f>
        <v/>
      </c>
      <c r="D166" s="17" t="str">
        <f>IFERROR(VLOOKUP($H166,'QB Inv Curr'!$H:$AL,29,FALSE),"")</f>
        <v/>
      </c>
      <c r="E166" s="17" t="str">
        <f t="shared" si="5"/>
        <v/>
      </c>
      <c r="F166" s="17" t="str">
        <f t="shared" si="4"/>
        <v/>
      </c>
    </row>
    <row r="167" spans="1:36" s="2" customFormat="1" ht="31.5">
      <c r="A167" s="539" t="s">
        <v>467</v>
      </c>
      <c r="B167" s="17">
        <f>IFERROR(VLOOKUP($H167,'QB Inv Curr'!$H:$AD,13,FALSE),"")</f>
        <v>30</v>
      </c>
      <c r="C167" s="17">
        <f>IFERROR(VLOOKUP($H167,'QB Inv Curr'!$H:$AE,23,FALSE),"")</f>
        <v>0</v>
      </c>
      <c r="D167" s="17">
        <f>IFERROR(VLOOKUP($H167,'QB Inv Curr'!$H:$AL,29,FALSE),"")</f>
        <v>0</v>
      </c>
      <c r="E167" s="17" t="str">
        <f t="shared" si="5"/>
        <v/>
      </c>
      <c r="F167" s="17">
        <f t="shared" si="4"/>
        <v>0</v>
      </c>
      <c r="G167" s="542" t="s">
        <v>735</v>
      </c>
      <c r="H167" s="539" t="s">
        <v>467</v>
      </c>
      <c r="I167" s="542"/>
      <c r="J167" s="278" t="s">
        <v>736</v>
      </c>
      <c r="K167" s="537">
        <v>810797031596</v>
      </c>
      <c r="L167" s="17">
        <v>1</v>
      </c>
      <c r="M167" s="74"/>
      <c r="N167" s="74"/>
      <c r="O167" s="17"/>
      <c r="P167" s="17"/>
      <c r="Q167" s="255" t="e">
        <f>SUM(N168:N174)</f>
        <v>#N/A</v>
      </c>
      <c r="R167" s="255">
        <v>4.91</v>
      </c>
      <c r="S167" s="538">
        <v>12.99</v>
      </c>
      <c r="T167" s="370"/>
      <c r="U167" s="385"/>
      <c r="V167" s="23"/>
      <c r="W167" s="66" t="e">
        <f>Q167*2.5</f>
        <v>#N/A</v>
      </c>
      <c r="X167" s="260" t="e">
        <f>SUM(W167-Q167)/W167</f>
        <v>#N/A</v>
      </c>
      <c r="Y167" s="66">
        <v>7.99</v>
      </c>
      <c r="Z167" s="260" t="e">
        <f>SUM(Y167-W167)/Y167</f>
        <v>#N/A</v>
      </c>
      <c r="AA167" s="287"/>
      <c r="AB167" s="261" t="e">
        <f>SUM(AA167-Q167)/AA167</f>
        <v>#N/A</v>
      </c>
      <c r="AC167" s="264"/>
    </row>
    <row r="168" spans="1:36" s="268" customFormat="1">
      <c r="A168" s="19" t="s">
        <v>737</v>
      </c>
      <c r="B168" s="17">
        <f>IFERROR(VLOOKUP($H168,'QB Inv Curr'!$H:$AD,13,FALSE),"")</f>
        <v>140</v>
      </c>
      <c r="C168" s="17">
        <f>IFERROR(VLOOKUP($H168,'QB Inv Curr'!$H:$AE,23,FALSE),"")</f>
        <v>0</v>
      </c>
      <c r="D168" s="17">
        <f>IFERROR(VLOOKUP($H168,'QB Inv Curr'!$H:$AL,29,FALSE),"")</f>
        <v>0</v>
      </c>
      <c r="E168" s="17" t="str">
        <f t="shared" si="5"/>
        <v/>
      </c>
      <c r="F168" s="17">
        <f t="shared" si="4"/>
        <v>0</v>
      </c>
      <c r="G168" s="20" t="s">
        <v>738</v>
      </c>
      <c r="H168" s="20" t="s">
        <v>737</v>
      </c>
      <c r="I168" s="20" t="s">
        <v>731</v>
      </c>
      <c r="J168" s="279"/>
      <c r="K168" s="523"/>
      <c r="L168" s="21">
        <v>2</v>
      </c>
      <c r="M168" s="72">
        <f>VLOOKUP(H168,Inventory!A:L,12,FALSE)</f>
        <v>0.63</v>
      </c>
      <c r="N168" s="72">
        <f t="shared" ref="N168:N173" si="7">M168*L168</f>
        <v>1.26</v>
      </c>
      <c r="O168" s="21"/>
      <c r="P168" s="21"/>
      <c r="Q168" s="269"/>
      <c r="R168" s="67"/>
      <c r="S168" s="67"/>
      <c r="T168" s="369"/>
      <c r="U168" s="384"/>
      <c r="V168" s="23"/>
      <c r="W168" s="23"/>
      <c r="X168" s="23"/>
      <c r="Y168" s="23"/>
      <c r="Z168" s="23"/>
      <c r="AA168" s="287">
        <v>9.9499999999999993</v>
      </c>
      <c r="AB168"/>
      <c r="AC168" s="264"/>
      <c r="AE168" s="12"/>
      <c r="AF168" s="12"/>
      <c r="AG168" s="12"/>
      <c r="AH168" s="12"/>
      <c r="AI168" s="12"/>
      <c r="AJ168" s="12"/>
    </row>
    <row r="169" spans="1:36" s="268" customFormat="1">
      <c r="A169" s="19" t="s">
        <v>739</v>
      </c>
      <c r="B169" s="17">
        <f>IFERROR(VLOOKUP($H169,'QB Inv Curr'!$H:$AD,13,FALSE),"")</f>
        <v>1440</v>
      </c>
      <c r="C169" s="17">
        <f>IFERROR(VLOOKUP($H169,'QB Inv Curr'!$H:$AE,23,FALSE),"")</f>
        <v>0</v>
      </c>
      <c r="D169" s="17">
        <f>IFERROR(VLOOKUP($H169,'QB Inv Curr'!$H:$AL,29,FALSE),"")</f>
        <v>0</v>
      </c>
      <c r="E169" s="17" t="str">
        <f t="shared" si="5"/>
        <v/>
      </c>
      <c r="F169" s="17">
        <f t="shared" si="4"/>
        <v>0</v>
      </c>
      <c r="G169" s="20"/>
      <c r="H169" s="20" t="s">
        <v>739</v>
      </c>
      <c r="I169" s="20" t="s">
        <v>740</v>
      </c>
      <c r="J169" s="279"/>
      <c r="K169" s="523"/>
      <c r="L169" s="21">
        <v>2</v>
      </c>
      <c r="M169" s="72">
        <f>VLOOKUP(H169,Inventory!A:L,12,FALSE)</f>
        <v>0.13</v>
      </c>
      <c r="N169" s="72">
        <f t="shared" si="7"/>
        <v>0.26</v>
      </c>
      <c r="O169" s="21"/>
      <c r="P169" s="21"/>
      <c r="Q169" s="256"/>
      <c r="R169" s="67"/>
      <c r="S169" s="67"/>
      <c r="T169" s="369"/>
      <c r="U169" s="384"/>
      <c r="V169" s="23"/>
      <c r="W169" s="23"/>
      <c r="X169" s="23"/>
      <c r="Y169" s="23"/>
      <c r="Z169" s="23"/>
      <c r="AA169" s="6"/>
      <c r="AB169"/>
      <c r="AC169" s="264"/>
      <c r="AE169" s="12"/>
      <c r="AF169" s="12"/>
      <c r="AG169" s="12"/>
      <c r="AH169" s="12"/>
      <c r="AI169" s="12"/>
      <c r="AJ169" s="12"/>
    </row>
    <row r="170" spans="1:36" s="268" customFormat="1">
      <c r="A170" s="19" t="s">
        <v>741</v>
      </c>
      <c r="B170" s="17">
        <f>IFERROR(VLOOKUP($H170,'QB Inv Curr'!$H:$AD,13,FALSE),"")</f>
        <v>1440</v>
      </c>
      <c r="C170" s="17">
        <f>IFERROR(VLOOKUP($H170,'QB Inv Curr'!$H:$AE,23,FALSE),"")</f>
        <v>0</v>
      </c>
      <c r="D170" s="17">
        <f>IFERROR(VLOOKUP($H170,'QB Inv Curr'!$H:$AL,29,FALSE),"")</f>
        <v>0</v>
      </c>
      <c r="E170" s="17" t="str">
        <f t="shared" si="5"/>
        <v/>
      </c>
      <c r="F170" s="17">
        <f t="shared" si="4"/>
        <v>0</v>
      </c>
      <c r="G170" s="20"/>
      <c r="H170" s="20" t="s">
        <v>741</v>
      </c>
      <c r="I170" s="20" t="s">
        <v>742</v>
      </c>
      <c r="J170" s="279"/>
      <c r="K170" s="523"/>
      <c r="L170" s="21">
        <v>2</v>
      </c>
      <c r="M170" s="72">
        <f>VLOOKUP(H170,Inventory!A:L,12,FALSE)</f>
        <v>0.15</v>
      </c>
      <c r="N170" s="72">
        <f t="shared" si="7"/>
        <v>0.3</v>
      </c>
      <c r="O170" s="21"/>
      <c r="P170" s="21"/>
      <c r="Q170" s="256"/>
      <c r="R170" s="67"/>
      <c r="S170" s="67"/>
      <c r="T170" s="369"/>
      <c r="U170" s="384"/>
      <c r="V170" s="23"/>
      <c r="W170" s="23"/>
      <c r="X170" s="23"/>
      <c r="Y170" s="23"/>
      <c r="Z170" s="23"/>
      <c r="AA170" s="6"/>
      <c r="AB170"/>
      <c r="AC170" s="264"/>
      <c r="AE170" s="12"/>
      <c r="AF170" s="12"/>
      <c r="AG170" s="12"/>
      <c r="AH170" s="12"/>
      <c r="AI170" s="12"/>
      <c r="AJ170" s="12"/>
    </row>
    <row r="171" spans="1:36" s="268" customFormat="1">
      <c r="A171" s="540"/>
      <c r="B171" s="17">
        <f>IFERROR(VLOOKUP($H171,'QB Inv Curr'!$H:$AD,13,FALSE),"")</f>
        <v>880</v>
      </c>
      <c r="C171" s="17">
        <f>IFERROR(VLOOKUP($H171,'QB Inv Curr'!$H:$AE,23,FALSE),"")</f>
        <v>0</v>
      </c>
      <c r="D171" s="17">
        <f>IFERROR(VLOOKUP($H171,'QB Inv Curr'!$H:$AL,29,FALSE),"")</f>
        <v>0</v>
      </c>
      <c r="E171" s="17" t="str">
        <f t="shared" si="5"/>
        <v/>
      </c>
      <c r="F171" s="17">
        <f t="shared" si="4"/>
        <v>0</v>
      </c>
      <c r="G171" s="541"/>
      <c r="H171" s="343" t="s">
        <v>560</v>
      </c>
      <c r="I171" s="544" t="s">
        <v>561</v>
      </c>
      <c r="J171" s="281"/>
      <c r="K171" s="524"/>
      <c r="L171" s="21">
        <v>1</v>
      </c>
      <c r="M171" s="72">
        <f>VLOOKUP(H171,Inventory!A:L,12,FALSE)</f>
        <v>0.6</v>
      </c>
      <c r="N171" s="72">
        <f t="shared" si="7"/>
        <v>0.6</v>
      </c>
      <c r="O171" s="21"/>
      <c r="P171" s="21"/>
      <c r="Q171" s="256"/>
      <c r="R171" s="67"/>
      <c r="S171" s="67"/>
      <c r="T171" s="369"/>
      <c r="U171" s="384"/>
      <c r="V171" s="23"/>
      <c r="W171" s="23"/>
      <c r="X171" s="23"/>
      <c r="Y171" s="23"/>
      <c r="Z171" s="23"/>
      <c r="AA171" s="6"/>
      <c r="AB171"/>
      <c r="AC171" s="264"/>
      <c r="AE171" s="12"/>
      <c r="AF171" s="12"/>
      <c r="AG171" s="12"/>
      <c r="AH171" s="12"/>
      <c r="AI171" s="12"/>
      <c r="AJ171" s="12"/>
    </row>
    <row r="172" spans="1:36" s="268" customFormat="1">
      <c r="A172" s="540"/>
      <c r="B172" s="17">
        <f>IFERROR(VLOOKUP($H172,'QB Inv Curr'!$H:$AD,13,FALSE),"")</f>
        <v>220</v>
      </c>
      <c r="C172" s="17">
        <f>IFERROR(VLOOKUP($H172,'QB Inv Curr'!$H:$AE,23,FALSE),"")</f>
        <v>0</v>
      </c>
      <c r="D172" s="17">
        <f>IFERROR(VLOOKUP($H172,'QB Inv Curr'!$H:$AL,29,FALSE),"")</f>
        <v>0</v>
      </c>
      <c r="E172" s="17" t="str">
        <f t="shared" si="5"/>
        <v/>
      </c>
      <c r="F172" s="17">
        <f t="shared" si="4"/>
        <v>0</v>
      </c>
      <c r="G172" s="541"/>
      <c r="H172" s="343" t="s">
        <v>2624</v>
      </c>
      <c r="I172" s="544" t="s">
        <v>2612</v>
      </c>
      <c r="J172" s="281"/>
      <c r="K172" s="524"/>
      <c r="L172" s="21">
        <v>1</v>
      </c>
      <c r="M172" s="72" t="e">
        <f>VLOOKUP(H172,Inventory!A:L,12,FALSE)</f>
        <v>#N/A</v>
      </c>
      <c r="N172" s="72" t="e">
        <f t="shared" si="7"/>
        <v>#N/A</v>
      </c>
      <c r="O172" s="21"/>
      <c r="P172" s="21"/>
      <c r="Q172" s="256"/>
      <c r="R172" s="67"/>
      <c r="S172" s="67"/>
      <c r="T172" s="369"/>
      <c r="U172" s="384"/>
      <c r="V172" s="23"/>
      <c r="W172" s="23"/>
      <c r="X172" s="23"/>
      <c r="Y172" s="23"/>
      <c r="Z172" s="23"/>
      <c r="AA172" s="6"/>
      <c r="AB172"/>
      <c r="AC172" s="264"/>
      <c r="AE172" s="12"/>
      <c r="AF172" s="12"/>
      <c r="AG172" s="12"/>
      <c r="AH172" s="12"/>
      <c r="AI172" s="12"/>
      <c r="AJ172" s="12"/>
    </row>
    <row r="173" spans="1:36" s="268" customFormat="1">
      <c r="A173" s="540"/>
      <c r="B173" s="17" t="str">
        <f>IFERROR(VLOOKUP($H173,'QB Inv Curr'!$H:$AD,13,FALSE),"")</f>
        <v/>
      </c>
      <c r="C173" s="17" t="str">
        <f>IFERROR(VLOOKUP($H173,'QB Inv Curr'!$H:$AE,23,FALSE),"")</f>
        <v/>
      </c>
      <c r="D173" s="17" t="str">
        <f>IFERROR(VLOOKUP($H173,'QB Inv Curr'!$H:$AL,29,FALSE),"")</f>
        <v/>
      </c>
      <c r="E173" s="17" t="str">
        <f t="shared" si="5"/>
        <v/>
      </c>
      <c r="F173" s="17" t="str">
        <f t="shared" si="4"/>
        <v/>
      </c>
      <c r="G173" s="541"/>
      <c r="H173" s="343" t="s">
        <v>564</v>
      </c>
      <c r="I173" s="544" t="s">
        <v>540</v>
      </c>
      <c r="J173" s="281"/>
      <c r="K173" s="524"/>
      <c r="L173" s="21">
        <v>1</v>
      </c>
      <c r="M173" s="72">
        <f>VLOOKUP(H173,Inventory!A:L,12,FALSE)</f>
        <v>0.75</v>
      </c>
      <c r="N173" s="72">
        <f t="shared" si="7"/>
        <v>0.75</v>
      </c>
      <c r="O173" s="21"/>
      <c r="P173" s="21"/>
      <c r="Q173" s="256"/>
      <c r="R173" s="67"/>
      <c r="S173" s="67"/>
      <c r="T173" s="369"/>
      <c r="U173" s="384"/>
      <c r="V173" s="23"/>
      <c r="W173" s="23"/>
      <c r="X173" s="23"/>
      <c r="Y173" s="23"/>
      <c r="Z173" s="23"/>
      <c r="AA173" s="6"/>
      <c r="AB173"/>
      <c r="AC173" s="264"/>
      <c r="AE173" s="12"/>
      <c r="AF173" s="12"/>
      <c r="AG173" s="12"/>
      <c r="AH173" s="12"/>
      <c r="AI173" s="12"/>
      <c r="AJ173" s="12"/>
    </row>
    <row r="174" spans="1:36" s="268" customFormat="1">
      <c r="A174" s="540"/>
      <c r="B174" s="17" t="str">
        <f>IFERROR(VLOOKUP($H174,'QB Inv Curr'!$H:$AD,13,FALSE),"")</f>
        <v/>
      </c>
      <c r="C174" s="17" t="str">
        <f>IFERROR(VLOOKUP($H174,'QB Inv Curr'!$H:$AE,23,FALSE),"")</f>
        <v/>
      </c>
      <c r="D174" s="17" t="str">
        <f>IFERROR(VLOOKUP($H174,'QB Inv Curr'!$H:$AL,29,FALSE),"")</f>
        <v/>
      </c>
      <c r="E174" s="17" t="str">
        <f t="shared" si="5"/>
        <v/>
      </c>
      <c r="F174" s="17" t="str">
        <f t="shared" si="4"/>
        <v/>
      </c>
      <c r="G174" s="541"/>
      <c r="H174" s="541"/>
      <c r="I174" s="541" t="s">
        <v>565</v>
      </c>
      <c r="J174" s="281"/>
      <c r="K174" s="524"/>
      <c r="L174" s="259">
        <v>0.25</v>
      </c>
      <c r="M174" s="72">
        <v>0.9</v>
      </c>
      <c r="N174" s="72">
        <f>M174*L174</f>
        <v>0.22500000000000001</v>
      </c>
      <c r="O174" s="21"/>
      <c r="P174" s="21"/>
      <c r="Q174" s="256"/>
      <c r="R174" s="67"/>
      <c r="S174" s="67"/>
      <c r="T174" s="369"/>
      <c r="U174" s="384"/>
      <c r="V174" s="23"/>
      <c r="W174" s="23"/>
      <c r="X174" s="23"/>
      <c r="Y174" s="23"/>
      <c r="Z174" s="23"/>
      <c r="AA174" s="6"/>
      <c r="AB174"/>
      <c r="AC174" s="264"/>
      <c r="AE174" s="12"/>
      <c r="AF174" s="12"/>
      <c r="AG174" s="12"/>
      <c r="AH174" s="12"/>
      <c r="AI174" s="12"/>
      <c r="AJ174" s="12"/>
    </row>
    <row r="175" spans="1:36" s="268" customFormat="1">
      <c r="A175" s="540"/>
      <c r="B175" s="17" t="str">
        <f>IFERROR(VLOOKUP($H175,'QB Inv Curr'!$H:$AD,13,FALSE),"")</f>
        <v/>
      </c>
      <c r="C175" s="17" t="str">
        <f>IFERROR(VLOOKUP($H175,'QB Inv Curr'!$H:$AE,23,FALSE),"")</f>
        <v/>
      </c>
      <c r="D175" s="17" t="str">
        <f>IFERROR(VLOOKUP($H175,'QB Inv Curr'!$H:$AL,29,FALSE),"")</f>
        <v/>
      </c>
      <c r="E175" s="17" t="str">
        <f t="shared" si="5"/>
        <v/>
      </c>
      <c r="F175" s="17" t="str">
        <f t="shared" si="4"/>
        <v/>
      </c>
      <c r="G175" s="541"/>
      <c r="H175" s="541"/>
      <c r="I175" s="541"/>
      <c r="J175" s="281"/>
      <c r="K175" s="524"/>
      <c r="L175" s="86"/>
      <c r="M175" s="87"/>
      <c r="N175" s="87"/>
      <c r="O175" s="86"/>
      <c r="P175" s="86"/>
      <c r="Q175" s="249"/>
      <c r="R175" s="67"/>
      <c r="S175" s="67"/>
      <c r="T175" s="369"/>
      <c r="U175" s="384"/>
      <c r="V175" s="23"/>
      <c r="W175" s="23"/>
      <c r="X175" s="23"/>
      <c r="Y175" s="23"/>
      <c r="Z175" s="23"/>
      <c r="AA175" s="6"/>
      <c r="AB175"/>
      <c r="AC175" s="264"/>
      <c r="AE175" s="12"/>
      <c r="AF175" s="12"/>
      <c r="AG175" s="12"/>
      <c r="AH175" s="12"/>
      <c r="AI175" s="12"/>
      <c r="AJ175" s="12"/>
    </row>
    <row r="176" spans="1:36" s="2" customFormat="1" ht="31.5">
      <c r="A176" s="539" t="s">
        <v>743</v>
      </c>
      <c r="B176" s="17">
        <f>IFERROR(VLOOKUP($H176,'QB Inv Curr'!$H:$AD,13,FALSE),"")</f>
        <v>0</v>
      </c>
      <c r="C176" s="17">
        <f>IFERROR(VLOOKUP($H176,'QB Inv Curr'!$H:$AE,23,FALSE),"")</f>
        <v>0</v>
      </c>
      <c r="D176" s="17">
        <f>IFERROR(VLOOKUP($H176,'QB Inv Curr'!$H:$AL,29,FALSE),"")</f>
        <v>0</v>
      </c>
      <c r="E176" s="17" t="str">
        <f t="shared" si="5"/>
        <v/>
      </c>
      <c r="F176" s="17">
        <f t="shared" si="4"/>
        <v>0</v>
      </c>
      <c r="G176" s="542" t="s">
        <v>744</v>
      </c>
      <c r="H176" s="539" t="s">
        <v>743</v>
      </c>
      <c r="I176" s="542"/>
      <c r="J176" s="278" t="s">
        <v>745</v>
      </c>
      <c r="K176" s="521" t="e">
        <v>#N/A</v>
      </c>
      <c r="L176" s="17">
        <v>1</v>
      </c>
      <c r="M176" s="74"/>
      <c r="N176" s="74"/>
      <c r="O176" s="17"/>
      <c r="P176" s="17"/>
      <c r="Q176" s="255" t="e">
        <f>SUM(N177:N183)</f>
        <v>#N/A</v>
      </c>
      <c r="R176" s="255" t="e">
        <v>#N/A</v>
      </c>
      <c r="S176" s="538">
        <v>14.99</v>
      </c>
      <c r="T176" s="370"/>
      <c r="U176" s="385"/>
      <c r="V176" s="23"/>
      <c r="W176" s="66" t="e">
        <f>Q176*2.5</f>
        <v>#N/A</v>
      </c>
      <c r="X176" s="260" t="e">
        <f>SUM(W176-Q176)/W176</f>
        <v>#N/A</v>
      </c>
      <c r="Y176" s="66">
        <v>7.95</v>
      </c>
      <c r="Z176" s="260" t="e">
        <f>SUM(Y176-W176)/Y176</f>
        <v>#N/A</v>
      </c>
      <c r="AA176" s="287">
        <v>26.45</v>
      </c>
      <c r="AB176" s="261" t="e">
        <f>SUM(AA176-Q176)/AA176</f>
        <v>#N/A</v>
      </c>
      <c r="AC176" s="262" t="s">
        <v>746</v>
      </c>
    </row>
    <row r="177" spans="1:36" s="268" customFormat="1">
      <c r="A177" s="19" t="s">
        <v>747</v>
      </c>
      <c r="B177" s="17">
        <f>IFERROR(VLOOKUP($H177,'QB Inv Curr'!$H:$AD,13,FALSE),"")</f>
        <v>0</v>
      </c>
      <c r="C177" s="17">
        <f>IFERROR(VLOOKUP($H177,'QB Inv Curr'!$H:$AE,23,FALSE),"")</f>
        <v>0</v>
      </c>
      <c r="D177" s="17">
        <f>IFERROR(VLOOKUP($H177,'QB Inv Curr'!$H:$AL,29,FALSE),"")</f>
        <v>0</v>
      </c>
      <c r="E177" s="17" t="str">
        <f t="shared" si="5"/>
        <v/>
      </c>
      <c r="F177" s="17">
        <f t="shared" si="4"/>
        <v>0</v>
      </c>
      <c r="G177" s="20"/>
      <c r="H177" s="19" t="s">
        <v>747</v>
      </c>
      <c r="I177" s="20" t="s">
        <v>748</v>
      </c>
      <c r="J177" s="279"/>
      <c r="K177" s="523"/>
      <c r="L177" s="21">
        <v>2</v>
      </c>
      <c r="M177" s="72">
        <v>0.6</v>
      </c>
      <c r="N177" s="72">
        <f t="shared" ref="N177:N182" si="8">M177*L177</f>
        <v>1.2</v>
      </c>
      <c r="O177" s="21"/>
      <c r="P177" s="21"/>
      <c r="Q177" s="269"/>
      <c r="R177" s="67"/>
      <c r="S177" s="67"/>
      <c r="T177" s="369"/>
      <c r="U177" s="384"/>
      <c r="V177" s="23"/>
      <c r="W177" s="23"/>
      <c r="X177" s="23"/>
      <c r="Y177" s="23"/>
      <c r="Z177" s="23"/>
      <c r="AA177" s="287"/>
      <c r="AB177"/>
      <c r="AC177" s="264"/>
      <c r="AE177" s="12"/>
      <c r="AF177" s="12"/>
      <c r="AG177" s="12"/>
      <c r="AH177" s="12"/>
      <c r="AI177" s="12"/>
      <c r="AJ177" s="12"/>
    </row>
    <row r="178" spans="1:36" s="268" customFormat="1">
      <c r="A178" s="19" t="s">
        <v>739</v>
      </c>
      <c r="B178" s="17">
        <f>IFERROR(VLOOKUP($H178,'QB Inv Curr'!$H:$AD,13,FALSE),"")</f>
        <v>1440</v>
      </c>
      <c r="C178" s="17">
        <f>IFERROR(VLOOKUP($H178,'QB Inv Curr'!$H:$AE,23,FALSE),"")</f>
        <v>0</v>
      </c>
      <c r="D178" s="17">
        <f>IFERROR(VLOOKUP($H178,'QB Inv Curr'!$H:$AL,29,FALSE),"")</f>
        <v>0</v>
      </c>
      <c r="E178" s="17" t="str">
        <f t="shared" si="5"/>
        <v/>
      </c>
      <c r="F178" s="17">
        <f t="shared" si="4"/>
        <v>0</v>
      </c>
      <c r="G178" s="20"/>
      <c r="H178" s="19" t="s">
        <v>739</v>
      </c>
      <c r="I178" s="20" t="s">
        <v>740</v>
      </c>
      <c r="J178" s="279"/>
      <c r="K178" s="523"/>
      <c r="L178" s="21">
        <v>2</v>
      </c>
      <c r="M178" s="72">
        <f>VLOOKUP(H178,Inventory!A:L,12,FALSE)</f>
        <v>0.13</v>
      </c>
      <c r="N178" s="72">
        <f t="shared" si="8"/>
        <v>0.26</v>
      </c>
      <c r="O178" s="21"/>
      <c r="P178" s="21"/>
      <c r="Q178" s="256"/>
      <c r="R178" s="67"/>
      <c r="S178" s="67"/>
      <c r="T178" s="369"/>
      <c r="U178" s="384"/>
      <c r="V178" s="23"/>
      <c r="W178" s="23"/>
      <c r="X178" s="23"/>
      <c r="Y178" s="23"/>
      <c r="Z178" s="23"/>
      <c r="AA178" s="6"/>
      <c r="AB178"/>
      <c r="AC178" s="264"/>
      <c r="AE178" s="12"/>
      <c r="AF178" s="12"/>
      <c r="AG178" s="12"/>
      <c r="AH178" s="12"/>
      <c r="AI178" s="12"/>
      <c r="AJ178" s="12"/>
    </row>
    <row r="179" spans="1:36" s="268" customFormat="1">
      <c r="A179" s="19" t="s">
        <v>749</v>
      </c>
      <c r="B179" s="17">
        <f>IFERROR(VLOOKUP($H179,'QB Inv Curr'!$H:$AD,13,FALSE),"")</f>
        <v>3000</v>
      </c>
      <c r="C179" s="17">
        <f>IFERROR(VLOOKUP($H179,'QB Inv Curr'!$H:$AE,23,FALSE),"")</f>
        <v>0</v>
      </c>
      <c r="D179" s="17">
        <f>IFERROR(VLOOKUP($H179,'QB Inv Curr'!$H:$AL,29,FALSE),"")</f>
        <v>0</v>
      </c>
      <c r="E179" s="17" t="str">
        <f t="shared" si="5"/>
        <v/>
      </c>
      <c r="F179" s="17">
        <f t="shared" si="4"/>
        <v>0</v>
      </c>
      <c r="G179" s="20"/>
      <c r="H179" s="19" t="s">
        <v>749</v>
      </c>
      <c r="I179" s="20" t="s">
        <v>750</v>
      </c>
      <c r="J179" s="279"/>
      <c r="K179" s="523"/>
      <c r="L179" s="21">
        <v>2</v>
      </c>
      <c r="M179" s="72">
        <f>VLOOKUP(H179,Inventory!A:L,12,FALSE)</f>
        <v>0.22</v>
      </c>
      <c r="N179" s="72">
        <f t="shared" si="8"/>
        <v>0.44</v>
      </c>
      <c r="O179" s="21"/>
      <c r="P179" s="21"/>
      <c r="Q179" s="256"/>
      <c r="R179" s="67"/>
      <c r="S179" s="67"/>
      <c r="T179" s="369"/>
      <c r="U179" s="384"/>
      <c r="V179" s="23"/>
      <c r="W179" s="23"/>
      <c r="X179" s="23"/>
      <c r="Y179" s="23"/>
      <c r="Z179" s="23"/>
      <c r="AA179" s="6"/>
      <c r="AB179"/>
      <c r="AC179" s="264"/>
      <c r="AE179" s="12"/>
      <c r="AF179" s="12"/>
      <c r="AG179" s="12"/>
      <c r="AH179" s="12"/>
      <c r="AI179" s="12"/>
      <c r="AJ179" s="12"/>
    </row>
    <row r="180" spans="1:36" s="268" customFormat="1">
      <c r="A180" s="540"/>
      <c r="B180" s="17">
        <f>IFERROR(VLOOKUP($H180,'QB Inv Curr'!$H:$AD,13,FALSE),"")</f>
        <v>880</v>
      </c>
      <c r="C180" s="17">
        <f>IFERROR(VLOOKUP($H180,'QB Inv Curr'!$H:$AE,23,FALSE),"")</f>
        <v>0</v>
      </c>
      <c r="D180" s="17">
        <f>IFERROR(VLOOKUP($H180,'QB Inv Curr'!$H:$AL,29,FALSE),"")</f>
        <v>0</v>
      </c>
      <c r="E180" s="17" t="str">
        <f t="shared" si="5"/>
        <v/>
      </c>
      <c r="F180" s="17">
        <f t="shared" si="4"/>
        <v>0</v>
      </c>
      <c r="G180" s="541"/>
      <c r="H180" s="343" t="s">
        <v>560</v>
      </c>
      <c r="I180" s="544" t="s">
        <v>561</v>
      </c>
      <c r="J180" s="281"/>
      <c r="K180" s="524"/>
      <c r="L180" s="21">
        <v>1</v>
      </c>
      <c r="M180" s="72">
        <f>VLOOKUP(H180,Inventory!A:L,12,FALSE)</f>
        <v>0.6</v>
      </c>
      <c r="N180" s="72">
        <f t="shared" si="8"/>
        <v>0.6</v>
      </c>
      <c r="O180" s="21"/>
      <c r="P180" s="21"/>
      <c r="Q180" s="256"/>
      <c r="R180" s="67"/>
      <c r="S180" s="67"/>
      <c r="T180" s="369"/>
      <c r="U180" s="384"/>
      <c r="V180" s="23"/>
      <c r="W180" s="23"/>
      <c r="X180" s="23"/>
      <c r="Y180" s="23"/>
      <c r="Z180" s="23"/>
      <c r="AA180" s="6"/>
      <c r="AB180"/>
      <c r="AC180" s="264"/>
      <c r="AE180" s="12"/>
      <c r="AF180" s="12"/>
      <c r="AG180" s="12"/>
      <c r="AH180" s="12"/>
      <c r="AI180" s="12"/>
      <c r="AJ180" s="12"/>
    </row>
    <row r="181" spans="1:36" s="268" customFormat="1">
      <c r="A181" s="540"/>
      <c r="B181" s="17">
        <f>IFERROR(VLOOKUP($H181,'QB Inv Curr'!$H:$AD,13,FALSE),"")</f>
        <v>250</v>
      </c>
      <c r="C181" s="17">
        <f>IFERROR(VLOOKUP($H181,'QB Inv Curr'!$H:$AE,23,FALSE),"")</f>
        <v>0</v>
      </c>
      <c r="D181" s="17">
        <f>IFERROR(VLOOKUP($H181,'QB Inv Curr'!$H:$AL,29,FALSE),"")</f>
        <v>0</v>
      </c>
      <c r="E181" s="17" t="str">
        <f t="shared" si="5"/>
        <v/>
      </c>
      <c r="F181" s="17">
        <f t="shared" si="4"/>
        <v>0</v>
      </c>
      <c r="G181" s="541"/>
      <c r="H181" s="343" t="s">
        <v>2625</v>
      </c>
      <c r="I181" s="544" t="s">
        <v>2612</v>
      </c>
      <c r="J181" s="281"/>
      <c r="K181" s="524"/>
      <c r="L181" s="21">
        <v>1</v>
      </c>
      <c r="M181" s="72" t="e">
        <f>VLOOKUP(H181,Inventory!A:L,12,FALSE)</f>
        <v>#N/A</v>
      </c>
      <c r="N181" s="72" t="e">
        <f t="shared" si="8"/>
        <v>#N/A</v>
      </c>
      <c r="O181" s="21"/>
      <c r="P181" s="21"/>
      <c r="Q181" s="256"/>
      <c r="R181" s="67"/>
      <c r="S181" s="67"/>
      <c r="T181" s="369"/>
      <c r="U181" s="384"/>
      <c r="V181" s="23"/>
      <c r="W181" s="23"/>
      <c r="X181" s="23"/>
      <c r="Y181" s="23"/>
      <c r="Z181" s="23"/>
      <c r="AA181" s="6"/>
      <c r="AB181"/>
      <c r="AC181" s="264"/>
      <c r="AE181" s="12"/>
      <c r="AF181" s="12"/>
      <c r="AG181" s="12"/>
      <c r="AH181" s="12"/>
      <c r="AI181" s="12"/>
      <c r="AJ181" s="12"/>
    </row>
    <row r="182" spans="1:36" s="268" customFormat="1">
      <c r="A182" s="540"/>
      <c r="B182" s="17" t="str">
        <f>IFERROR(VLOOKUP($H182,'QB Inv Curr'!$H:$AD,13,FALSE),"")</f>
        <v/>
      </c>
      <c r="C182" s="17" t="str">
        <f>IFERROR(VLOOKUP($H182,'QB Inv Curr'!$H:$AE,23,FALSE),"")</f>
        <v/>
      </c>
      <c r="D182" s="17" t="str">
        <f>IFERROR(VLOOKUP($H182,'QB Inv Curr'!$H:$AL,29,FALSE),"")</f>
        <v/>
      </c>
      <c r="E182" s="17" t="str">
        <f t="shared" si="5"/>
        <v/>
      </c>
      <c r="F182" s="17" t="str">
        <f t="shared" si="4"/>
        <v/>
      </c>
      <c r="G182" s="541"/>
      <c r="H182" s="343" t="s">
        <v>564</v>
      </c>
      <c r="I182" s="544" t="s">
        <v>540</v>
      </c>
      <c r="J182" s="281"/>
      <c r="K182" s="524"/>
      <c r="L182" s="21">
        <v>1</v>
      </c>
      <c r="M182" s="72">
        <f>VLOOKUP(H182,Inventory!A:L,12,FALSE)</f>
        <v>0.75</v>
      </c>
      <c r="N182" s="72">
        <f t="shared" si="8"/>
        <v>0.75</v>
      </c>
      <c r="O182" s="21"/>
      <c r="P182" s="21"/>
      <c r="Q182" s="256"/>
      <c r="R182" s="67"/>
      <c r="S182" s="67"/>
      <c r="T182" s="369"/>
      <c r="U182" s="384"/>
      <c r="V182" s="23"/>
      <c r="W182" s="23"/>
      <c r="X182" s="23"/>
      <c r="Y182" s="23"/>
      <c r="Z182" s="23"/>
      <c r="AA182" s="6"/>
      <c r="AB182"/>
      <c r="AC182" s="264"/>
      <c r="AE182" s="12"/>
      <c r="AF182" s="12"/>
      <c r="AG182" s="12"/>
      <c r="AH182" s="12"/>
      <c r="AI182" s="12"/>
      <c r="AJ182" s="12"/>
    </row>
    <row r="183" spans="1:36" s="268" customFormat="1">
      <c r="A183" s="540"/>
      <c r="B183" s="17" t="str">
        <f>IFERROR(VLOOKUP($H183,'QB Inv Curr'!$H:$AD,13,FALSE),"")</f>
        <v/>
      </c>
      <c r="C183" s="17" t="str">
        <f>IFERROR(VLOOKUP($H183,'QB Inv Curr'!$H:$AE,23,FALSE),"")</f>
        <v/>
      </c>
      <c r="D183" s="17" t="str">
        <f>IFERROR(VLOOKUP($H183,'QB Inv Curr'!$H:$AL,29,FALSE),"")</f>
        <v/>
      </c>
      <c r="E183" s="17" t="str">
        <f t="shared" si="5"/>
        <v/>
      </c>
      <c r="F183" s="17" t="str">
        <f t="shared" si="4"/>
        <v/>
      </c>
      <c r="G183" s="541"/>
      <c r="H183" s="541"/>
      <c r="I183" s="541" t="s">
        <v>565</v>
      </c>
      <c r="J183" s="281"/>
      <c r="K183" s="524"/>
      <c r="L183" s="259">
        <v>0.25</v>
      </c>
      <c r="M183" s="72">
        <v>0.9</v>
      </c>
      <c r="N183" s="72">
        <f>M183*L183</f>
        <v>0.22500000000000001</v>
      </c>
      <c r="O183" s="21"/>
      <c r="P183" s="21"/>
      <c r="Q183" s="256"/>
      <c r="R183" s="67"/>
      <c r="S183" s="67"/>
      <c r="T183" s="369"/>
      <c r="U183" s="384"/>
      <c r="V183" s="23"/>
      <c r="W183" s="23"/>
      <c r="X183" s="23"/>
      <c r="Y183" s="23"/>
      <c r="Z183" s="23"/>
      <c r="AA183" s="6"/>
      <c r="AB183"/>
      <c r="AC183" s="264"/>
      <c r="AE183" s="12"/>
      <c r="AF183" s="12"/>
      <c r="AG183" s="12"/>
      <c r="AH183" s="12"/>
      <c r="AI183" s="12"/>
      <c r="AJ183" s="12"/>
    </row>
    <row r="184" spans="1:36" s="268" customFormat="1">
      <c r="A184" s="540"/>
      <c r="B184" s="17" t="str">
        <f>IFERROR(VLOOKUP($H184,'QB Inv Curr'!$H:$AD,13,FALSE),"")</f>
        <v/>
      </c>
      <c r="C184" s="17" t="str">
        <f>IFERROR(VLOOKUP($H184,'QB Inv Curr'!$H:$AE,23,FALSE),"")</f>
        <v/>
      </c>
      <c r="D184" s="17" t="str">
        <f>IFERROR(VLOOKUP($H184,'QB Inv Curr'!$H:$AL,29,FALSE),"")</f>
        <v/>
      </c>
      <c r="E184" s="17" t="str">
        <f t="shared" si="5"/>
        <v/>
      </c>
      <c r="F184" s="17" t="str">
        <f t="shared" si="4"/>
        <v/>
      </c>
      <c r="G184" s="541"/>
      <c r="H184" s="541"/>
      <c r="I184" s="541"/>
      <c r="J184" s="281"/>
      <c r="K184" s="524"/>
      <c r="L184" s="86"/>
      <c r="M184" s="87"/>
      <c r="N184" s="87"/>
      <c r="O184" s="86"/>
      <c r="P184" s="86"/>
      <c r="Q184" s="249"/>
      <c r="R184" s="67"/>
      <c r="S184" s="67"/>
      <c r="T184" s="369"/>
      <c r="U184" s="384"/>
      <c r="V184" s="23"/>
      <c r="W184" s="23"/>
      <c r="X184" s="23"/>
      <c r="Y184" s="23"/>
      <c r="Z184" s="23"/>
      <c r="AA184" s="6"/>
      <c r="AB184"/>
      <c r="AC184" s="264"/>
      <c r="AE184" s="12"/>
      <c r="AF184" s="12"/>
      <c r="AG184" s="12"/>
      <c r="AH184" s="12"/>
      <c r="AI184" s="12"/>
      <c r="AJ184" s="12"/>
    </row>
    <row r="185" spans="1:36" s="2" customFormat="1" ht="31.5">
      <c r="A185" s="539" t="s">
        <v>469</v>
      </c>
      <c r="B185" s="17">
        <f>IFERROR(VLOOKUP($H185,'QB Inv Curr'!$H:$AD,13,FALSE),"")</f>
        <v>0</v>
      </c>
      <c r="C185" s="17">
        <f>IFERROR(VLOOKUP($H185,'QB Inv Curr'!$H:$AE,23,FALSE),"")</f>
        <v>200</v>
      </c>
      <c r="D185" s="17">
        <f>IFERROR(VLOOKUP($H185,'QB Inv Curr'!$H:$AL,29,FALSE),"")</f>
        <v>0</v>
      </c>
      <c r="E185" s="17" t="str">
        <f t="shared" si="5"/>
        <v/>
      </c>
      <c r="F185" s="17">
        <f t="shared" si="4"/>
        <v>0</v>
      </c>
      <c r="G185" s="542" t="s">
        <v>772</v>
      </c>
      <c r="H185" s="539" t="s">
        <v>469</v>
      </c>
      <c r="I185" s="542"/>
      <c r="J185" s="278" t="s">
        <v>470</v>
      </c>
      <c r="K185" s="521">
        <v>810797031602</v>
      </c>
      <c r="L185" s="17">
        <v>1</v>
      </c>
      <c r="M185" s="74"/>
      <c r="N185" s="74"/>
      <c r="O185" s="17"/>
      <c r="P185" s="17"/>
      <c r="Q185" s="255">
        <f>SUM(N186:P192)</f>
        <v>5.6811999999999987</v>
      </c>
      <c r="R185" s="255">
        <v>7.1280000000000001</v>
      </c>
      <c r="S185" s="255">
        <v>15.99</v>
      </c>
      <c r="T185" s="370"/>
      <c r="U185" s="385"/>
      <c r="V185" s="85" t="s">
        <v>728</v>
      </c>
      <c r="W185" s="66">
        <f>Q185*2</f>
        <v>11.362399999999997</v>
      </c>
      <c r="X185" s="260">
        <f>SUM(W185-Q185)/W185</f>
        <v>0.5</v>
      </c>
      <c r="Y185" s="66">
        <v>9.99</v>
      </c>
      <c r="Z185" s="260">
        <f>SUM(Y185-W185)/Y185</f>
        <v>-0.1373773773773771</v>
      </c>
      <c r="AA185" s="287">
        <v>12.95</v>
      </c>
      <c r="AB185" s="261">
        <f>SUM(AA185-Q185)/AA185</f>
        <v>0.56129729729729738</v>
      </c>
      <c r="AC185" s="264"/>
    </row>
    <row r="186" spans="1:36" s="268" customFormat="1">
      <c r="A186" s="19" t="s">
        <v>469</v>
      </c>
      <c r="B186" s="17">
        <f>IFERROR(VLOOKUP($H186,'QB Inv Curr'!$H:$AD,13,FALSE),"")</f>
        <v>200</v>
      </c>
      <c r="C186" s="17">
        <f>IFERROR(VLOOKUP($H186,'QB Inv Curr'!$H:$AE,23,FALSE),"")</f>
        <v>0</v>
      </c>
      <c r="D186" s="17">
        <f>IFERROR(VLOOKUP($H186,'QB Inv Curr'!$H:$AL,29,FALSE),"")</f>
        <v>0</v>
      </c>
      <c r="E186" s="17" t="str">
        <f t="shared" si="5"/>
        <v/>
      </c>
      <c r="F186" s="17">
        <f t="shared" si="4"/>
        <v>0</v>
      </c>
      <c r="G186" s="542" t="s">
        <v>2626</v>
      </c>
      <c r="H186" s="571" t="s">
        <v>773</v>
      </c>
      <c r="I186" s="20" t="s">
        <v>774</v>
      </c>
      <c r="J186" s="279"/>
      <c r="K186" s="523"/>
      <c r="L186" s="21">
        <v>1</v>
      </c>
      <c r="M186" s="72">
        <v>2.61</v>
      </c>
      <c r="N186" s="72">
        <f t="shared" ref="N186:N188" si="9">SUM(M186*1.42)*L186</f>
        <v>3.7061999999999995</v>
      </c>
      <c r="O186" s="21"/>
      <c r="P186" s="21"/>
      <c r="Q186" s="269"/>
      <c r="R186" s="67"/>
      <c r="S186" s="67"/>
      <c r="T186" s="369"/>
      <c r="U186" s="384"/>
      <c r="V186" s="84"/>
      <c r="W186" s="23"/>
      <c r="X186" s="23"/>
      <c r="Y186" s="23"/>
      <c r="Z186" s="23"/>
      <c r="AA186" s="287">
        <v>12.95</v>
      </c>
      <c r="AB186"/>
      <c r="AC186" s="262" t="s">
        <v>755</v>
      </c>
      <c r="AE186" s="12"/>
      <c r="AF186" s="12"/>
      <c r="AG186" s="12"/>
      <c r="AH186" s="12"/>
      <c r="AI186" s="12"/>
      <c r="AJ186" s="12"/>
    </row>
    <row r="187" spans="1:36" s="268" customFormat="1">
      <c r="A187" s="19"/>
      <c r="B187" s="17" t="str">
        <f>IFERROR(VLOOKUP($H187,'QB Inv Curr'!$H:$AD,13,FALSE),"")</f>
        <v/>
      </c>
      <c r="C187" s="17" t="str">
        <f>IFERROR(VLOOKUP($H187,'QB Inv Curr'!$H:$AE,23,FALSE),"")</f>
        <v/>
      </c>
      <c r="D187" s="17" t="str">
        <f>IFERROR(VLOOKUP($H187,'QB Inv Curr'!$H:$AL,29,FALSE),"")</f>
        <v/>
      </c>
      <c r="E187" s="17" t="str">
        <f t="shared" si="5"/>
        <v/>
      </c>
      <c r="F187" s="17" t="str">
        <f t="shared" si="4"/>
        <v/>
      </c>
      <c r="G187" s="542"/>
      <c r="H187" s="542"/>
      <c r="I187" s="20" t="s">
        <v>775</v>
      </c>
      <c r="J187" s="279"/>
      <c r="K187" s="523"/>
      <c r="L187" s="21">
        <v>0</v>
      </c>
      <c r="M187" s="72">
        <v>0</v>
      </c>
      <c r="N187" s="72">
        <f t="shared" si="9"/>
        <v>0</v>
      </c>
      <c r="O187" s="21"/>
      <c r="P187" s="21"/>
      <c r="Q187" s="256"/>
      <c r="R187" s="67"/>
      <c r="S187" s="67"/>
      <c r="T187" s="369"/>
      <c r="U187" s="384"/>
      <c r="V187" s="23"/>
      <c r="W187" s="23"/>
      <c r="X187" s="23"/>
      <c r="Y187" s="23"/>
      <c r="Z187" s="23"/>
      <c r="AA187" s="6"/>
      <c r="AB187"/>
      <c r="AC187" s="264"/>
      <c r="AE187" s="12"/>
      <c r="AF187" s="12"/>
      <c r="AG187" s="12"/>
      <c r="AH187" s="12"/>
      <c r="AI187" s="12"/>
      <c r="AJ187" s="12"/>
    </row>
    <row r="188" spans="1:36" s="268" customFormat="1">
      <c r="A188" s="19"/>
      <c r="B188" s="17" t="str">
        <f>IFERROR(VLOOKUP($H188,'QB Inv Curr'!$H:$AD,13,FALSE),"")</f>
        <v/>
      </c>
      <c r="C188" s="17" t="str">
        <f>IFERROR(VLOOKUP($H188,'QB Inv Curr'!$H:$AE,23,FALSE),"")</f>
        <v/>
      </c>
      <c r="D188" s="17" t="str">
        <f>IFERROR(VLOOKUP($H188,'QB Inv Curr'!$H:$AL,29,FALSE),"")</f>
        <v/>
      </c>
      <c r="E188" s="17" t="str">
        <f t="shared" si="5"/>
        <v/>
      </c>
      <c r="F188" s="17" t="str">
        <f t="shared" si="4"/>
        <v/>
      </c>
      <c r="G188" s="542"/>
      <c r="H188" s="542"/>
      <c r="I188" s="20" t="s">
        <v>770</v>
      </c>
      <c r="J188" s="279"/>
      <c r="K188" s="523"/>
      <c r="L188" s="21">
        <v>0</v>
      </c>
      <c r="M188" s="72">
        <v>0</v>
      </c>
      <c r="N188" s="72">
        <f t="shared" si="9"/>
        <v>0</v>
      </c>
      <c r="O188" s="21"/>
      <c r="P188" s="21"/>
      <c r="Q188" s="256"/>
      <c r="R188" s="67"/>
      <c r="S188" s="67"/>
      <c r="T188" s="369"/>
      <c r="U188" s="384"/>
      <c r="V188" s="23"/>
      <c r="W188" s="23"/>
      <c r="X188" s="23"/>
      <c r="Y188" s="23"/>
      <c r="Z188" s="23"/>
      <c r="AA188" s="6"/>
      <c r="AB188"/>
      <c r="AC188" s="264"/>
      <c r="AE188" s="12"/>
      <c r="AF188" s="12"/>
      <c r="AG188" s="12"/>
      <c r="AH188" s="12"/>
      <c r="AI188" s="12"/>
      <c r="AJ188" s="12"/>
    </row>
    <row r="189" spans="1:36" s="268" customFormat="1">
      <c r="A189" s="540"/>
      <c r="B189" s="17" t="str">
        <f>IFERROR(VLOOKUP($H189,'QB Inv Curr'!$H:$AD,13,FALSE),"")</f>
        <v/>
      </c>
      <c r="C189" s="17" t="str">
        <f>IFERROR(VLOOKUP($H189,'QB Inv Curr'!$H:$AE,23,FALSE),"")</f>
        <v/>
      </c>
      <c r="D189" s="17" t="str">
        <f>IFERROR(VLOOKUP($H189,'QB Inv Curr'!$H:$AL,29,FALSE),"")</f>
        <v/>
      </c>
      <c r="E189" s="17" t="str">
        <f t="shared" si="5"/>
        <v/>
      </c>
      <c r="F189" s="17" t="str">
        <f t="shared" si="4"/>
        <v/>
      </c>
      <c r="G189" s="541"/>
      <c r="H189" s="343" t="s">
        <v>589</v>
      </c>
      <c r="I189" s="544" t="s">
        <v>561</v>
      </c>
      <c r="J189" s="281"/>
      <c r="K189" s="524"/>
      <c r="L189" s="21">
        <v>1</v>
      </c>
      <c r="M189" s="72">
        <v>0.25</v>
      </c>
      <c r="N189" s="72">
        <f>M189*L189</f>
        <v>0.25</v>
      </c>
      <c r="O189" s="21"/>
      <c r="P189" s="21"/>
      <c r="Q189" s="256"/>
      <c r="R189" s="67"/>
      <c r="S189" s="67"/>
      <c r="T189" s="369"/>
      <c r="U189" s="384"/>
      <c r="V189" s="23"/>
      <c r="W189" s="23"/>
      <c r="X189" s="23"/>
      <c r="Y189" s="23"/>
      <c r="Z189" s="23"/>
      <c r="AA189" s="6"/>
      <c r="AB189"/>
      <c r="AC189" s="264"/>
      <c r="AE189" s="12"/>
      <c r="AF189" s="12"/>
      <c r="AG189" s="12"/>
      <c r="AH189" s="12"/>
      <c r="AI189" s="12"/>
      <c r="AJ189" s="12"/>
    </row>
    <row r="190" spans="1:36" s="268" customFormat="1">
      <c r="A190" s="540"/>
      <c r="B190" s="17">
        <f>IFERROR(VLOOKUP($H190,'QB Inv Curr'!$H:$AD,13,FALSE),"")</f>
        <v>250</v>
      </c>
      <c r="C190" s="17">
        <f>IFERROR(VLOOKUP($H190,'QB Inv Curr'!$H:$AE,23,FALSE),"")</f>
        <v>0</v>
      </c>
      <c r="D190" s="17">
        <f>IFERROR(VLOOKUP($H190,'QB Inv Curr'!$H:$AL,29,FALSE),"")</f>
        <v>0</v>
      </c>
      <c r="E190" s="17" t="str">
        <f t="shared" si="5"/>
        <v/>
      </c>
      <c r="F190" s="17">
        <f t="shared" si="4"/>
        <v>0</v>
      </c>
      <c r="G190" s="541"/>
      <c r="H190" s="343" t="s">
        <v>776</v>
      </c>
      <c r="I190" s="544" t="s">
        <v>563</v>
      </c>
      <c r="J190" s="281"/>
      <c r="K190" s="524"/>
      <c r="L190" s="21">
        <v>1</v>
      </c>
      <c r="M190" s="72">
        <f>$M$1</f>
        <v>0.75</v>
      </c>
      <c r="N190" s="72">
        <f>M190*L190</f>
        <v>0.75</v>
      </c>
      <c r="O190" s="21"/>
      <c r="P190" s="21"/>
      <c r="Q190" s="256"/>
      <c r="R190" s="67"/>
      <c r="S190" s="67"/>
      <c r="T190" s="369"/>
      <c r="U190" s="384"/>
      <c r="V190" s="23"/>
      <c r="W190" s="23"/>
      <c r="X190" s="23"/>
      <c r="Y190" s="23"/>
      <c r="Z190" s="23"/>
      <c r="AA190" s="6"/>
      <c r="AB190"/>
      <c r="AC190" s="264"/>
      <c r="AE190" s="12"/>
      <c r="AF190" s="12"/>
      <c r="AG190" s="12"/>
      <c r="AH190" s="12"/>
      <c r="AI190" s="12"/>
      <c r="AJ190" s="12"/>
    </row>
    <row r="191" spans="1:36" s="268" customFormat="1">
      <c r="A191" s="570" t="s">
        <v>761</v>
      </c>
      <c r="B191" s="17" t="str">
        <f>IFERROR(VLOOKUP($H191,'QB Inv Curr'!$H:$AD,13,FALSE),"")</f>
        <v/>
      </c>
      <c r="C191" s="17" t="str">
        <f>IFERROR(VLOOKUP($H191,'QB Inv Curr'!$H:$AE,23,FALSE),"")</f>
        <v/>
      </c>
      <c r="D191" s="17" t="str">
        <f>IFERROR(VLOOKUP($H191,'QB Inv Curr'!$H:$AL,29,FALSE),"")</f>
        <v/>
      </c>
      <c r="E191" s="17" t="str">
        <f t="shared" si="5"/>
        <v/>
      </c>
      <c r="F191" s="17" t="str">
        <f t="shared" si="4"/>
        <v/>
      </c>
      <c r="G191" s="541"/>
      <c r="H191" s="343" t="s">
        <v>564</v>
      </c>
      <c r="I191" s="544" t="s">
        <v>540</v>
      </c>
      <c r="J191" s="281"/>
      <c r="K191" s="524"/>
      <c r="L191" s="21">
        <v>1</v>
      </c>
      <c r="M191" s="72">
        <v>0.75</v>
      </c>
      <c r="N191" s="72">
        <f>M191*L191</f>
        <v>0.75</v>
      </c>
      <c r="O191" s="21"/>
      <c r="P191" s="21"/>
      <c r="Q191" s="256"/>
      <c r="R191" s="67"/>
      <c r="S191" s="67"/>
      <c r="T191" s="369"/>
      <c r="U191" s="384"/>
      <c r="V191" s="23"/>
      <c r="W191" s="23"/>
      <c r="X191" s="23"/>
      <c r="Y191" s="23"/>
      <c r="Z191" s="23"/>
      <c r="AA191" s="6"/>
      <c r="AB191"/>
      <c r="AC191" s="264"/>
      <c r="AE191" s="12"/>
      <c r="AF191" s="12"/>
      <c r="AG191" s="12"/>
      <c r="AH191" s="12"/>
      <c r="AI191" s="12"/>
      <c r="AJ191" s="12"/>
    </row>
    <row r="192" spans="1:36" s="268" customFormat="1">
      <c r="A192" s="540"/>
      <c r="B192" s="17" t="str">
        <f>IFERROR(VLOOKUP($H192,'QB Inv Curr'!$H:$AD,13,FALSE),"")</f>
        <v/>
      </c>
      <c r="C192" s="17" t="str">
        <f>IFERROR(VLOOKUP($H192,'QB Inv Curr'!$H:$AE,23,FALSE),"")</f>
        <v/>
      </c>
      <c r="D192" s="17" t="str">
        <f>IFERROR(VLOOKUP($H192,'QB Inv Curr'!$H:$AL,29,FALSE),"")</f>
        <v/>
      </c>
      <c r="E192" s="17" t="str">
        <f t="shared" si="5"/>
        <v/>
      </c>
      <c r="F192" s="17" t="str">
        <f t="shared" si="4"/>
        <v/>
      </c>
      <c r="G192" s="541"/>
      <c r="H192" s="541"/>
      <c r="I192" s="541" t="s">
        <v>565</v>
      </c>
      <c r="J192" s="281"/>
      <c r="K192" s="524"/>
      <c r="L192" s="259">
        <v>0.25</v>
      </c>
      <c r="M192" s="72">
        <v>0.9</v>
      </c>
      <c r="N192" s="72">
        <f>M192*L192</f>
        <v>0.22500000000000001</v>
      </c>
      <c r="O192" s="21"/>
      <c r="P192" s="21"/>
      <c r="Q192" s="256"/>
      <c r="R192" s="67"/>
      <c r="S192" s="67"/>
      <c r="T192" s="369"/>
      <c r="U192" s="384"/>
      <c r="V192" s="23"/>
      <c r="W192" s="23"/>
      <c r="X192" s="23"/>
      <c r="Y192" s="23"/>
      <c r="Z192" s="23"/>
      <c r="AA192" s="6"/>
      <c r="AB192"/>
      <c r="AC192" s="264"/>
      <c r="AE192" s="12"/>
      <c r="AF192" s="12"/>
      <c r="AG192" s="12"/>
      <c r="AH192" s="12"/>
      <c r="AI192" s="12"/>
      <c r="AJ192" s="12"/>
    </row>
    <row r="193" spans="1:36" s="268" customFormat="1">
      <c r="A193" s="540"/>
      <c r="B193" s="17" t="str">
        <f>IFERROR(VLOOKUP($H193,'QB Inv Curr'!$H:$AD,13,FALSE),"")</f>
        <v/>
      </c>
      <c r="C193" s="17" t="str">
        <f>IFERROR(VLOOKUP($H193,'QB Inv Curr'!$H:$AE,23,FALSE),"")</f>
        <v/>
      </c>
      <c r="D193" s="17" t="str">
        <f>IFERROR(VLOOKUP($H193,'QB Inv Curr'!$H:$AL,29,FALSE),"")</f>
        <v/>
      </c>
      <c r="E193" s="17" t="str">
        <f t="shared" si="5"/>
        <v/>
      </c>
      <c r="F193" s="17" t="str">
        <f t="shared" si="4"/>
        <v/>
      </c>
      <c r="G193" s="542"/>
      <c r="H193" s="562"/>
      <c r="I193" s="541"/>
      <c r="J193" s="281"/>
      <c r="K193" s="524"/>
      <c r="L193" s="86"/>
      <c r="M193" s="87"/>
      <c r="N193" s="87"/>
      <c r="O193" s="86"/>
      <c r="P193" s="86"/>
      <c r="Q193" s="249"/>
      <c r="R193" s="67"/>
      <c r="S193" s="67"/>
      <c r="T193" s="369"/>
      <c r="U193" s="384"/>
      <c r="V193" s="23"/>
      <c r="W193" s="23"/>
      <c r="X193" s="23"/>
      <c r="Y193" s="23"/>
      <c r="Z193" s="23"/>
      <c r="AA193" s="6"/>
      <c r="AB193"/>
      <c r="AC193" s="264"/>
      <c r="AE193" s="12"/>
      <c r="AF193" s="12"/>
      <c r="AG193" s="12"/>
      <c r="AH193" s="12"/>
      <c r="AI193" s="12"/>
      <c r="AJ193" s="12"/>
    </row>
    <row r="194" spans="1:36" s="2" customFormat="1" ht="31.5">
      <c r="A194" s="539" t="s">
        <v>471</v>
      </c>
      <c r="B194" s="17">
        <f>IFERROR(VLOOKUP($H194,'QB Inv Curr'!$H:$AD,13,FALSE),"")</f>
        <v>200</v>
      </c>
      <c r="C194" s="17">
        <f>IFERROR(VLOOKUP($H194,'QB Inv Curr'!$H:$AE,23,FALSE),"")</f>
        <v>0</v>
      </c>
      <c r="D194" s="17">
        <f>IFERROR(VLOOKUP($H194,'QB Inv Curr'!$H:$AL,29,FALSE),"")</f>
        <v>0</v>
      </c>
      <c r="E194" s="17" t="str">
        <f t="shared" si="5"/>
        <v/>
      </c>
      <c r="F194" s="17">
        <f t="shared" si="4"/>
        <v>0</v>
      </c>
      <c r="G194" s="542" t="s">
        <v>777</v>
      </c>
      <c r="H194" s="539" t="s">
        <v>471</v>
      </c>
      <c r="I194" s="542"/>
      <c r="J194" s="278" t="s">
        <v>472</v>
      </c>
      <c r="K194" s="521">
        <v>810797031619</v>
      </c>
      <c r="L194" s="17">
        <v>1</v>
      </c>
      <c r="M194" s="74"/>
      <c r="N194" s="74"/>
      <c r="O194" s="17"/>
      <c r="P194" s="17"/>
      <c r="Q194" s="255">
        <f>SUM(N195:N201)</f>
        <v>6.5758000000000001</v>
      </c>
      <c r="R194" s="255">
        <v>10.856999999999999</v>
      </c>
      <c r="S194" s="255">
        <v>18.989999999999998</v>
      </c>
      <c r="T194" s="370"/>
      <c r="U194" s="385"/>
      <c r="V194" s="85" t="s">
        <v>728</v>
      </c>
      <c r="W194" s="66">
        <f>Q194*2</f>
        <v>13.1516</v>
      </c>
      <c r="X194" s="260">
        <f>SUM(W194-Q194)/W194</f>
        <v>0.5</v>
      </c>
      <c r="Y194" s="66">
        <v>11.99</v>
      </c>
      <c r="Z194" s="260">
        <f>SUM(Y194-W194)/Y194</f>
        <v>-9.6880733944954125E-2</v>
      </c>
      <c r="AA194" s="287">
        <v>12.95</v>
      </c>
      <c r="AB194" s="261">
        <f>SUM(AA194-Q194)/AA194</f>
        <v>0.4922162162162162</v>
      </c>
      <c r="AC194" s="264"/>
    </row>
    <row r="195" spans="1:36" s="268" customFormat="1">
      <c r="A195" s="19" t="s">
        <v>471</v>
      </c>
      <c r="B195" s="17">
        <f>IFERROR(VLOOKUP($H195,'QB Inv Curr'!$H:$AD,13,FALSE),"")</f>
        <v>0</v>
      </c>
      <c r="C195" s="17">
        <f>IFERROR(VLOOKUP($H195,'QB Inv Curr'!$H:$AE,23,FALSE),"")</f>
        <v>0</v>
      </c>
      <c r="D195" s="17">
        <f>IFERROR(VLOOKUP($H195,'QB Inv Curr'!$H:$AL,29,FALSE),"")</f>
        <v>0</v>
      </c>
      <c r="E195" s="17" t="str">
        <f t="shared" si="5"/>
        <v/>
      </c>
      <c r="F195" s="17">
        <f t="shared" si="4"/>
        <v>0</v>
      </c>
      <c r="G195" s="20" t="s">
        <v>2627</v>
      </c>
      <c r="H195" s="571" t="s">
        <v>778</v>
      </c>
      <c r="I195" s="20" t="s">
        <v>765</v>
      </c>
      <c r="J195" s="279"/>
      <c r="K195" s="523"/>
      <c r="L195" s="21">
        <v>1</v>
      </c>
      <c r="M195" s="72">
        <v>3.24</v>
      </c>
      <c r="N195" s="72">
        <f t="shared" ref="N195:N197" si="10">SUM(M195*1.42)*L195</f>
        <v>4.6008000000000004</v>
      </c>
      <c r="O195" s="21"/>
      <c r="P195" s="21"/>
      <c r="Q195" s="269"/>
      <c r="R195" s="67"/>
      <c r="S195" s="67"/>
      <c r="T195" s="369"/>
      <c r="U195" s="384"/>
      <c r="V195" s="23"/>
      <c r="W195" s="23"/>
      <c r="X195" s="23"/>
      <c r="Y195" s="23"/>
      <c r="Z195" s="23"/>
      <c r="AA195" s="287">
        <v>12.95</v>
      </c>
      <c r="AB195"/>
      <c r="AC195" s="262" t="s">
        <v>766</v>
      </c>
      <c r="AE195" s="12"/>
      <c r="AF195" s="12"/>
      <c r="AG195" s="12"/>
      <c r="AH195" s="12"/>
      <c r="AI195" s="12"/>
      <c r="AJ195" s="12"/>
    </row>
    <row r="196" spans="1:36" s="268" customFormat="1">
      <c r="A196" s="19"/>
      <c r="B196" s="17" t="str">
        <f>IFERROR(VLOOKUP($H196,'QB Inv Curr'!$H:$AD,13,FALSE),"")</f>
        <v/>
      </c>
      <c r="C196" s="17" t="str">
        <f>IFERROR(VLOOKUP($H196,'QB Inv Curr'!$H:$AE,23,FALSE),"")</f>
        <v/>
      </c>
      <c r="D196" s="17" t="str">
        <f>IFERROR(VLOOKUP($H196,'QB Inv Curr'!$H:$AL,29,FALSE),"")</f>
        <v/>
      </c>
      <c r="E196" s="17" t="str">
        <f t="shared" si="5"/>
        <v/>
      </c>
      <c r="F196" s="17" t="str">
        <f t="shared" ref="F196:F259" si="11">IFERROR(SUM(D196*12),"")</f>
        <v/>
      </c>
      <c r="G196" s="20"/>
      <c r="H196" s="20"/>
      <c r="I196" s="20" t="s">
        <v>768</v>
      </c>
      <c r="J196" s="279"/>
      <c r="K196" s="523"/>
      <c r="L196" s="21">
        <v>0</v>
      </c>
      <c r="M196" s="72">
        <v>0</v>
      </c>
      <c r="N196" s="72">
        <f t="shared" si="10"/>
        <v>0</v>
      </c>
      <c r="O196" s="21"/>
      <c r="P196" s="21"/>
      <c r="Q196" s="256"/>
      <c r="R196" s="67"/>
      <c r="S196" s="67"/>
      <c r="T196" s="369"/>
      <c r="U196" s="384"/>
      <c r="V196" s="23"/>
      <c r="W196" s="23"/>
      <c r="X196" s="23"/>
      <c r="Y196" s="23"/>
      <c r="Z196" s="23"/>
      <c r="AA196" s="6"/>
      <c r="AB196"/>
      <c r="AC196" s="264"/>
      <c r="AE196" s="12"/>
      <c r="AF196" s="12"/>
      <c r="AG196" s="12"/>
      <c r="AH196" s="12"/>
      <c r="AI196" s="12"/>
      <c r="AJ196" s="12"/>
    </row>
    <row r="197" spans="1:36" s="268" customFormat="1">
      <c r="A197" s="19"/>
      <c r="B197" s="17" t="str">
        <f>IFERROR(VLOOKUP($H197,'QB Inv Curr'!$H:$AD,13,FALSE),"")</f>
        <v/>
      </c>
      <c r="C197" s="17" t="str">
        <f>IFERROR(VLOOKUP($H197,'QB Inv Curr'!$H:$AE,23,FALSE),"")</f>
        <v/>
      </c>
      <c r="D197" s="17" t="str">
        <f>IFERROR(VLOOKUP($H197,'QB Inv Curr'!$H:$AL,29,FALSE),"")</f>
        <v/>
      </c>
      <c r="E197" s="17" t="str">
        <f t="shared" ref="E197:E260" si="12">IFERROR(SUM(B197/D197),"")</f>
        <v/>
      </c>
      <c r="F197" s="17" t="str">
        <f t="shared" si="11"/>
        <v/>
      </c>
      <c r="G197" s="20"/>
      <c r="H197" s="20"/>
      <c r="I197" s="20" t="s">
        <v>770</v>
      </c>
      <c r="J197" s="279"/>
      <c r="K197" s="523"/>
      <c r="L197" s="21">
        <v>0</v>
      </c>
      <c r="M197" s="72">
        <v>0</v>
      </c>
      <c r="N197" s="72">
        <f t="shared" si="10"/>
        <v>0</v>
      </c>
      <c r="O197" s="21"/>
      <c r="P197" s="21"/>
      <c r="Q197" s="256"/>
      <c r="R197" s="67"/>
      <c r="S197" s="67"/>
      <c r="T197" s="369"/>
      <c r="U197" s="384"/>
      <c r="V197" s="23"/>
      <c r="W197" s="23"/>
      <c r="X197" s="23"/>
      <c r="Y197" s="23"/>
      <c r="Z197" s="23"/>
      <c r="AA197" s="6"/>
      <c r="AB197"/>
      <c r="AC197" s="264"/>
      <c r="AE197" s="12"/>
      <c r="AF197" s="12"/>
      <c r="AG197" s="12"/>
      <c r="AH197" s="12"/>
      <c r="AI197" s="12"/>
      <c r="AJ197" s="12"/>
    </row>
    <row r="198" spans="1:36" s="268" customFormat="1">
      <c r="A198" s="540"/>
      <c r="B198" s="17" t="str">
        <f>IFERROR(VLOOKUP($H198,'QB Inv Curr'!$H:$AD,13,FALSE),"")</f>
        <v/>
      </c>
      <c r="C198" s="17" t="str">
        <f>IFERROR(VLOOKUP($H198,'QB Inv Curr'!$H:$AE,23,FALSE),"")</f>
        <v/>
      </c>
      <c r="D198" s="17" t="str">
        <f>IFERROR(VLOOKUP($H198,'QB Inv Curr'!$H:$AL,29,FALSE),"")</f>
        <v/>
      </c>
      <c r="E198" s="17" t="str">
        <f t="shared" si="12"/>
        <v/>
      </c>
      <c r="F198" s="17" t="str">
        <f t="shared" si="11"/>
        <v/>
      </c>
      <c r="G198" s="541"/>
      <c r="H198" s="343" t="s">
        <v>589</v>
      </c>
      <c r="I198" s="544" t="s">
        <v>561</v>
      </c>
      <c r="J198" s="281"/>
      <c r="K198" s="524"/>
      <c r="L198" s="21">
        <v>1</v>
      </c>
      <c r="M198" s="72">
        <v>0.25</v>
      </c>
      <c r="N198" s="72">
        <f>M198*L198</f>
        <v>0.25</v>
      </c>
      <c r="O198" s="21"/>
      <c r="P198" s="21"/>
      <c r="Q198" s="256"/>
      <c r="R198" s="67"/>
      <c r="S198" s="67"/>
      <c r="T198" s="369"/>
      <c r="U198" s="384"/>
      <c r="V198" s="23"/>
      <c r="W198" s="23"/>
      <c r="X198" s="23"/>
      <c r="Y198" s="23"/>
      <c r="Z198" s="23"/>
      <c r="AA198" s="6"/>
      <c r="AB198"/>
      <c r="AC198" s="264"/>
      <c r="AE198" s="12"/>
      <c r="AF198" s="12"/>
      <c r="AG198" s="12"/>
      <c r="AH198" s="12"/>
      <c r="AI198" s="12"/>
      <c r="AJ198" s="12"/>
    </row>
    <row r="199" spans="1:36" s="268" customFormat="1">
      <c r="A199" s="540"/>
      <c r="B199" s="17">
        <f>IFERROR(VLOOKUP($H199,'QB Inv Curr'!$H:$AD,13,FALSE),"")</f>
        <v>250</v>
      </c>
      <c r="C199" s="17">
        <f>IFERROR(VLOOKUP($H199,'QB Inv Curr'!$H:$AE,23,FALSE),"")</f>
        <v>0</v>
      </c>
      <c r="D199" s="17">
        <f>IFERROR(VLOOKUP($H199,'QB Inv Curr'!$H:$AL,29,FALSE),"")</f>
        <v>0</v>
      </c>
      <c r="E199" s="17" t="str">
        <f t="shared" si="12"/>
        <v/>
      </c>
      <c r="F199" s="17">
        <f t="shared" si="11"/>
        <v>0</v>
      </c>
      <c r="G199" s="541"/>
      <c r="H199" s="343" t="s">
        <v>779</v>
      </c>
      <c r="I199" s="544" t="s">
        <v>563</v>
      </c>
      <c r="J199" s="281"/>
      <c r="K199" s="524"/>
      <c r="L199" s="21">
        <v>1</v>
      </c>
      <c r="M199" s="72">
        <f>$M$1</f>
        <v>0.75</v>
      </c>
      <c r="N199" s="72">
        <f>M199*L199</f>
        <v>0.75</v>
      </c>
      <c r="O199" s="21"/>
      <c r="P199" s="21"/>
      <c r="Q199" s="256"/>
      <c r="R199" s="67"/>
      <c r="S199" s="67"/>
      <c r="T199" s="369"/>
      <c r="U199" s="384"/>
      <c r="V199" s="23"/>
      <c r="W199" s="23"/>
      <c r="X199" s="23"/>
      <c r="Y199" s="23"/>
      <c r="Z199" s="23"/>
      <c r="AA199" s="6"/>
      <c r="AB199"/>
      <c r="AC199" s="264"/>
      <c r="AE199" s="12"/>
      <c r="AF199" s="12"/>
      <c r="AG199" s="12"/>
      <c r="AH199" s="12"/>
      <c r="AI199" s="12"/>
      <c r="AJ199" s="12"/>
    </row>
    <row r="200" spans="1:36" s="268" customFormat="1">
      <c r="A200" s="570" t="s">
        <v>761</v>
      </c>
      <c r="B200" s="17" t="str">
        <f>IFERROR(VLOOKUP($H200,'QB Inv Curr'!$H:$AD,13,FALSE),"")</f>
        <v/>
      </c>
      <c r="C200" s="17" t="str">
        <f>IFERROR(VLOOKUP($H200,'QB Inv Curr'!$H:$AE,23,FALSE),"")</f>
        <v/>
      </c>
      <c r="D200" s="17" t="str">
        <f>IFERROR(VLOOKUP($H200,'QB Inv Curr'!$H:$AL,29,FALSE),"")</f>
        <v/>
      </c>
      <c r="E200" s="17" t="str">
        <f t="shared" si="12"/>
        <v/>
      </c>
      <c r="F200" s="17" t="str">
        <f t="shared" si="11"/>
        <v/>
      </c>
      <c r="G200" s="541"/>
      <c r="H200" s="343" t="s">
        <v>564</v>
      </c>
      <c r="I200" s="544" t="s">
        <v>540</v>
      </c>
      <c r="J200" s="281"/>
      <c r="K200" s="524"/>
      <c r="L200" s="21">
        <v>1</v>
      </c>
      <c r="M200" s="72">
        <v>0.75</v>
      </c>
      <c r="N200" s="72">
        <f>M200*L200</f>
        <v>0.75</v>
      </c>
      <c r="O200" s="21"/>
      <c r="P200" s="21"/>
      <c r="Q200" s="256"/>
      <c r="R200" s="67"/>
      <c r="S200" s="67"/>
      <c r="T200" s="369"/>
      <c r="U200" s="384"/>
      <c r="V200" s="23"/>
      <c r="W200" s="23"/>
      <c r="X200" s="23"/>
      <c r="Y200" s="23"/>
      <c r="Z200" s="23"/>
      <c r="AA200" s="6"/>
      <c r="AB200"/>
      <c r="AC200" s="264"/>
      <c r="AE200" s="12"/>
      <c r="AF200" s="12"/>
      <c r="AG200" s="12"/>
      <c r="AH200" s="12"/>
      <c r="AI200" s="12"/>
      <c r="AJ200" s="12"/>
    </row>
    <row r="201" spans="1:36" s="268" customFormat="1">
      <c r="A201" s="540"/>
      <c r="B201" s="17" t="str">
        <f>IFERROR(VLOOKUP($H201,'QB Inv Curr'!$H:$AD,13,FALSE),"")</f>
        <v/>
      </c>
      <c r="C201" s="17" t="str">
        <f>IFERROR(VLOOKUP($H201,'QB Inv Curr'!$H:$AE,23,FALSE),"")</f>
        <v/>
      </c>
      <c r="D201" s="17" t="str">
        <f>IFERROR(VLOOKUP($H201,'QB Inv Curr'!$H:$AL,29,FALSE),"")</f>
        <v/>
      </c>
      <c r="E201" s="17" t="str">
        <f t="shared" si="12"/>
        <v/>
      </c>
      <c r="F201" s="17" t="str">
        <f t="shared" si="11"/>
        <v/>
      </c>
      <c r="G201" s="541"/>
      <c r="H201" s="541"/>
      <c r="I201" s="541" t="s">
        <v>565</v>
      </c>
      <c r="J201" s="281"/>
      <c r="K201" s="524"/>
      <c r="L201" s="259">
        <v>0.25</v>
      </c>
      <c r="M201" s="72">
        <v>0.9</v>
      </c>
      <c r="N201" s="72">
        <f>M201*L201</f>
        <v>0.22500000000000001</v>
      </c>
      <c r="O201" s="21"/>
      <c r="P201" s="21"/>
      <c r="Q201" s="256"/>
      <c r="R201" s="67"/>
      <c r="S201" s="67"/>
      <c r="T201" s="369"/>
      <c r="U201" s="384"/>
      <c r="V201" s="23"/>
      <c r="W201" s="23"/>
      <c r="X201" s="23"/>
      <c r="Y201" s="23"/>
      <c r="Z201" s="23"/>
      <c r="AA201" s="6"/>
      <c r="AB201"/>
      <c r="AC201" s="264"/>
      <c r="AE201" s="12"/>
      <c r="AF201" s="12"/>
      <c r="AG201" s="12"/>
      <c r="AH201" s="12"/>
      <c r="AI201" s="12"/>
      <c r="AJ201" s="12"/>
    </row>
    <row r="202" spans="1:36" s="268" customFormat="1">
      <c r="A202" s="540"/>
      <c r="B202" s="17" t="str">
        <f>IFERROR(VLOOKUP($H202,'QB Inv Curr'!$H:$AD,13,FALSE),"")</f>
        <v/>
      </c>
      <c r="C202" s="17" t="str">
        <f>IFERROR(VLOOKUP($H202,'QB Inv Curr'!$H:$AE,23,FALSE),"")</f>
        <v/>
      </c>
      <c r="D202" s="17" t="str">
        <f>IFERROR(VLOOKUP($H202,'QB Inv Curr'!$H:$AL,29,FALSE),"")</f>
        <v/>
      </c>
      <c r="E202" s="17" t="str">
        <f t="shared" si="12"/>
        <v/>
      </c>
      <c r="F202" s="17" t="str">
        <f t="shared" si="11"/>
        <v/>
      </c>
      <c r="G202" s="541"/>
      <c r="H202" s="541"/>
      <c r="I202" s="541"/>
      <c r="J202" s="281"/>
      <c r="K202" s="524"/>
      <c r="L202" s="86"/>
      <c r="M202" s="87"/>
      <c r="N202" s="87"/>
      <c r="O202" s="86"/>
      <c r="P202" s="86"/>
      <c r="Q202" s="249"/>
      <c r="R202" s="67"/>
      <c r="S202" s="67"/>
      <c r="T202" s="369"/>
      <c r="U202" s="384"/>
      <c r="V202" s="23"/>
      <c r="W202" s="23"/>
      <c r="X202" s="23"/>
      <c r="Y202" s="23"/>
      <c r="Z202" s="23"/>
      <c r="AA202" s="6"/>
      <c r="AB202"/>
      <c r="AC202" s="264"/>
      <c r="AE202" s="12"/>
      <c r="AF202" s="12"/>
      <c r="AG202" s="12"/>
      <c r="AH202" s="12"/>
      <c r="AI202" s="12"/>
      <c r="AJ202" s="12"/>
    </row>
    <row r="203" spans="1:36" s="2" customFormat="1">
      <c r="A203" s="539" t="s">
        <v>473</v>
      </c>
      <c r="B203" s="17">
        <f>IFERROR(VLOOKUP($H203,'QB Inv Curr'!$H:$AD,13,FALSE),"")</f>
        <v>0</v>
      </c>
      <c r="C203" s="17">
        <f>IFERROR(VLOOKUP($H203,'QB Inv Curr'!$H:$AE,23,FALSE),"")</f>
        <v>0</v>
      </c>
      <c r="D203" s="17">
        <f>IFERROR(VLOOKUP($H203,'QB Inv Curr'!$H:$AL,29,FALSE),"")</f>
        <v>0</v>
      </c>
      <c r="E203" s="17" t="str">
        <f t="shared" si="12"/>
        <v/>
      </c>
      <c r="F203" s="17">
        <f t="shared" si="11"/>
        <v>0</v>
      </c>
      <c r="G203" s="542" t="s">
        <v>780</v>
      </c>
      <c r="H203" s="539" t="s">
        <v>473</v>
      </c>
      <c r="I203" s="542"/>
      <c r="J203" s="278" t="s">
        <v>781</v>
      </c>
      <c r="K203" s="537">
        <v>810797031626</v>
      </c>
      <c r="L203" s="17">
        <v>1</v>
      </c>
      <c r="M203" s="74"/>
      <c r="N203" s="74"/>
      <c r="O203" s="17"/>
      <c r="P203" s="17"/>
      <c r="Q203" s="255" t="e">
        <f>SUM(N204:N212)</f>
        <v>#N/A</v>
      </c>
      <c r="R203" s="255">
        <v>11.5665</v>
      </c>
      <c r="S203" s="538">
        <v>22.99</v>
      </c>
      <c r="T203" s="370"/>
      <c r="U203" s="385"/>
      <c r="V203" s="23"/>
      <c r="W203" s="66" t="e">
        <f>Q203*2</f>
        <v>#N/A</v>
      </c>
      <c r="X203" s="260" t="e">
        <f>SUM(W203-Q203)/W203</f>
        <v>#N/A</v>
      </c>
      <c r="Y203" s="66">
        <v>11.99</v>
      </c>
      <c r="Z203" s="260" t="e">
        <f>SUM(Y203-W203)/Y203</f>
        <v>#N/A</v>
      </c>
      <c r="AA203" s="287">
        <v>18.73</v>
      </c>
      <c r="AB203" s="261" t="e">
        <f>SUM(AA203-Q203)/AA203</f>
        <v>#N/A</v>
      </c>
      <c r="AC203" s="262" t="s">
        <v>782</v>
      </c>
    </row>
    <row r="204" spans="1:36" s="268" customFormat="1">
      <c r="A204" s="19" t="s">
        <v>783</v>
      </c>
      <c r="B204" s="17">
        <f>IFERROR(VLOOKUP($H204,'QB Inv Curr'!$H:$AD,13,FALSE),"")</f>
        <v>500</v>
      </c>
      <c r="C204" s="17">
        <f>IFERROR(VLOOKUP($H204,'QB Inv Curr'!$H:$AE,23,FALSE),"")</f>
        <v>1080</v>
      </c>
      <c r="D204" s="17">
        <f>IFERROR(VLOOKUP($H204,'QB Inv Curr'!$H:$AL,29,FALSE),"")</f>
        <v>0</v>
      </c>
      <c r="E204" s="17" t="str">
        <f t="shared" si="12"/>
        <v/>
      </c>
      <c r="F204" s="17">
        <f t="shared" si="11"/>
        <v>0</v>
      </c>
      <c r="G204" s="20"/>
      <c r="H204" s="20" t="s">
        <v>784</v>
      </c>
      <c r="I204" s="20" t="s">
        <v>785</v>
      </c>
      <c r="J204" s="279"/>
      <c r="K204" s="523"/>
      <c r="L204" s="21">
        <v>2</v>
      </c>
      <c r="M204" s="72">
        <f>VLOOKUP(H204,Inventory!A:L,12,FALSE)</f>
        <v>1.33</v>
      </c>
      <c r="N204" s="72">
        <f t="shared" ref="N204:N211" si="13">M204*L204</f>
        <v>2.66</v>
      </c>
      <c r="O204" s="21"/>
      <c r="P204" s="21"/>
      <c r="Q204" s="269"/>
      <c r="R204" s="67"/>
      <c r="S204" s="67"/>
      <c r="T204" s="369"/>
      <c r="U204" s="384"/>
      <c r="V204" s="23"/>
      <c r="W204" s="23"/>
      <c r="X204" s="23"/>
      <c r="Y204" s="23"/>
      <c r="Z204" s="23"/>
      <c r="AA204" s="287"/>
      <c r="AB204"/>
      <c r="AC204" s="264"/>
      <c r="AE204" s="12"/>
      <c r="AF204" s="12"/>
      <c r="AG204" s="12"/>
      <c r="AH204" s="12"/>
      <c r="AI204" s="12"/>
      <c r="AJ204" s="12"/>
    </row>
    <row r="205" spans="1:36" s="268" customFormat="1">
      <c r="A205" s="19" t="s">
        <v>786</v>
      </c>
      <c r="B205" s="17">
        <f>IFERROR(VLOOKUP($H205,'QB Inv Curr'!$H:$AD,13,FALSE),"")</f>
        <v>1000</v>
      </c>
      <c r="C205" s="17">
        <f>IFERROR(VLOOKUP($H205,'QB Inv Curr'!$H:$AE,23,FALSE),"")</f>
        <v>1300</v>
      </c>
      <c r="D205" s="17">
        <f>IFERROR(VLOOKUP($H205,'QB Inv Curr'!$H:$AL,29,FALSE),"")</f>
        <v>0</v>
      </c>
      <c r="E205" s="17" t="str">
        <f t="shared" si="12"/>
        <v/>
      </c>
      <c r="F205" s="17">
        <f t="shared" si="11"/>
        <v>0</v>
      </c>
      <c r="G205" s="20"/>
      <c r="H205" s="20" t="s">
        <v>786</v>
      </c>
      <c r="I205" s="20" t="s">
        <v>787</v>
      </c>
      <c r="J205" s="279"/>
      <c r="K205" s="523"/>
      <c r="L205" s="21">
        <v>2</v>
      </c>
      <c r="M205" s="72">
        <f>VLOOKUP(H205,Inventory!A:L,12,FALSE)</f>
        <v>0.59</v>
      </c>
      <c r="N205" s="72">
        <f t="shared" si="13"/>
        <v>1.18</v>
      </c>
      <c r="O205" s="21"/>
      <c r="P205" s="21"/>
      <c r="Q205" s="256"/>
      <c r="R205" s="67"/>
      <c r="S205" s="67"/>
      <c r="T205" s="369"/>
      <c r="U205" s="384"/>
      <c r="V205" s="23"/>
      <c r="W205" s="23"/>
      <c r="X205" s="23"/>
      <c r="Y205" s="23"/>
      <c r="Z205" s="23"/>
      <c r="AA205" s="6"/>
      <c r="AB205"/>
      <c r="AC205" s="264"/>
      <c r="AE205" s="12"/>
      <c r="AF205" s="12"/>
      <c r="AG205" s="12"/>
      <c r="AH205" s="12"/>
      <c r="AI205" s="12"/>
      <c r="AJ205" s="12"/>
    </row>
    <row r="206" spans="1:36" s="268" customFormat="1">
      <c r="A206" s="19" t="s">
        <v>556</v>
      </c>
      <c r="B206" s="17">
        <f>IFERROR(VLOOKUP($H206,'QB Inv Curr'!$H:$AD,13,FALSE),"")</f>
        <v>1000</v>
      </c>
      <c r="C206" s="17">
        <f>IFERROR(VLOOKUP($H206,'QB Inv Curr'!$H:$AE,23,FALSE),"")</f>
        <v>0</v>
      </c>
      <c r="D206" s="17">
        <f>IFERROR(VLOOKUP($H206,'QB Inv Curr'!$H:$AL,29,FALSE),"")</f>
        <v>0</v>
      </c>
      <c r="E206" s="17" t="str">
        <f t="shared" si="12"/>
        <v/>
      </c>
      <c r="F206" s="17">
        <f t="shared" si="11"/>
        <v>0</v>
      </c>
      <c r="G206" s="20"/>
      <c r="H206" s="20" t="s">
        <v>556</v>
      </c>
      <c r="I206" s="20" t="s">
        <v>788</v>
      </c>
      <c r="J206" s="279"/>
      <c r="K206" s="523"/>
      <c r="L206" s="21">
        <v>1</v>
      </c>
      <c r="M206" s="72">
        <f>VLOOKUP(H206,Inventory!A:L,12,FALSE)</f>
        <v>0.28000000000000003</v>
      </c>
      <c r="N206" s="72">
        <f t="shared" si="13"/>
        <v>0.28000000000000003</v>
      </c>
      <c r="O206" s="21"/>
      <c r="P206" s="21"/>
      <c r="Q206" s="256"/>
      <c r="R206" s="67"/>
      <c r="S206" s="67"/>
      <c r="T206" s="369"/>
      <c r="U206" s="384"/>
      <c r="V206" s="23"/>
      <c r="W206" s="23"/>
      <c r="X206" s="23"/>
      <c r="Y206" s="23"/>
      <c r="Z206" s="23"/>
      <c r="AA206" s="6"/>
      <c r="AB206"/>
      <c r="AC206" s="264"/>
      <c r="AE206" s="12"/>
      <c r="AF206" s="12"/>
      <c r="AG206" s="12"/>
      <c r="AH206" s="12"/>
      <c r="AI206" s="12"/>
      <c r="AJ206" s="12"/>
    </row>
    <row r="207" spans="1:36" s="268" customFormat="1">
      <c r="A207" s="19" t="s">
        <v>789</v>
      </c>
      <c r="B207" s="17">
        <f>IFERROR(VLOOKUP($H207,'QB Inv Curr'!$H:$AD,13,FALSE),"")</f>
        <v>3000</v>
      </c>
      <c r="C207" s="17">
        <f>IFERROR(VLOOKUP($H207,'QB Inv Curr'!$H:$AE,23,FALSE),"")</f>
        <v>2000</v>
      </c>
      <c r="D207" s="17">
        <f>IFERROR(VLOOKUP($H207,'QB Inv Curr'!$H:$AL,29,FALSE),"")</f>
        <v>0</v>
      </c>
      <c r="E207" s="17" t="str">
        <f t="shared" si="12"/>
        <v/>
      </c>
      <c r="F207" s="17">
        <f t="shared" si="11"/>
        <v>0</v>
      </c>
      <c r="G207" s="20"/>
      <c r="H207" s="20" t="s">
        <v>789</v>
      </c>
      <c r="I207" s="20" t="s">
        <v>790</v>
      </c>
      <c r="J207" s="279"/>
      <c r="K207" s="523"/>
      <c r="L207" s="21">
        <v>1</v>
      </c>
      <c r="M207" s="72">
        <f>VLOOKUP(H207,Inventory!A:L,12,FALSE)</f>
        <v>0.09</v>
      </c>
      <c r="N207" s="72">
        <f t="shared" si="13"/>
        <v>0.09</v>
      </c>
      <c r="O207" s="21"/>
      <c r="P207" s="21"/>
      <c r="Q207" s="256"/>
      <c r="R207" s="67"/>
      <c r="S207" s="67"/>
      <c r="T207" s="369"/>
      <c r="U207" s="384"/>
      <c r="V207" s="23"/>
      <c r="W207" s="23"/>
      <c r="X207" s="23"/>
      <c r="Y207" s="23"/>
      <c r="Z207" s="23"/>
      <c r="AA207" s="6"/>
      <c r="AB207"/>
      <c r="AC207" s="264"/>
      <c r="AE207" s="12"/>
      <c r="AF207" s="12"/>
      <c r="AG207" s="12"/>
      <c r="AH207" s="12"/>
      <c r="AI207" s="12"/>
      <c r="AJ207" s="12"/>
    </row>
    <row r="208" spans="1:36" s="268" customFormat="1">
      <c r="A208" s="19" t="s">
        <v>741</v>
      </c>
      <c r="B208" s="17">
        <f>IFERROR(VLOOKUP($H208,'QB Inv Curr'!$H:$AD,13,FALSE),"")</f>
        <v>1440</v>
      </c>
      <c r="C208" s="17">
        <f>IFERROR(VLOOKUP($H208,'QB Inv Curr'!$H:$AE,23,FALSE),"")</f>
        <v>0</v>
      </c>
      <c r="D208" s="17">
        <f>IFERROR(VLOOKUP($H208,'QB Inv Curr'!$H:$AL,29,FALSE),"")</f>
        <v>0</v>
      </c>
      <c r="E208" s="17" t="str">
        <f t="shared" si="12"/>
        <v/>
      </c>
      <c r="F208" s="17">
        <f t="shared" si="11"/>
        <v>0</v>
      </c>
      <c r="G208" s="20"/>
      <c r="H208" s="20" t="s">
        <v>741</v>
      </c>
      <c r="I208" s="20" t="s">
        <v>791</v>
      </c>
      <c r="J208" s="279"/>
      <c r="K208" s="523"/>
      <c r="L208" s="21">
        <v>1</v>
      </c>
      <c r="M208" s="72">
        <f>VLOOKUP(H208,Inventory!A:L,12,FALSE)</f>
        <v>0.15</v>
      </c>
      <c r="N208" s="72">
        <f t="shared" si="13"/>
        <v>0.15</v>
      </c>
      <c r="O208" s="21"/>
      <c r="P208" s="21"/>
      <c r="Q208" s="256"/>
      <c r="R208" s="67"/>
      <c r="S208" s="67"/>
      <c r="T208" s="369"/>
      <c r="U208" s="384"/>
      <c r="V208" s="23"/>
      <c r="W208" s="23"/>
      <c r="X208" s="23"/>
      <c r="Y208" s="23"/>
      <c r="Z208" s="23"/>
      <c r="AA208" s="6"/>
      <c r="AB208"/>
      <c r="AC208" s="264"/>
      <c r="AE208" s="12"/>
      <c r="AF208" s="12"/>
      <c r="AG208" s="12"/>
      <c r="AH208" s="12"/>
      <c r="AI208" s="12"/>
      <c r="AJ208" s="12"/>
    </row>
    <row r="209" spans="1:36" s="268" customFormat="1">
      <c r="A209" s="540"/>
      <c r="B209" s="17">
        <f>IFERROR(VLOOKUP($H209,'QB Inv Curr'!$H:$AD,13,FALSE),"")</f>
        <v>880</v>
      </c>
      <c r="C209" s="17">
        <f>IFERROR(VLOOKUP($H209,'QB Inv Curr'!$H:$AE,23,FALSE),"")</f>
        <v>0</v>
      </c>
      <c r="D209" s="17">
        <f>IFERROR(VLOOKUP($H209,'QB Inv Curr'!$H:$AL,29,FALSE),"")</f>
        <v>0</v>
      </c>
      <c r="E209" s="17" t="str">
        <f t="shared" si="12"/>
        <v/>
      </c>
      <c r="F209" s="17">
        <f t="shared" si="11"/>
        <v>0</v>
      </c>
      <c r="G209" s="541"/>
      <c r="H209" s="343" t="s">
        <v>560</v>
      </c>
      <c r="I209" s="544" t="s">
        <v>561</v>
      </c>
      <c r="J209" s="281"/>
      <c r="K209" s="524"/>
      <c r="L209" s="21">
        <v>1</v>
      </c>
      <c r="M209" s="72">
        <f>VLOOKUP(H209,Inventory!A:L,12,FALSE)</f>
        <v>0.6</v>
      </c>
      <c r="N209" s="72">
        <f t="shared" si="13"/>
        <v>0.6</v>
      </c>
      <c r="O209" s="21"/>
      <c r="P209" s="21"/>
      <c r="Q209" s="256"/>
      <c r="R209" s="67"/>
      <c r="S209" s="67"/>
      <c r="T209" s="369"/>
      <c r="U209" s="384"/>
      <c r="V209" s="23"/>
      <c r="W209" s="23"/>
      <c r="X209" s="23"/>
      <c r="Y209" s="23"/>
      <c r="Z209" s="23"/>
      <c r="AA209" s="6"/>
      <c r="AB209"/>
      <c r="AC209" s="264"/>
      <c r="AE209" s="12"/>
      <c r="AF209" s="12"/>
      <c r="AG209" s="12"/>
      <c r="AH209" s="12"/>
      <c r="AI209" s="12"/>
      <c r="AJ209" s="12"/>
    </row>
    <row r="210" spans="1:36" s="268" customFormat="1">
      <c r="A210" s="540"/>
      <c r="B210" s="17">
        <f>IFERROR(VLOOKUP($H210,'QB Inv Curr'!$H:$AD,13,FALSE),"")</f>
        <v>250</v>
      </c>
      <c r="C210" s="17">
        <f>IFERROR(VLOOKUP($H210,'QB Inv Curr'!$H:$AE,23,FALSE),"")</f>
        <v>0</v>
      </c>
      <c r="D210" s="17">
        <f>IFERROR(VLOOKUP($H210,'QB Inv Curr'!$H:$AL,29,FALSE),"")</f>
        <v>0</v>
      </c>
      <c r="E210" s="17" t="str">
        <f t="shared" si="12"/>
        <v/>
      </c>
      <c r="F210" s="17">
        <f t="shared" si="11"/>
        <v>0</v>
      </c>
      <c r="G210" s="541"/>
      <c r="H210" s="343" t="s">
        <v>2628</v>
      </c>
      <c r="I210" s="544" t="s">
        <v>2612</v>
      </c>
      <c r="J210" s="281"/>
      <c r="K210" s="524"/>
      <c r="L210" s="21">
        <v>1</v>
      </c>
      <c r="M210" s="72" t="e">
        <f>VLOOKUP(H210,Inventory!A:L,12,FALSE)</f>
        <v>#N/A</v>
      </c>
      <c r="N210" s="72" t="e">
        <f t="shared" si="13"/>
        <v>#N/A</v>
      </c>
      <c r="O210" s="21"/>
      <c r="P210" s="21"/>
      <c r="Q210" s="256"/>
      <c r="R210" s="67"/>
      <c r="S210" s="67"/>
      <c r="T210" s="369"/>
      <c r="U210" s="384"/>
      <c r="V210" s="23"/>
      <c r="W210" s="23"/>
      <c r="X210" s="23"/>
      <c r="Y210" s="23"/>
      <c r="Z210" s="23"/>
      <c r="AA210" s="6"/>
      <c r="AB210"/>
      <c r="AC210" s="264"/>
      <c r="AE210" s="12"/>
      <c r="AF210" s="12"/>
      <c r="AG210" s="12"/>
      <c r="AH210" s="12"/>
      <c r="AI210" s="12"/>
      <c r="AJ210" s="12"/>
    </row>
    <row r="211" spans="1:36" s="268" customFormat="1">
      <c r="A211" s="540"/>
      <c r="B211" s="17" t="str">
        <f>IFERROR(VLOOKUP($H211,'QB Inv Curr'!$H:$AD,13,FALSE),"")</f>
        <v/>
      </c>
      <c r="C211" s="17" t="str">
        <f>IFERROR(VLOOKUP($H211,'QB Inv Curr'!$H:$AE,23,FALSE),"")</f>
        <v/>
      </c>
      <c r="D211" s="17" t="str">
        <f>IFERROR(VLOOKUP($H211,'QB Inv Curr'!$H:$AL,29,FALSE),"")</f>
        <v/>
      </c>
      <c r="E211" s="17" t="str">
        <f t="shared" si="12"/>
        <v/>
      </c>
      <c r="F211" s="17" t="str">
        <f t="shared" si="11"/>
        <v/>
      </c>
      <c r="G211" s="541" t="s">
        <v>560</v>
      </c>
      <c r="H211" s="343" t="s">
        <v>564</v>
      </c>
      <c r="I211" s="544" t="s">
        <v>540</v>
      </c>
      <c r="J211" s="281"/>
      <c r="K211" s="524"/>
      <c r="L211" s="21">
        <v>1</v>
      </c>
      <c r="M211" s="72">
        <f>VLOOKUP(H211,Inventory!A:L,12,FALSE)</f>
        <v>0.75</v>
      </c>
      <c r="N211" s="72">
        <f t="shared" si="13"/>
        <v>0.75</v>
      </c>
      <c r="O211" s="21"/>
      <c r="P211" s="21"/>
      <c r="Q211" s="256"/>
      <c r="R211" s="67"/>
      <c r="S211" s="67"/>
      <c r="T211" s="369"/>
      <c r="U211" s="384"/>
      <c r="V211" s="23"/>
      <c r="W211" s="23"/>
      <c r="X211" s="23"/>
      <c r="Y211" s="23"/>
      <c r="Z211" s="23"/>
      <c r="AA211" s="6"/>
      <c r="AB211"/>
      <c r="AC211" s="264"/>
      <c r="AE211" s="12"/>
      <c r="AF211" s="12"/>
      <c r="AG211" s="12"/>
      <c r="AH211" s="12"/>
      <c r="AI211" s="12"/>
      <c r="AJ211" s="12"/>
    </row>
    <row r="212" spans="1:36" s="268" customFormat="1">
      <c r="A212" s="540"/>
      <c r="B212" s="17" t="str">
        <f>IFERROR(VLOOKUP($H212,'QB Inv Curr'!$H:$AD,13,FALSE),"")</f>
        <v/>
      </c>
      <c r="C212" s="17" t="str">
        <f>IFERROR(VLOOKUP($H212,'QB Inv Curr'!$H:$AE,23,FALSE),"")</f>
        <v/>
      </c>
      <c r="D212" s="17" t="str">
        <f>IFERROR(VLOOKUP($H212,'QB Inv Curr'!$H:$AL,29,FALSE),"")</f>
        <v/>
      </c>
      <c r="E212" s="17" t="str">
        <f t="shared" si="12"/>
        <v/>
      </c>
      <c r="F212" s="17" t="str">
        <f t="shared" si="11"/>
        <v/>
      </c>
      <c r="G212" s="541"/>
      <c r="H212" s="541"/>
      <c r="I212" s="541" t="s">
        <v>565</v>
      </c>
      <c r="J212" s="281"/>
      <c r="K212" s="524"/>
      <c r="L212" s="259">
        <v>0.25</v>
      </c>
      <c r="M212" s="72">
        <v>0.9</v>
      </c>
      <c r="N212" s="72">
        <f>M212*L212</f>
        <v>0.22500000000000001</v>
      </c>
      <c r="O212" s="21"/>
      <c r="P212" s="21"/>
      <c r="Q212" s="256"/>
      <c r="R212" s="67"/>
      <c r="S212" s="67"/>
      <c r="T212" s="369"/>
      <c r="U212" s="384"/>
      <c r="V212" s="23"/>
      <c r="W212" s="23"/>
      <c r="X212" s="23"/>
      <c r="Y212" s="23"/>
      <c r="Z212" s="23"/>
      <c r="AA212" s="6"/>
      <c r="AB212"/>
      <c r="AC212" s="264"/>
      <c r="AE212" s="12"/>
      <c r="AF212" s="12"/>
      <c r="AG212" s="12"/>
      <c r="AH212" s="12"/>
      <c r="AI212" s="12"/>
      <c r="AJ212" s="12"/>
    </row>
    <row r="213" spans="1:36">
      <c r="B213" s="17" t="str">
        <f>IFERROR(VLOOKUP($H213,'QB Inv Curr'!$H:$AD,13,FALSE),"")</f>
        <v/>
      </c>
      <c r="C213" s="17" t="str">
        <f>IFERROR(VLOOKUP($H213,'QB Inv Curr'!$H:$AE,23,FALSE),"")</f>
        <v/>
      </c>
      <c r="D213" s="17" t="str">
        <f>IFERROR(VLOOKUP($H213,'QB Inv Curr'!$H:$AL,29,FALSE),"")</f>
        <v/>
      </c>
      <c r="E213" s="17" t="str">
        <f t="shared" si="12"/>
        <v/>
      </c>
      <c r="F213" s="17" t="str">
        <f t="shared" si="11"/>
        <v/>
      </c>
    </row>
    <row r="214" spans="1:36" s="2" customFormat="1">
      <c r="A214" s="539" t="s">
        <v>476</v>
      </c>
      <c r="B214" s="17">
        <f>IFERROR(VLOOKUP($H214,'QB Inv Curr'!$H:$AD,13,FALSE),"")</f>
        <v>0</v>
      </c>
      <c r="C214" s="17">
        <f>IFERROR(VLOOKUP($H214,'QB Inv Curr'!$H:$AE,23,FALSE),"")</f>
        <v>0</v>
      </c>
      <c r="D214" s="17">
        <f>IFERROR(VLOOKUP($H214,'QB Inv Curr'!$H:$AL,29,FALSE),"")</f>
        <v>0</v>
      </c>
      <c r="E214" s="17" t="str">
        <f t="shared" si="12"/>
        <v/>
      </c>
      <c r="F214" s="17">
        <f t="shared" si="11"/>
        <v>0</v>
      </c>
      <c r="G214" s="542" t="s">
        <v>792</v>
      </c>
      <c r="H214" s="539" t="s">
        <v>476</v>
      </c>
      <c r="I214" s="542"/>
      <c r="J214" s="278" t="s">
        <v>793</v>
      </c>
      <c r="K214" s="537">
        <v>810797031633</v>
      </c>
      <c r="L214" s="17">
        <v>1</v>
      </c>
      <c r="M214" s="74"/>
      <c r="N214" s="74"/>
      <c r="O214" s="17"/>
      <c r="P214" s="17"/>
      <c r="Q214" s="255" t="e">
        <f>SUM(N215:N223)</f>
        <v>#N/A</v>
      </c>
      <c r="R214" s="255">
        <v>11.5665</v>
      </c>
      <c r="S214" s="538">
        <v>22.99</v>
      </c>
      <c r="T214" s="370"/>
      <c r="U214" s="385"/>
      <c r="V214" s="23"/>
      <c r="W214" s="66" t="e">
        <f>Q214*2</f>
        <v>#N/A</v>
      </c>
      <c r="X214" s="260" t="e">
        <f>SUM(W214-Q214)/W214</f>
        <v>#N/A</v>
      </c>
      <c r="Y214" s="66">
        <v>15.95</v>
      </c>
      <c r="Z214" s="260" t="e">
        <f>SUM(Y214-W214)/Y214</f>
        <v>#N/A</v>
      </c>
      <c r="AA214" s="287">
        <v>18.64</v>
      </c>
      <c r="AB214" s="261" t="e">
        <f>SUM(AA214-Q214)/AA214</f>
        <v>#N/A</v>
      </c>
      <c r="AC214" s="262" t="s">
        <v>794</v>
      </c>
    </row>
    <row r="215" spans="1:36" s="268" customFormat="1">
      <c r="A215" s="19" t="s">
        <v>795</v>
      </c>
      <c r="B215" s="17">
        <f>IFERROR(VLOOKUP($H215,'QB Inv Curr'!$H:$AD,13,FALSE),"")</f>
        <v>1190</v>
      </c>
      <c r="C215" s="17">
        <f>IFERROR(VLOOKUP($H215,'QB Inv Curr'!$H:$AE,23,FALSE),"")</f>
        <v>1080</v>
      </c>
      <c r="D215" s="17">
        <f>IFERROR(VLOOKUP($H215,'QB Inv Curr'!$H:$AL,29,FALSE),"")</f>
        <v>0</v>
      </c>
      <c r="E215" s="17" t="str">
        <f t="shared" si="12"/>
        <v/>
      </c>
      <c r="F215" s="17">
        <f t="shared" si="11"/>
        <v>0</v>
      </c>
      <c r="G215" s="20" t="s">
        <v>796</v>
      </c>
      <c r="H215" s="20" t="s">
        <v>795</v>
      </c>
      <c r="I215" s="20" t="s">
        <v>797</v>
      </c>
      <c r="J215" s="279"/>
      <c r="K215" s="523"/>
      <c r="L215" s="21">
        <v>2</v>
      </c>
      <c r="M215" s="72">
        <f>VLOOKUP(H215,Inventory!A:L,12,FALSE)</f>
        <v>1.33</v>
      </c>
      <c r="N215" s="72">
        <f>SUM(M215)*L215</f>
        <v>2.66</v>
      </c>
      <c r="O215" s="21"/>
      <c r="P215" s="21"/>
      <c r="Q215" s="269"/>
      <c r="R215" s="67"/>
      <c r="S215" s="67"/>
      <c r="T215" s="369"/>
      <c r="U215" s="384"/>
      <c r="V215" s="23"/>
      <c r="W215" s="23"/>
      <c r="X215" s="23"/>
      <c r="Y215" s="23"/>
      <c r="Z215" s="23"/>
      <c r="AA215" s="287">
        <v>15.95</v>
      </c>
      <c r="AB215"/>
      <c r="AC215" s="262" t="s">
        <v>798</v>
      </c>
      <c r="AE215" s="12"/>
      <c r="AF215" s="12"/>
      <c r="AG215" s="12"/>
      <c r="AH215" s="12"/>
      <c r="AI215" s="12"/>
      <c r="AJ215" s="12"/>
    </row>
    <row r="216" spans="1:36" s="268" customFormat="1">
      <c r="A216" s="19" t="s">
        <v>786</v>
      </c>
      <c r="B216" s="17">
        <f>IFERROR(VLOOKUP($H216,'QB Inv Curr'!$H:$AD,13,FALSE),"")</f>
        <v>1000</v>
      </c>
      <c r="C216" s="17">
        <f>IFERROR(VLOOKUP($H216,'QB Inv Curr'!$H:$AE,23,FALSE),"")</f>
        <v>1300</v>
      </c>
      <c r="D216" s="17">
        <f>IFERROR(VLOOKUP($H216,'QB Inv Curr'!$H:$AL,29,FALSE),"")</f>
        <v>0</v>
      </c>
      <c r="E216" s="17" t="str">
        <f t="shared" si="12"/>
        <v/>
      </c>
      <c r="F216" s="17">
        <f t="shared" si="11"/>
        <v>0</v>
      </c>
      <c r="G216" s="20" t="s">
        <v>799</v>
      </c>
      <c r="H216" s="20" t="s">
        <v>786</v>
      </c>
      <c r="I216" s="20" t="s">
        <v>787</v>
      </c>
      <c r="J216" s="279"/>
      <c r="K216" s="523"/>
      <c r="L216" s="21">
        <v>2</v>
      </c>
      <c r="M216" s="72">
        <f>VLOOKUP(H216,Inventory!A:L,12,FALSE)</f>
        <v>0.59</v>
      </c>
      <c r="N216" s="72">
        <f t="shared" ref="N216:N223" si="14">M216*L216</f>
        <v>1.18</v>
      </c>
      <c r="O216" s="21"/>
      <c r="P216" s="21"/>
      <c r="Q216" s="256"/>
      <c r="R216" s="67"/>
      <c r="S216" s="67"/>
      <c r="T216" s="369"/>
      <c r="U216" s="384"/>
      <c r="V216" s="23"/>
      <c r="W216" s="23"/>
      <c r="X216" s="23"/>
      <c r="Y216" s="23"/>
      <c r="Z216" s="23"/>
      <c r="AA216" s="6"/>
      <c r="AB216"/>
      <c r="AC216" s="264"/>
      <c r="AE216" s="12"/>
      <c r="AF216" s="12"/>
      <c r="AG216" s="12"/>
      <c r="AH216" s="12"/>
      <c r="AI216" s="12"/>
      <c r="AJ216" s="12"/>
    </row>
    <row r="217" spans="1:36" s="268" customFormat="1">
      <c r="A217" s="19" t="s">
        <v>569</v>
      </c>
      <c r="B217" s="17">
        <f>IFERROR(VLOOKUP($H217,'QB Inv Curr'!$H:$AD,13,FALSE),"")</f>
        <v>1000</v>
      </c>
      <c r="C217" s="17">
        <f>IFERROR(VLOOKUP($H217,'QB Inv Curr'!$H:$AE,23,FALSE),"")</f>
        <v>0</v>
      </c>
      <c r="D217" s="17">
        <f>IFERROR(VLOOKUP($H217,'QB Inv Curr'!$H:$AL,29,FALSE),"")</f>
        <v>0</v>
      </c>
      <c r="E217" s="17" t="str">
        <f t="shared" si="12"/>
        <v/>
      </c>
      <c r="F217" s="17">
        <f t="shared" si="11"/>
        <v>0</v>
      </c>
      <c r="G217" s="20"/>
      <c r="H217" s="20" t="s">
        <v>569</v>
      </c>
      <c r="I217" s="20" t="s">
        <v>800</v>
      </c>
      <c r="J217" s="279"/>
      <c r="K217" s="523"/>
      <c r="L217" s="21">
        <v>1</v>
      </c>
      <c r="M217" s="72">
        <f>VLOOKUP(H217,Inventory!A:L,12,FALSE)</f>
        <v>0.28000000000000003</v>
      </c>
      <c r="N217" s="72">
        <f t="shared" si="14"/>
        <v>0.28000000000000003</v>
      </c>
      <c r="O217" s="21"/>
      <c r="P217" s="21"/>
      <c r="Q217" s="256"/>
      <c r="R217" s="67"/>
      <c r="S217" s="67"/>
      <c r="T217" s="369"/>
      <c r="U217" s="384"/>
      <c r="V217" s="23"/>
      <c r="W217" s="23"/>
      <c r="X217" s="23"/>
      <c r="Y217" s="23"/>
      <c r="Z217" s="23"/>
      <c r="AA217" s="6"/>
      <c r="AB217"/>
      <c r="AC217" s="264"/>
      <c r="AE217" s="12"/>
      <c r="AF217" s="12"/>
      <c r="AG217" s="12"/>
      <c r="AH217" s="12"/>
      <c r="AI217" s="12"/>
      <c r="AJ217" s="12"/>
    </row>
    <row r="218" spans="1:36" s="268" customFormat="1">
      <c r="A218" s="19" t="s">
        <v>789</v>
      </c>
      <c r="B218" s="17">
        <f>IFERROR(VLOOKUP($H218,'QB Inv Curr'!$H:$AD,13,FALSE),"")</f>
        <v>3000</v>
      </c>
      <c r="C218" s="17">
        <f>IFERROR(VLOOKUP($H218,'QB Inv Curr'!$H:$AE,23,FALSE),"")</f>
        <v>2000</v>
      </c>
      <c r="D218" s="17">
        <f>IFERROR(VLOOKUP($H218,'QB Inv Curr'!$H:$AL,29,FALSE),"")</f>
        <v>0</v>
      </c>
      <c r="E218" s="17" t="str">
        <f t="shared" si="12"/>
        <v/>
      </c>
      <c r="F218" s="17">
        <f t="shared" si="11"/>
        <v>0</v>
      </c>
      <c r="G218" s="20"/>
      <c r="H218" s="20" t="s">
        <v>789</v>
      </c>
      <c r="I218" s="20" t="s">
        <v>790</v>
      </c>
      <c r="J218" s="279"/>
      <c r="K218" s="523"/>
      <c r="L218" s="21">
        <v>1</v>
      </c>
      <c r="M218" s="72">
        <f>VLOOKUP(H218,Inventory!A:L,12,FALSE)</f>
        <v>0.09</v>
      </c>
      <c r="N218" s="72">
        <f t="shared" si="14"/>
        <v>0.09</v>
      </c>
      <c r="O218" s="21"/>
      <c r="P218" s="21"/>
      <c r="Q218" s="256"/>
      <c r="R218" s="67"/>
      <c r="S218" s="67"/>
      <c r="T218" s="369"/>
      <c r="U218" s="384"/>
      <c r="V218" s="23"/>
      <c r="W218" s="23"/>
      <c r="X218" s="23"/>
      <c r="Y218" s="23"/>
      <c r="Z218" s="23"/>
      <c r="AA218" s="6"/>
      <c r="AB218"/>
      <c r="AC218" s="264"/>
      <c r="AE218" s="12"/>
      <c r="AF218" s="12"/>
      <c r="AG218" s="12"/>
      <c r="AH218" s="12"/>
      <c r="AI218" s="12"/>
      <c r="AJ218" s="12"/>
    </row>
    <row r="219" spans="1:36" s="268" customFormat="1">
      <c r="A219" s="19" t="s">
        <v>741</v>
      </c>
      <c r="B219" s="17">
        <f>IFERROR(VLOOKUP($H219,'QB Inv Curr'!$H:$AD,13,FALSE),"")</f>
        <v>1440</v>
      </c>
      <c r="C219" s="17">
        <f>IFERROR(VLOOKUP($H219,'QB Inv Curr'!$H:$AE,23,FALSE),"")</f>
        <v>0</v>
      </c>
      <c r="D219" s="17">
        <f>IFERROR(VLOOKUP($H219,'QB Inv Curr'!$H:$AL,29,FALSE),"")</f>
        <v>0</v>
      </c>
      <c r="E219" s="17" t="str">
        <f t="shared" si="12"/>
        <v/>
      </c>
      <c r="F219" s="17">
        <f t="shared" si="11"/>
        <v>0</v>
      </c>
      <c r="G219" s="20"/>
      <c r="H219" s="20" t="s">
        <v>741</v>
      </c>
      <c r="I219" s="20" t="s">
        <v>791</v>
      </c>
      <c r="J219" s="279"/>
      <c r="K219" s="523"/>
      <c r="L219" s="21">
        <v>1</v>
      </c>
      <c r="M219" s="72">
        <f>VLOOKUP(H219,Inventory!A:L,12,FALSE)</f>
        <v>0.15</v>
      </c>
      <c r="N219" s="72">
        <f t="shared" si="14"/>
        <v>0.15</v>
      </c>
      <c r="O219" s="21"/>
      <c r="P219" s="21"/>
      <c r="Q219" s="256"/>
      <c r="R219" s="67"/>
      <c r="S219" s="67"/>
      <c r="T219" s="369"/>
      <c r="U219" s="384"/>
      <c r="V219" s="23"/>
      <c r="W219" s="23"/>
      <c r="X219" s="23"/>
      <c r="Y219" s="23"/>
      <c r="Z219" s="23"/>
      <c r="AA219" s="6"/>
      <c r="AB219"/>
      <c r="AC219" s="264"/>
      <c r="AE219" s="12"/>
      <c r="AF219" s="12"/>
      <c r="AG219" s="12"/>
      <c r="AH219" s="12"/>
      <c r="AI219" s="12"/>
      <c r="AJ219" s="12"/>
    </row>
    <row r="220" spans="1:36" s="268" customFormat="1">
      <c r="A220" s="540"/>
      <c r="B220" s="17">
        <f>IFERROR(VLOOKUP($H220,'QB Inv Curr'!$H:$AD,13,FALSE),"")</f>
        <v>880</v>
      </c>
      <c r="C220" s="17">
        <f>IFERROR(VLOOKUP($H220,'QB Inv Curr'!$H:$AE,23,FALSE),"")</f>
        <v>0</v>
      </c>
      <c r="D220" s="17">
        <f>IFERROR(VLOOKUP($H220,'QB Inv Curr'!$H:$AL,29,FALSE),"")</f>
        <v>0</v>
      </c>
      <c r="E220" s="17" t="str">
        <f t="shared" si="12"/>
        <v/>
      </c>
      <c r="F220" s="17">
        <f t="shared" si="11"/>
        <v>0</v>
      </c>
      <c r="G220" s="541"/>
      <c r="H220" s="572" t="s">
        <v>560</v>
      </c>
      <c r="I220" s="544" t="s">
        <v>561</v>
      </c>
      <c r="J220" s="280"/>
      <c r="K220" s="524"/>
      <c r="L220" s="21">
        <v>1</v>
      </c>
      <c r="M220" s="72">
        <f>VLOOKUP(H220,Inventory!A:L,12,FALSE)</f>
        <v>0.6</v>
      </c>
      <c r="N220" s="72">
        <f>M220*L220</f>
        <v>0.6</v>
      </c>
      <c r="O220" s="21"/>
      <c r="P220" s="21"/>
      <c r="Q220" s="256"/>
      <c r="R220" s="67"/>
      <c r="S220" s="67"/>
      <c r="T220" s="369"/>
      <c r="U220" s="384"/>
      <c r="V220" s="23"/>
      <c r="W220" s="23"/>
      <c r="X220" s="23"/>
      <c r="Y220" s="23"/>
      <c r="Z220" s="23"/>
      <c r="AA220" s="6"/>
      <c r="AB220"/>
      <c r="AC220" s="264"/>
      <c r="AE220" s="12"/>
      <c r="AF220" s="12"/>
      <c r="AG220" s="12"/>
      <c r="AH220" s="12"/>
      <c r="AI220" s="12"/>
      <c r="AJ220" s="12"/>
    </row>
    <row r="221" spans="1:36" s="268" customFormat="1">
      <c r="A221" s="540"/>
      <c r="B221" s="17">
        <f>IFERROR(VLOOKUP($H221,'QB Inv Curr'!$H:$AD,13,FALSE),"")</f>
        <v>0</v>
      </c>
      <c r="C221" s="17">
        <f>IFERROR(VLOOKUP($H221,'QB Inv Curr'!$H:$AE,23,FALSE),"")</f>
        <v>0</v>
      </c>
      <c r="D221" s="17">
        <f>IFERROR(VLOOKUP($H221,'QB Inv Curr'!$H:$AL,29,FALSE),"")</f>
        <v>0</v>
      </c>
      <c r="E221" s="17" t="str">
        <f t="shared" si="12"/>
        <v/>
      </c>
      <c r="F221" s="17">
        <f t="shared" si="11"/>
        <v>0</v>
      </c>
      <c r="G221" s="541"/>
      <c r="H221" s="572" t="s">
        <v>2629</v>
      </c>
      <c r="I221" s="544" t="s">
        <v>2612</v>
      </c>
      <c r="J221" s="280"/>
      <c r="K221" s="524"/>
      <c r="L221" s="21">
        <v>1</v>
      </c>
      <c r="M221" s="72" t="e">
        <f>VLOOKUP(H221,Inventory!A:L,12,FALSE)</f>
        <v>#N/A</v>
      </c>
      <c r="N221" s="72" t="e">
        <f>M221*L221</f>
        <v>#N/A</v>
      </c>
      <c r="O221" s="21"/>
      <c r="P221" s="21"/>
      <c r="Q221" s="256"/>
      <c r="R221" s="67"/>
      <c r="S221" s="67"/>
      <c r="T221" s="369"/>
      <c r="U221" s="384"/>
      <c r="V221" s="23"/>
      <c r="W221" s="23"/>
      <c r="X221" s="23"/>
      <c r="Y221" s="23"/>
      <c r="Z221" s="23"/>
      <c r="AA221" s="6"/>
      <c r="AB221"/>
      <c r="AC221" s="264"/>
      <c r="AE221" s="12"/>
      <c r="AF221" s="12"/>
      <c r="AG221" s="12"/>
      <c r="AH221" s="12"/>
      <c r="AI221" s="12"/>
      <c r="AJ221" s="12"/>
    </row>
    <row r="222" spans="1:36" s="268" customFormat="1">
      <c r="A222" s="540"/>
      <c r="B222" s="17" t="str">
        <f>IFERROR(VLOOKUP($H222,'QB Inv Curr'!$H:$AD,13,FALSE),"")</f>
        <v/>
      </c>
      <c r="C222" s="17" t="str">
        <f>IFERROR(VLOOKUP($H222,'QB Inv Curr'!$H:$AE,23,FALSE),"")</f>
        <v/>
      </c>
      <c r="D222" s="17" t="str">
        <f>IFERROR(VLOOKUP($H222,'QB Inv Curr'!$H:$AL,29,FALSE),"")</f>
        <v/>
      </c>
      <c r="E222" s="17" t="str">
        <f t="shared" si="12"/>
        <v/>
      </c>
      <c r="F222" s="17" t="str">
        <f t="shared" si="11"/>
        <v/>
      </c>
      <c r="G222" s="541"/>
      <c r="H222" s="343" t="s">
        <v>564</v>
      </c>
      <c r="I222" s="544" t="s">
        <v>540</v>
      </c>
      <c r="J222" s="286"/>
      <c r="K222" s="524"/>
      <c r="L222" s="21">
        <v>1</v>
      </c>
      <c r="M222" s="72">
        <f>VLOOKUP(H222,Inventory!A:L,12,FALSE)</f>
        <v>0.75</v>
      </c>
      <c r="N222" s="72">
        <f>M222*L222</f>
        <v>0.75</v>
      </c>
      <c r="O222" s="21"/>
      <c r="P222" s="21"/>
      <c r="Q222" s="256"/>
      <c r="R222" s="67"/>
      <c r="S222" s="67"/>
      <c r="T222" s="369"/>
      <c r="U222" s="384"/>
      <c r="V222" s="23"/>
      <c r="W222" s="23"/>
      <c r="X222" s="23"/>
      <c r="Y222" s="23"/>
      <c r="Z222" s="23"/>
      <c r="AA222" s="6"/>
      <c r="AB222"/>
      <c r="AC222" s="264"/>
      <c r="AE222" s="12"/>
      <c r="AF222" s="12"/>
      <c r="AG222" s="12"/>
      <c r="AH222" s="12"/>
      <c r="AI222" s="12"/>
      <c r="AJ222" s="12"/>
    </row>
    <row r="223" spans="1:36" s="268" customFormat="1">
      <c r="A223" s="540"/>
      <c r="B223" s="17" t="str">
        <f>IFERROR(VLOOKUP($H223,'QB Inv Curr'!$H:$AD,13,FALSE),"")</f>
        <v/>
      </c>
      <c r="C223" s="17" t="str">
        <f>IFERROR(VLOOKUP($H223,'QB Inv Curr'!$H:$AE,23,FALSE),"")</f>
        <v/>
      </c>
      <c r="D223" s="17" t="str">
        <f>IFERROR(VLOOKUP($H223,'QB Inv Curr'!$H:$AL,29,FALSE),"")</f>
        <v/>
      </c>
      <c r="E223" s="17" t="str">
        <f t="shared" si="12"/>
        <v/>
      </c>
      <c r="F223" s="17" t="str">
        <f t="shared" si="11"/>
        <v/>
      </c>
      <c r="G223" s="541"/>
      <c r="H223" s="541"/>
      <c r="I223" s="541" t="s">
        <v>565</v>
      </c>
      <c r="J223" s="281"/>
      <c r="K223" s="524"/>
      <c r="L223" s="259">
        <v>0.25</v>
      </c>
      <c r="M223" s="72">
        <v>0.9</v>
      </c>
      <c r="N223" s="72">
        <f t="shared" si="14"/>
        <v>0.22500000000000001</v>
      </c>
      <c r="O223" s="21"/>
      <c r="P223" s="21"/>
      <c r="Q223" s="256"/>
      <c r="R223" s="67"/>
      <c r="S223" s="67"/>
      <c r="T223" s="369"/>
      <c r="U223" s="384"/>
      <c r="V223" s="23"/>
      <c r="W223" s="23"/>
      <c r="X223" s="23"/>
      <c r="Y223" s="23"/>
      <c r="Z223" s="23"/>
      <c r="AA223" s="6"/>
      <c r="AB223"/>
      <c r="AC223" s="264"/>
      <c r="AE223" s="12"/>
      <c r="AF223" s="12"/>
      <c r="AG223" s="12"/>
      <c r="AH223" s="12"/>
      <c r="AI223" s="12"/>
      <c r="AJ223" s="12"/>
    </row>
    <row r="224" spans="1:36" s="268" customFormat="1">
      <c r="A224" s="540"/>
      <c r="B224" s="17" t="str">
        <f>IFERROR(VLOOKUP($H224,'QB Inv Curr'!$H:$AD,13,FALSE),"")</f>
        <v/>
      </c>
      <c r="C224" s="17" t="str">
        <f>IFERROR(VLOOKUP($H224,'QB Inv Curr'!$H:$AE,23,FALSE),"")</f>
        <v/>
      </c>
      <c r="D224" s="17" t="str">
        <f>IFERROR(VLOOKUP($H224,'QB Inv Curr'!$H:$AL,29,FALSE),"")</f>
        <v/>
      </c>
      <c r="E224" s="17" t="str">
        <f t="shared" si="12"/>
        <v/>
      </c>
      <c r="F224" s="17" t="str">
        <f t="shared" si="11"/>
        <v/>
      </c>
      <c r="G224" s="541"/>
      <c r="H224" s="541"/>
      <c r="I224" s="541"/>
      <c r="J224" s="281"/>
      <c r="K224" s="524"/>
      <c r="L224" s="86"/>
      <c r="M224" s="87"/>
      <c r="N224" s="87"/>
      <c r="O224" s="86"/>
      <c r="P224" s="86"/>
      <c r="Q224" s="249"/>
      <c r="R224" s="67"/>
      <c r="S224" s="67"/>
      <c r="T224" s="369"/>
      <c r="U224" s="384"/>
      <c r="V224" s="23"/>
      <c r="W224" s="23"/>
      <c r="X224" s="23"/>
      <c r="Y224" s="23"/>
      <c r="Z224" s="23"/>
      <c r="AA224" s="6"/>
      <c r="AB224"/>
      <c r="AC224" s="264"/>
      <c r="AE224" s="12"/>
      <c r="AF224" s="12"/>
      <c r="AG224" s="12"/>
      <c r="AH224" s="12"/>
      <c r="AI224" s="12"/>
      <c r="AJ224" s="12"/>
    </row>
    <row r="225" spans="1:36" s="2" customFormat="1" ht="31.5">
      <c r="A225" s="539" t="s">
        <v>478</v>
      </c>
      <c r="B225" s="17">
        <f>IFERROR(VLOOKUP($H225,'QB Inv Curr'!$H:$AD,13,FALSE),"")</f>
        <v>0</v>
      </c>
      <c r="C225" s="17">
        <f>IFERROR(VLOOKUP($H225,'QB Inv Curr'!$H:$AE,23,FALSE),"")</f>
        <v>0</v>
      </c>
      <c r="D225" s="17">
        <f>IFERROR(VLOOKUP($H225,'QB Inv Curr'!$H:$AL,29,FALSE),"")</f>
        <v>0</v>
      </c>
      <c r="E225" s="17" t="str">
        <f t="shared" si="12"/>
        <v/>
      </c>
      <c r="F225" s="17">
        <f t="shared" si="11"/>
        <v>0</v>
      </c>
      <c r="G225" s="542" t="s">
        <v>801</v>
      </c>
      <c r="H225" s="539" t="s">
        <v>478</v>
      </c>
      <c r="I225" s="542"/>
      <c r="J225" s="278" t="s">
        <v>479</v>
      </c>
      <c r="K225" s="537">
        <v>810797031640</v>
      </c>
      <c r="L225" s="17">
        <v>1</v>
      </c>
      <c r="M225" s="74"/>
      <c r="N225" s="74"/>
      <c r="O225" s="17"/>
      <c r="P225" s="17"/>
      <c r="Q225" s="255" t="e">
        <f>SUM(N226:N236)</f>
        <v>#N/A</v>
      </c>
      <c r="R225" s="255">
        <v>12.440999999999999</v>
      </c>
      <c r="S225" s="538">
        <v>24.99</v>
      </c>
      <c r="T225" s="370"/>
      <c r="U225" s="385"/>
      <c r="V225" s="23" t="s">
        <v>802</v>
      </c>
      <c r="W225" s="66" t="e">
        <f>Q225*2</f>
        <v>#N/A</v>
      </c>
      <c r="X225" s="260" t="e">
        <f>SUM(W225-Q225)/W225</f>
        <v>#N/A</v>
      </c>
      <c r="Y225" s="66">
        <v>16.95</v>
      </c>
      <c r="Z225" s="260" t="e">
        <f>SUM(Y225-W225)/Y225</f>
        <v>#N/A</v>
      </c>
      <c r="AA225" s="287">
        <v>33.090000000000003</v>
      </c>
      <c r="AB225" s="261" t="e">
        <f>SUM(AA225-Q225)/AA225</f>
        <v>#N/A</v>
      </c>
      <c r="AC225" s="262" t="s">
        <v>803</v>
      </c>
    </row>
    <row r="226" spans="1:36" s="268" customFormat="1">
      <c r="A226" s="19" t="s">
        <v>804</v>
      </c>
      <c r="B226" s="17">
        <f>IFERROR(VLOOKUP($H226,'QB Inv Curr'!$H:$AD,13,FALSE),"")</f>
        <v>984</v>
      </c>
      <c r="C226" s="17">
        <f>IFERROR(VLOOKUP($H226,'QB Inv Curr'!$H:$AE,23,FALSE),"")</f>
        <v>1728</v>
      </c>
      <c r="D226" s="17">
        <f>IFERROR(VLOOKUP($H226,'QB Inv Curr'!$H:$AL,29,FALSE),"")</f>
        <v>0</v>
      </c>
      <c r="E226" s="17" t="str">
        <f t="shared" si="12"/>
        <v/>
      </c>
      <c r="F226" s="17">
        <f t="shared" si="11"/>
        <v>0</v>
      </c>
      <c r="G226" s="20" t="s">
        <v>805</v>
      </c>
      <c r="H226" s="20" t="s">
        <v>804</v>
      </c>
      <c r="I226" s="20" t="s">
        <v>806</v>
      </c>
      <c r="J226" s="279"/>
      <c r="K226" s="523"/>
      <c r="L226" s="21">
        <v>1</v>
      </c>
      <c r="M226" s="72">
        <f>VLOOKUP(H226,Inventory!A:L,12,FALSE)</f>
        <v>1.55</v>
      </c>
      <c r="N226" s="72">
        <f>SUM(M226)*L226</f>
        <v>1.55</v>
      </c>
      <c r="O226" s="21"/>
      <c r="P226" s="21"/>
      <c r="Q226" s="269"/>
      <c r="R226" s="67"/>
      <c r="S226" s="67"/>
      <c r="T226" s="369"/>
      <c r="U226" s="384"/>
      <c r="V226" s="23"/>
      <c r="W226" s="23">
        <v>17.940000000000001</v>
      </c>
      <c r="X226" s="23"/>
      <c r="Y226" s="23"/>
      <c r="Z226" s="23"/>
      <c r="AA226" s="287">
        <v>16.95</v>
      </c>
      <c r="AB226"/>
      <c r="AC226" s="262" t="s">
        <v>807</v>
      </c>
      <c r="AE226" s="12"/>
      <c r="AF226" s="12"/>
      <c r="AG226" s="12"/>
      <c r="AH226" s="12"/>
      <c r="AI226" s="12"/>
      <c r="AJ226" s="12"/>
    </row>
    <row r="227" spans="1:36" s="268" customFormat="1">
      <c r="A227" s="19" t="s">
        <v>808</v>
      </c>
      <c r="B227" s="17">
        <f>IFERROR(VLOOKUP($H227,'QB Inv Curr'!$H:$AD,13,FALSE),"")</f>
        <v>996</v>
      </c>
      <c r="C227" s="17">
        <f>IFERROR(VLOOKUP($H227,'QB Inv Curr'!$H:$AE,23,FALSE),"")</f>
        <v>594</v>
      </c>
      <c r="D227" s="17">
        <f>IFERROR(VLOOKUP($H227,'QB Inv Curr'!$H:$AL,29,FALSE),"")</f>
        <v>0</v>
      </c>
      <c r="E227" s="17" t="str">
        <f t="shared" si="12"/>
        <v/>
      </c>
      <c r="F227" s="17">
        <f t="shared" si="11"/>
        <v>0</v>
      </c>
      <c r="G227" s="20" t="s">
        <v>809</v>
      </c>
      <c r="H227" s="20" t="s">
        <v>808</v>
      </c>
      <c r="I227" s="20" t="s">
        <v>810</v>
      </c>
      <c r="J227" s="279"/>
      <c r="K227" s="523"/>
      <c r="L227" s="21">
        <v>1</v>
      </c>
      <c r="M227" s="72">
        <f>VLOOKUP(H227,Inventory!A:L,12,FALSE)</f>
        <v>0.72</v>
      </c>
      <c r="N227" s="72">
        <f t="shared" ref="N227:N232" si="15">M227*L227</f>
        <v>0.72</v>
      </c>
      <c r="O227" s="21"/>
      <c r="P227" s="21"/>
      <c r="Q227" s="256"/>
      <c r="R227" s="67"/>
      <c r="S227" s="67"/>
      <c r="T227" s="369"/>
      <c r="U227" s="384"/>
      <c r="V227" s="23"/>
      <c r="W227" s="23"/>
      <c r="X227" s="23"/>
      <c r="Y227" s="23"/>
      <c r="Z227" s="23"/>
      <c r="AA227" s="6"/>
      <c r="AB227"/>
      <c r="AC227" s="264"/>
      <c r="AE227" s="12"/>
      <c r="AF227" s="12"/>
      <c r="AG227" s="12"/>
      <c r="AH227" s="12"/>
      <c r="AI227" s="12"/>
      <c r="AJ227" s="12"/>
    </row>
    <row r="228" spans="1:36" s="268" customFormat="1">
      <c r="A228" s="19" t="s">
        <v>795</v>
      </c>
      <c r="B228" s="17">
        <f>IFERROR(VLOOKUP($H228,'QB Inv Curr'!$H:$AD,13,FALSE),"")</f>
        <v>1190</v>
      </c>
      <c r="C228" s="17">
        <f>IFERROR(VLOOKUP($H228,'QB Inv Curr'!$H:$AE,23,FALSE),"")</f>
        <v>1080</v>
      </c>
      <c r="D228" s="17">
        <f>IFERROR(VLOOKUP($H228,'QB Inv Curr'!$H:$AL,29,FALSE),"")</f>
        <v>0</v>
      </c>
      <c r="E228" s="17" t="str">
        <f t="shared" si="12"/>
        <v/>
      </c>
      <c r="F228" s="17">
        <f t="shared" si="11"/>
        <v>0</v>
      </c>
      <c r="G228" s="20"/>
      <c r="H228" s="20" t="s">
        <v>795</v>
      </c>
      <c r="I228" s="20" t="s">
        <v>811</v>
      </c>
      <c r="J228" s="279"/>
      <c r="K228" s="523"/>
      <c r="L228" s="21">
        <v>1</v>
      </c>
      <c r="M228" s="72">
        <f>VLOOKUP(H228,Inventory!A:L,12,FALSE)</f>
        <v>1.33</v>
      </c>
      <c r="N228" s="72">
        <f t="shared" si="15"/>
        <v>1.33</v>
      </c>
      <c r="O228" s="21"/>
      <c r="P228" s="21"/>
      <c r="Q228" s="256"/>
      <c r="R228" s="67"/>
      <c r="S228" s="67"/>
      <c r="T228" s="369"/>
      <c r="U228" s="384"/>
      <c r="V228" s="23"/>
      <c r="W228" s="23"/>
      <c r="X228" s="23"/>
      <c r="Y228" s="23"/>
      <c r="Z228" s="23"/>
      <c r="AA228" s="6"/>
      <c r="AB228"/>
      <c r="AC228" s="264"/>
      <c r="AE228" s="12"/>
      <c r="AF228" s="12"/>
      <c r="AG228" s="12"/>
      <c r="AH228" s="12"/>
      <c r="AI228" s="12"/>
      <c r="AJ228" s="12"/>
    </row>
    <row r="229" spans="1:36" s="268" customFormat="1">
      <c r="A229" s="19" t="s">
        <v>786</v>
      </c>
      <c r="B229" s="17">
        <f>IFERROR(VLOOKUP($H229,'QB Inv Curr'!$H:$AD,13,FALSE),"")</f>
        <v>1000</v>
      </c>
      <c r="C229" s="17">
        <f>IFERROR(VLOOKUP($H229,'QB Inv Curr'!$H:$AE,23,FALSE),"")</f>
        <v>1300</v>
      </c>
      <c r="D229" s="17">
        <f>IFERROR(VLOOKUP($H229,'QB Inv Curr'!$H:$AL,29,FALSE),"")</f>
        <v>0</v>
      </c>
      <c r="E229" s="17" t="str">
        <f t="shared" si="12"/>
        <v/>
      </c>
      <c r="F229" s="17">
        <f t="shared" si="11"/>
        <v>0</v>
      </c>
      <c r="G229" s="20"/>
      <c r="H229" s="20" t="s">
        <v>786</v>
      </c>
      <c r="I229" s="20" t="s">
        <v>812</v>
      </c>
      <c r="J229" s="279"/>
      <c r="K229" s="523"/>
      <c r="L229" s="21">
        <v>1</v>
      </c>
      <c r="M229" s="72">
        <f>VLOOKUP(H229,Inventory!A:L,12,FALSE)</f>
        <v>0.59</v>
      </c>
      <c r="N229" s="72">
        <f t="shared" si="15"/>
        <v>0.59</v>
      </c>
      <c r="O229" s="21"/>
      <c r="P229" s="21"/>
      <c r="Q229" s="256"/>
      <c r="R229" s="67"/>
      <c r="S229" s="67"/>
      <c r="T229" s="369"/>
      <c r="U229" s="384"/>
      <c r="V229" s="23"/>
      <c r="W229" s="23"/>
      <c r="X229" s="23"/>
      <c r="Y229" s="23"/>
      <c r="Z229" s="23"/>
      <c r="AA229" s="6"/>
      <c r="AB229"/>
      <c r="AC229" s="264"/>
      <c r="AE229" s="12"/>
      <c r="AF229" s="12"/>
      <c r="AG229" s="12"/>
      <c r="AH229" s="12"/>
      <c r="AI229" s="12"/>
      <c r="AJ229" s="12"/>
    </row>
    <row r="230" spans="1:36" s="268" customFormat="1">
      <c r="A230" s="19" t="s">
        <v>578</v>
      </c>
      <c r="B230" s="17">
        <f>IFERROR(VLOOKUP($H230,'QB Inv Curr'!$H:$AD,13,FALSE),"")</f>
        <v>160</v>
      </c>
      <c r="C230" s="17">
        <f>IFERROR(VLOOKUP($H230,'QB Inv Curr'!$H:$AE,23,FALSE),"")</f>
        <v>0</v>
      </c>
      <c r="D230" s="17">
        <f>IFERROR(VLOOKUP($H230,'QB Inv Curr'!$H:$AL,29,FALSE),"")</f>
        <v>121.7</v>
      </c>
      <c r="E230" s="17">
        <f t="shared" si="12"/>
        <v>1.3147082990961381</v>
      </c>
      <c r="F230" s="17">
        <f t="shared" si="11"/>
        <v>1460.4</v>
      </c>
      <c r="G230" s="20"/>
      <c r="H230" s="20" t="s">
        <v>578</v>
      </c>
      <c r="I230" s="20" t="s">
        <v>813</v>
      </c>
      <c r="J230" s="279"/>
      <c r="K230" s="523"/>
      <c r="L230" s="21">
        <v>1</v>
      </c>
      <c r="M230" s="72">
        <f>VLOOKUP(H230,Inventory!A:L,12,FALSE)</f>
        <v>0.37</v>
      </c>
      <c r="N230" s="72">
        <f t="shared" si="15"/>
        <v>0.37</v>
      </c>
      <c r="O230" s="21"/>
      <c r="P230" s="21"/>
      <c r="Q230" s="256"/>
      <c r="R230" s="67"/>
      <c r="S230" s="67"/>
      <c r="T230" s="369"/>
      <c r="U230" s="384"/>
      <c r="V230" s="23"/>
      <c r="W230" s="12"/>
      <c r="X230" s="12"/>
      <c r="Y230" s="23"/>
      <c r="Z230" s="23"/>
      <c r="AA230" s="6"/>
      <c r="AB230"/>
      <c r="AC230" s="264"/>
      <c r="AE230" s="12"/>
      <c r="AF230" s="12"/>
      <c r="AG230" s="12"/>
      <c r="AH230" s="12"/>
      <c r="AI230" s="12"/>
      <c r="AJ230" s="12"/>
    </row>
    <row r="231" spans="1:36" s="268" customFormat="1">
      <c r="A231" s="19" t="s">
        <v>789</v>
      </c>
      <c r="B231" s="17">
        <f>IFERROR(VLOOKUP($H231,'QB Inv Curr'!$H:$AD,13,FALSE),"")</f>
        <v>3000</v>
      </c>
      <c r="C231" s="17">
        <f>IFERROR(VLOOKUP($H231,'QB Inv Curr'!$H:$AE,23,FALSE),"")</f>
        <v>2000</v>
      </c>
      <c r="D231" s="17">
        <f>IFERROR(VLOOKUP($H231,'QB Inv Curr'!$H:$AL,29,FALSE),"")</f>
        <v>0</v>
      </c>
      <c r="E231" s="17" t="str">
        <f t="shared" si="12"/>
        <v/>
      </c>
      <c r="F231" s="17">
        <f t="shared" si="11"/>
        <v>0</v>
      </c>
      <c r="G231" s="20"/>
      <c r="H231" s="20" t="s">
        <v>789</v>
      </c>
      <c r="I231" s="20" t="s">
        <v>790</v>
      </c>
      <c r="J231" s="279"/>
      <c r="K231" s="523"/>
      <c r="L231" s="21">
        <v>1</v>
      </c>
      <c r="M231" s="72">
        <f>VLOOKUP(H231,Inventory!A:L,12,FALSE)</f>
        <v>0.09</v>
      </c>
      <c r="N231" s="72">
        <f t="shared" si="15"/>
        <v>0.09</v>
      </c>
      <c r="O231" s="21"/>
      <c r="P231" s="21"/>
      <c r="Q231" s="256"/>
      <c r="R231" s="67"/>
      <c r="S231" s="67"/>
      <c r="T231" s="369"/>
      <c r="U231" s="384"/>
      <c r="V231" s="23"/>
      <c r="W231" s="13"/>
      <c r="X231" s="13"/>
      <c r="Y231" s="23"/>
      <c r="Z231" s="23"/>
      <c r="AA231" s="6"/>
      <c r="AB231"/>
      <c r="AC231" s="264"/>
      <c r="AE231" s="12"/>
      <c r="AF231" s="12"/>
      <c r="AG231" s="12"/>
      <c r="AH231" s="12"/>
      <c r="AI231" s="12"/>
      <c r="AJ231" s="12"/>
    </row>
    <row r="232" spans="1:36" s="268" customFormat="1">
      <c r="A232" s="19" t="s">
        <v>741</v>
      </c>
      <c r="B232" s="17">
        <f>IFERROR(VLOOKUP($H232,'QB Inv Curr'!$H:$AD,13,FALSE),"")</f>
        <v>1440</v>
      </c>
      <c r="C232" s="17">
        <f>IFERROR(VLOOKUP($H232,'QB Inv Curr'!$H:$AE,23,FALSE),"")</f>
        <v>0</v>
      </c>
      <c r="D232" s="17">
        <f>IFERROR(VLOOKUP($H232,'QB Inv Curr'!$H:$AL,29,FALSE),"")</f>
        <v>0</v>
      </c>
      <c r="E232" s="17" t="str">
        <f t="shared" si="12"/>
        <v/>
      </c>
      <c r="F232" s="17">
        <f t="shared" si="11"/>
        <v>0</v>
      </c>
      <c r="G232" s="20"/>
      <c r="H232" s="20" t="s">
        <v>741</v>
      </c>
      <c r="I232" s="20" t="s">
        <v>791</v>
      </c>
      <c r="J232" s="279"/>
      <c r="K232" s="523"/>
      <c r="L232" s="21">
        <v>1</v>
      </c>
      <c r="M232" s="72">
        <f>VLOOKUP(H232,Inventory!A:L,12,FALSE)</f>
        <v>0.15</v>
      </c>
      <c r="N232" s="72">
        <f t="shared" si="15"/>
        <v>0.15</v>
      </c>
      <c r="O232" s="21"/>
      <c r="P232" s="21"/>
      <c r="Q232" s="256"/>
      <c r="R232" s="67"/>
      <c r="S232" s="67"/>
      <c r="T232" s="369"/>
      <c r="U232" s="384"/>
      <c r="V232" s="23"/>
      <c r="W232" s="12"/>
      <c r="X232" s="12"/>
      <c r="Y232" s="23"/>
      <c r="Z232" s="23"/>
      <c r="AA232" s="6"/>
      <c r="AB232"/>
      <c r="AC232" s="264"/>
      <c r="AE232" s="12"/>
      <c r="AF232" s="12"/>
      <c r="AG232" s="12"/>
      <c r="AH232" s="12"/>
      <c r="AI232" s="12"/>
      <c r="AJ232" s="12"/>
    </row>
    <row r="233" spans="1:36" s="268" customFormat="1">
      <c r="A233" s="540"/>
      <c r="B233" s="17">
        <f>IFERROR(VLOOKUP($H233,'QB Inv Curr'!$H:$AD,13,FALSE),"")</f>
        <v>880</v>
      </c>
      <c r="C233" s="17">
        <f>IFERROR(VLOOKUP($H233,'QB Inv Curr'!$H:$AE,23,FALSE),"")</f>
        <v>0</v>
      </c>
      <c r="D233" s="17">
        <f>IFERROR(VLOOKUP($H233,'QB Inv Curr'!$H:$AL,29,FALSE),"")</f>
        <v>0</v>
      </c>
      <c r="E233" s="17" t="str">
        <f t="shared" si="12"/>
        <v/>
      </c>
      <c r="F233" s="17">
        <f t="shared" si="11"/>
        <v>0</v>
      </c>
      <c r="G233" s="541"/>
      <c r="H233" s="343" t="s">
        <v>560</v>
      </c>
      <c r="I233" s="544" t="s">
        <v>561</v>
      </c>
      <c r="J233" s="280"/>
      <c r="K233" s="524"/>
      <c r="L233" s="21">
        <v>1</v>
      </c>
      <c r="M233" s="72">
        <f>VLOOKUP(H233,Inventory!A:L,12,FALSE)</f>
        <v>0.6</v>
      </c>
      <c r="N233" s="72">
        <f>M233*L233</f>
        <v>0.6</v>
      </c>
      <c r="O233" s="21"/>
      <c r="P233" s="21"/>
      <c r="Q233" s="256"/>
      <c r="R233" s="67"/>
      <c r="S233" s="67"/>
      <c r="T233" s="369"/>
      <c r="U233" s="384"/>
      <c r="V233" s="23"/>
      <c r="W233" s="23"/>
      <c r="X233" s="23"/>
      <c r="Y233" s="23"/>
      <c r="Z233" s="23"/>
      <c r="AA233" s="6"/>
      <c r="AB233"/>
      <c r="AC233" s="264"/>
      <c r="AE233" s="12"/>
      <c r="AF233" s="12"/>
      <c r="AG233" s="12"/>
      <c r="AH233" s="12"/>
      <c r="AI233" s="12"/>
      <c r="AJ233" s="12"/>
    </row>
    <row r="234" spans="1:36" s="268" customFormat="1">
      <c r="A234" s="540"/>
      <c r="B234" s="17">
        <f>IFERROR(VLOOKUP($H234,'QB Inv Curr'!$H:$AD,13,FALSE),"")</f>
        <v>0</v>
      </c>
      <c r="C234" s="17">
        <f>IFERROR(VLOOKUP($H234,'QB Inv Curr'!$H:$AE,23,FALSE),"")</f>
        <v>0</v>
      </c>
      <c r="D234" s="17">
        <f>IFERROR(VLOOKUP($H234,'QB Inv Curr'!$H:$AL,29,FALSE),"")</f>
        <v>0</v>
      </c>
      <c r="E234" s="17" t="str">
        <f t="shared" si="12"/>
        <v/>
      </c>
      <c r="F234" s="17">
        <f t="shared" si="11"/>
        <v>0</v>
      </c>
      <c r="G234" s="541"/>
      <c r="H234" s="572" t="s">
        <v>2630</v>
      </c>
      <c r="I234" s="544" t="s">
        <v>2612</v>
      </c>
      <c r="J234" s="280"/>
      <c r="K234" s="524"/>
      <c r="L234" s="21">
        <v>1</v>
      </c>
      <c r="M234" s="72" t="e">
        <f>VLOOKUP(H234,Inventory!A:L,12,FALSE)</f>
        <v>#N/A</v>
      </c>
      <c r="N234" s="72" t="e">
        <f>M234*L234</f>
        <v>#N/A</v>
      </c>
      <c r="O234" s="21"/>
      <c r="P234" s="21"/>
      <c r="Q234" s="256"/>
      <c r="R234" s="67"/>
      <c r="S234" s="67"/>
      <c r="T234" s="369"/>
      <c r="U234" s="384"/>
      <c r="V234" s="23"/>
      <c r="W234" s="23"/>
      <c r="X234" s="23"/>
      <c r="Y234" s="23"/>
      <c r="Z234" s="23"/>
      <c r="AA234" s="6"/>
      <c r="AB234"/>
      <c r="AC234" s="264"/>
      <c r="AE234" s="12"/>
      <c r="AF234" s="12"/>
      <c r="AG234" s="12"/>
      <c r="AH234" s="12"/>
      <c r="AI234" s="12"/>
      <c r="AJ234" s="12"/>
    </row>
    <row r="235" spans="1:36" s="268" customFormat="1">
      <c r="A235" s="540"/>
      <c r="B235" s="17" t="str">
        <f>IFERROR(VLOOKUP($H235,'QB Inv Curr'!$H:$AD,13,FALSE),"")</f>
        <v/>
      </c>
      <c r="C235" s="17" t="str">
        <f>IFERROR(VLOOKUP($H235,'QB Inv Curr'!$H:$AE,23,FALSE),"")</f>
        <v/>
      </c>
      <c r="D235" s="17" t="str">
        <f>IFERROR(VLOOKUP($H235,'QB Inv Curr'!$H:$AL,29,FALSE),"")</f>
        <v/>
      </c>
      <c r="E235" s="17" t="str">
        <f t="shared" si="12"/>
        <v/>
      </c>
      <c r="F235" s="17" t="str">
        <f t="shared" si="11"/>
        <v/>
      </c>
      <c r="G235" s="541"/>
      <c r="H235" s="572" t="s">
        <v>564</v>
      </c>
      <c r="I235" s="544" t="s">
        <v>540</v>
      </c>
      <c r="J235" s="280"/>
      <c r="K235" s="524"/>
      <c r="L235" s="21">
        <v>1</v>
      </c>
      <c r="M235" s="72">
        <f>VLOOKUP(H235,Inventory!A:L,12,FALSE)</f>
        <v>0.75</v>
      </c>
      <c r="N235" s="72">
        <f>M235*L235</f>
        <v>0.75</v>
      </c>
      <c r="O235" s="21"/>
      <c r="P235" s="21"/>
      <c r="Q235" s="256"/>
      <c r="R235" s="67"/>
      <c r="S235" s="67"/>
      <c r="T235" s="369"/>
      <c r="U235" s="384"/>
      <c r="V235" s="23"/>
      <c r="W235" s="23"/>
      <c r="X235" s="23"/>
      <c r="Y235" s="23"/>
      <c r="Z235" s="23"/>
      <c r="AA235" s="6"/>
      <c r="AB235"/>
      <c r="AC235" s="264"/>
      <c r="AE235" s="12"/>
      <c r="AF235" s="12"/>
      <c r="AG235" s="12"/>
      <c r="AH235" s="12"/>
      <c r="AI235" s="12"/>
      <c r="AJ235" s="12"/>
    </row>
    <row r="236" spans="1:36" s="268" customFormat="1">
      <c r="A236" s="540"/>
      <c r="B236" s="17" t="str">
        <f>IFERROR(VLOOKUP($H236,'QB Inv Curr'!$H:$AD,13,FALSE),"")</f>
        <v/>
      </c>
      <c r="C236" s="17" t="str">
        <f>IFERROR(VLOOKUP($H236,'QB Inv Curr'!$H:$AE,23,FALSE),"")</f>
        <v/>
      </c>
      <c r="D236" s="17" t="str">
        <f>IFERROR(VLOOKUP($H236,'QB Inv Curr'!$H:$AL,29,FALSE),"")</f>
        <v/>
      </c>
      <c r="E236" s="17" t="str">
        <f t="shared" si="12"/>
        <v/>
      </c>
      <c r="F236" s="17" t="str">
        <f t="shared" si="11"/>
        <v/>
      </c>
      <c r="G236" s="541"/>
      <c r="H236" s="541"/>
      <c r="I236" s="541" t="s">
        <v>565</v>
      </c>
      <c r="J236" s="281"/>
      <c r="K236" s="524"/>
      <c r="L236" s="259">
        <v>0.25</v>
      </c>
      <c r="M236" s="72">
        <v>0.9</v>
      </c>
      <c r="N236" s="72">
        <f>M236*L236</f>
        <v>0.22500000000000001</v>
      </c>
      <c r="O236" s="21"/>
      <c r="P236" s="21"/>
      <c r="Q236" s="256"/>
      <c r="R236" s="67"/>
      <c r="S236" s="67"/>
      <c r="T236" s="369"/>
      <c r="U236" s="384"/>
      <c r="V236" s="23"/>
      <c r="W236" s="23"/>
      <c r="X236" s="23"/>
      <c r="Y236" s="23"/>
      <c r="Z236" s="23"/>
      <c r="AA236" s="6"/>
      <c r="AB236"/>
      <c r="AC236" s="264"/>
      <c r="AE236" s="12"/>
      <c r="AF236" s="12"/>
      <c r="AG236" s="12"/>
      <c r="AH236" s="12"/>
      <c r="AI236" s="12"/>
      <c r="AJ236" s="12"/>
    </row>
    <row r="237" spans="1:36" s="268" customFormat="1">
      <c r="A237" s="540"/>
      <c r="B237" s="17" t="str">
        <f>IFERROR(VLOOKUP($H237,'QB Inv Curr'!$H:$AD,13,FALSE),"")</f>
        <v/>
      </c>
      <c r="C237" s="17" t="str">
        <f>IFERROR(VLOOKUP($H237,'QB Inv Curr'!$H:$AE,23,FALSE),"")</f>
        <v/>
      </c>
      <c r="D237" s="17" t="str">
        <f>IFERROR(VLOOKUP($H237,'QB Inv Curr'!$H:$AL,29,FALSE),"")</f>
        <v/>
      </c>
      <c r="E237" s="17" t="str">
        <f t="shared" si="12"/>
        <v/>
      </c>
      <c r="F237" s="17" t="str">
        <f t="shared" si="11"/>
        <v/>
      </c>
      <c r="G237" s="541"/>
      <c r="H237" s="541"/>
      <c r="I237" s="541"/>
      <c r="J237" s="281"/>
      <c r="K237" s="524"/>
      <c r="L237" s="86"/>
      <c r="M237" s="87"/>
      <c r="N237" s="87"/>
      <c r="O237" s="86"/>
      <c r="P237" s="86"/>
      <c r="Q237" s="249"/>
      <c r="R237" s="67"/>
      <c r="S237" s="67"/>
      <c r="T237" s="369"/>
      <c r="U237" s="384"/>
      <c r="V237" s="23"/>
      <c r="W237" s="12"/>
      <c r="X237" s="12"/>
      <c r="Y237" s="23"/>
      <c r="Z237" s="23"/>
      <c r="AA237" s="6"/>
      <c r="AB237"/>
      <c r="AC237" s="264"/>
      <c r="AE237" s="12"/>
      <c r="AF237" s="12"/>
      <c r="AG237" s="12"/>
      <c r="AH237" s="12"/>
      <c r="AI237" s="12"/>
      <c r="AJ237" s="12"/>
    </row>
    <row r="238" spans="1:36" s="2" customFormat="1" ht="31.5">
      <c r="A238" s="539" t="s">
        <v>480</v>
      </c>
      <c r="B238" s="17">
        <f>IFERROR(VLOOKUP($H238,'QB Inv Curr'!$H:$AD,13,FALSE),"")</f>
        <v>0</v>
      </c>
      <c r="C238" s="17">
        <f>IFERROR(VLOOKUP($H238,'QB Inv Curr'!$H:$AE,23,FALSE),"")</f>
        <v>0</v>
      </c>
      <c r="D238" s="17">
        <f>IFERROR(VLOOKUP($H238,'QB Inv Curr'!$H:$AL,29,FALSE),"")</f>
        <v>0</v>
      </c>
      <c r="E238" s="17" t="str">
        <f t="shared" si="12"/>
        <v/>
      </c>
      <c r="F238" s="17">
        <f t="shared" si="11"/>
        <v>0</v>
      </c>
      <c r="G238" s="542" t="s">
        <v>814</v>
      </c>
      <c r="H238" s="539" t="s">
        <v>480</v>
      </c>
      <c r="I238" s="542"/>
      <c r="J238" s="278" t="s">
        <v>481</v>
      </c>
      <c r="K238" s="537">
        <v>810797031657</v>
      </c>
      <c r="L238" s="17">
        <v>1</v>
      </c>
      <c r="M238" s="74"/>
      <c r="N238" s="74"/>
      <c r="O238" s="17"/>
      <c r="P238" s="17"/>
      <c r="Q238" s="255" t="e">
        <f>SUM(N239:N249)</f>
        <v>#N/A</v>
      </c>
      <c r="R238" s="255">
        <v>15.972</v>
      </c>
      <c r="S238" s="538">
        <v>29.99</v>
      </c>
      <c r="T238" s="370"/>
      <c r="U238" s="385"/>
      <c r="V238" s="23" t="s">
        <v>802</v>
      </c>
      <c r="W238" s="66" t="e">
        <f>Q238*2</f>
        <v>#N/A</v>
      </c>
      <c r="X238" s="260" t="e">
        <f>SUM(W238-Q238)/W238</f>
        <v>#N/A</v>
      </c>
      <c r="Y238" s="66">
        <v>22.95</v>
      </c>
      <c r="Z238" s="260" t="e">
        <f>SUM(Y238-W238)/Y238</f>
        <v>#N/A</v>
      </c>
      <c r="AA238" s="287">
        <v>29.37</v>
      </c>
      <c r="AB238" s="261" t="e">
        <f>SUM(AA238-Q238)/AA238</f>
        <v>#N/A</v>
      </c>
      <c r="AC238" s="262" t="s">
        <v>815</v>
      </c>
    </row>
    <row r="239" spans="1:36" s="268" customFormat="1">
      <c r="A239" s="19" t="s">
        <v>816</v>
      </c>
      <c r="B239" s="17">
        <f>IFERROR(VLOOKUP($H239,'QB Inv Curr'!$H:$AD,13,FALSE),"")</f>
        <v>952</v>
      </c>
      <c r="C239" s="17">
        <f>IFERROR(VLOOKUP($H239,'QB Inv Curr'!$H:$AE,23,FALSE),"")</f>
        <v>1440</v>
      </c>
      <c r="D239" s="17">
        <f>IFERROR(VLOOKUP($H239,'QB Inv Curr'!$H:$AL,29,FALSE),"")</f>
        <v>1.2</v>
      </c>
      <c r="E239" s="17">
        <f t="shared" si="12"/>
        <v>793.33333333333337</v>
      </c>
      <c r="F239" s="17">
        <f t="shared" si="11"/>
        <v>14.399999999999999</v>
      </c>
      <c r="G239" s="20" t="s">
        <v>817</v>
      </c>
      <c r="H239" s="19" t="s">
        <v>816</v>
      </c>
      <c r="I239" s="20" t="s">
        <v>818</v>
      </c>
      <c r="J239" s="279"/>
      <c r="K239" s="523"/>
      <c r="L239" s="21">
        <v>1</v>
      </c>
      <c r="M239" s="72">
        <f>VLOOKUP(H239,Inventory!A:L,12,FALSE)</f>
        <v>3.01</v>
      </c>
      <c r="N239" s="72">
        <f>SUM(M239)*L239</f>
        <v>3.01</v>
      </c>
      <c r="O239" s="21"/>
      <c r="P239" s="21"/>
      <c r="Q239" s="269"/>
      <c r="R239" s="67"/>
      <c r="S239" s="67"/>
      <c r="T239" s="369"/>
      <c r="U239" s="384"/>
      <c r="V239" s="23"/>
      <c r="W239" s="23"/>
      <c r="X239" s="23"/>
      <c r="Y239" s="23"/>
      <c r="Z239" s="23"/>
      <c r="AA239" s="287">
        <v>22.95</v>
      </c>
      <c r="AB239"/>
      <c r="AC239" s="262" t="s">
        <v>819</v>
      </c>
      <c r="AE239" s="12"/>
      <c r="AF239" s="12"/>
      <c r="AG239" s="12"/>
      <c r="AH239" s="12"/>
      <c r="AI239" s="12"/>
      <c r="AJ239" s="12"/>
    </row>
    <row r="240" spans="1:36" s="268" customFormat="1">
      <c r="A240" s="19" t="s">
        <v>820</v>
      </c>
      <c r="B240" s="17">
        <f>IFERROR(VLOOKUP($H240,'QB Inv Curr'!$H:$AD,13,FALSE),"")</f>
        <v>449</v>
      </c>
      <c r="C240" s="17">
        <f>IFERROR(VLOOKUP($H240,'QB Inv Curr'!$H:$AE,23,FALSE),"")</f>
        <v>882</v>
      </c>
      <c r="D240" s="17">
        <f>IFERROR(VLOOKUP($H240,'QB Inv Curr'!$H:$AL,29,FALSE),"")</f>
        <v>9.6</v>
      </c>
      <c r="E240" s="17">
        <f t="shared" si="12"/>
        <v>46.770833333333336</v>
      </c>
      <c r="F240" s="17">
        <f t="shared" si="11"/>
        <v>115.19999999999999</v>
      </c>
      <c r="G240" s="20" t="s">
        <v>821</v>
      </c>
      <c r="H240" s="19" t="s">
        <v>820</v>
      </c>
      <c r="I240" s="20" t="s">
        <v>822</v>
      </c>
      <c r="J240" s="279"/>
      <c r="K240" s="523"/>
      <c r="L240" s="21">
        <v>1</v>
      </c>
      <c r="M240" s="72">
        <f>VLOOKUP(H240,Inventory!A:L,12,FALSE)</f>
        <v>1.55</v>
      </c>
      <c r="N240" s="72">
        <f t="shared" ref="N240:N245" si="16">M240*L240</f>
        <v>1.55</v>
      </c>
      <c r="O240" s="21"/>
      <c r="P240" s="21"/>
      <c r="Q240" s="256"/>
      <c r="R240" s="67"/>
      <c r="S240" s="67"/>
      <c r="T240" s="369"/>
      <c r="U240" s="384"/>
      <c r="V240" s="23"/>
      <c r="W240" s="23"/>
      <c r="X240" s="23"/>
      <c r="Y240" s="23"/>
      <c r="Z240" s="23"/>
      <c r="AA240" s="6"/>
      <c r="AB240"/>
      <c r="AC240" s="264"/>
      <c r="AE240" s="12"/>
      <c r="AF240" s="12"/>
      <c r="AG240" s="12"/>
      <c r="AH240" s="12"/>
      <c r="AI240" s="12"/>
      <c r="AJ240" s="12"/>
    </row>
    <row r="241" spans="1:36" s="268" customFormat="1">
      <c r="A241" s="19" t="s">
        <v>823</v>
      </c>
      <c r="B241" s="17">
        <f>IFERROR(VLOOKUP($H241,'QB Inv Curr'!$H:$AD,13,FALSE),"")</f>
        <v>192</v>
      </c>
      <c r="C241" s="17">
        <f>IFERROR(VLOOKUP($H241,'QB Inv Curr'!$H:$AE,23,FALSE),"")</f>
        <v>192</v>
      </c>
      <c r="D241" s="17">
        <f>IFERROR(VLOOKUP($H241,'QB Inv Curr'!$H:$AL,29,FALSE),"")</f>
        <v>0</v>
      </c>
      <c r="E241" s="17" t="str">
        <f t="shared" si="12"/>
        <v/>
      </c>
      <c r="F241" s="17">
        <f t="shared" si="11"/>
        <v>0</v>
      </c>
      <c r="G241" s="20"/>
      <c r="H241" s="19" t="s">
        <v>823</v>
      </c>
      <c r="I241" s="20" t="s">
        <v>824</v>
      </c>
      <c r="J241" s="279"/>
      <c r="K241" s="523"/>
      <c r="L241" s="21">
        <v>1</v>
      </c>
      <c r="M241" s="72">
        <f>VLOOKUP(H241,Inventory!A:L,12,FALSE)</f>
        <v>1.55</v>
      </c>
      <c r="N241" s="72">
        <f t="shared" si="16"/>
        <v>1.55</v>
      </c>
      <c r="O241" s="21"/>
      <c r="P241" s="21"/>
      <c r="Q241" s="256"/>
      <c r="R241" s="67"/>
      <c r="S241" s="67"/>
      <c r="T241" s="369"/>
      <c r="U241" s="384"/>
      <c r="V241" s="23"/>
      <c r="W241" s="23"/>
      <c r="X241" s="23"/>
      <c r="Y241" s="23"/>
      <c r="Z241" s="23"/>
      <c r="AA241" s="6"/>
      <c r="AB241"/>
      <c r="AC241" s="264"/>
      <c r="AE241" s="12"/>
      <c r="AF241" s="12"/>
      <c r="AG241" s="12"/>
      <c r="AH241" s="12"/>
      <c r="AI241" s="12"/>
      <c r="AJ241" s="12"/>
    </row>
    <row r="242" spans="1:36" s="268" customFormat="1">
      <c r="A242" s="19" t="s">
        <v>825</v>
      </c>
      <c r="B242" s="17">
        <f>IFERROR(VLOOKUP($H242,'QB Inv Curr'!$H:$AD,13,FALSE),"")</f>
        <v>198</v>
      </c>
      <c r="C242" s="17">
        <f>IFERROR(VLOOKUP($H242,'QB Inv Curr'!$H:$AE,23,FALSE),"")</f>
        <v>198</v>
      </c>
      <c r="D242" s="17">
        <f>IFERROR(VLOOKUP($H242,'QB Inv Curr'!$H:$AL,29,FALSE),"")</f>
        <v>0</v>
      </c>
      <c r="E242" s="17" t="str">
        <f t="shared" si="12"/>
        <v/>
      </c>
      <c r="F242" s="17">
        <f t="shared" si="11"/>
        <v>0</v>
      </c>
      <c r="G242" s="20"/>
      <c r="H242" s="19" t="s">
        <v>825</v>
      </c>
      <c r="I242" s="20" t="s">
        <v>826</v>
      </c>
      <c r="J242" s="279"/>
      <c r="K242" s="523"/>
      <c r="L242" s="21">
        <v>1</v>
      </c>
      <c r="M242" s="72">
        <f>VLOOKUP(H242,Inventory!A:L,12,FALSE)</f>
        <v>0.7</v>
      </c>
      <c r="N242" s="72">
        <f t="shared" si="16"/>
        <v>0.7</v>
      </c>
      <c r="O242" s="21"/>
      <c r="P242" s="21"/>
      <c r="Q242" s="256"/>
      <c r="R242" s="67"/>
      <c r="S242" s="67"/>
      <c r="T242" s="369"/>
      <c r="U242" s="384"/>
      <c r="V242" s="23"/>
      <c r="W242" s="23"/>
      <c r="X242" s="23"/>
      <c r="Y242" s="23"/>
      <c r="Z242" s="23"/>
      <c r="AA242" s="6"/>
      <c r="AB242"/>
      <c r="AC242" s="264"/>
      <c r="AE242" s="12"/>
      <c r="AF242" s="12"/>
      <c r="AG242" s="12"/>
      <c r="AH242" s="12"/>
      <c r="AI242" s="12"/>
      <c r="AJ242" s="12"/>
    </row>
    <row r="243" spans="1:36" s="268" customFormat="1">
      <c r="A243" s="19" t="s">
        <v>585</v>
      </c>
      <c r="B243" s="17">
        <f>IFERROR(VLOOKUP($H243,'QB Inv Curr'!$H:$AD,13,FALSE),"")</f>
        <v>100</v>
      </c>
      <c r="C243" s="17">
        <f>IFERROR(VLOOKUP($H243,'QB Inv Curr'!$H:$AE,23,FALSE),"")</f>
        <v>0</v>
      </c>
      <c r="D243" s="17">
        <f>IFERROR(VLOOKUP($H243,'QB Inv Curr'!$H:$AL,29,FALSE),"")</f>
        <v>76.099999999999994</v>
      </c>
      <c r="E243" s="17">
        <f t="shared" si="12"/>
        <v>1.3140604467805519</v>
      </c>
      <c r="F243" s="17">
        <f t="shared" si="11"/>
        <v>913.19999999999993</v>
      </c>
      <c r="G243" s="20"/>
      <c r="H243" s="19" t="s">
        <v>585</v>
      </c>
      <c r="I243" s="20" t="s">
        <v>827</v>
      </c>
      <c r="J243" s="279"/>
      <c r="K243" s="523"/>
      <c r="L243" s="21">
        <v>1</v>
      </c>
      <c r="M243" s="72">
        <f>VLOOKUP(H243,Inventory!A:L,12,FALSE)</f>
        <v>0.46</v>
      </c>
      <c r="N243" s="72">
        <f t="shared" si="16"/>
        <v>0.46</v>
      </c>
      <c r="O243" s="21"/>
      <c r="P243" s="21"/>
      <c r="Q243" s="256"/>
      <c r="R243" s="67"/>
      <c r="S243" s="67"/>
      <c r="T243" s="369"/>
      <c r="U243" s="384"/>
      <c r="V243" s="23"/>
      <c r="W243" s="23"/>
      <c r="X243" s="23"/>
      <c r="Y243" s="23"/>
      <c r="Z243" s="23"/>
      <c r="AA243" s="6"/>
      <c r="AB243"/>
      <c r="AC243" s="264"/>
      <c r="AE243" s="12"/>
      <c r="AF243" s="12"/>
      <c r="AG243" s="12"/>
      <c r="AH243" s="12"/>
      <c r="AI243" s="12"/>
      <c r="AJ243" s="12"/>
    </row>
    <row r="244" spans="1:36" s="268" customFormat="1">
      <c r="A244" s="19" t="s">
        <v>789</v>
      </c>
      <c r="B244" s="17">
        <f>IFERROR(VLOOKUP($H244,'QB Inv Curr'!$H:$AD,13,FALSE),"")</f>
        <v>3000</v>
      </c>
      <c r="C244" s="17">
        <f>IFERROR(VLOOKUP($H244,'QB Inv Curr'!$H:$AE,23,FALSE),"")</f>
        <v>2000</v>
      </c>
      <c r="D244" s="17">
        <f>IFERROR(VLOOKUP($H244,'QB Inv Curr'!$H:$AL,29,FALSE),"")</f>
        <v>0</v>
      </c>
      <c r="E244" s="17" t="str">
        <f t="shared" si="12"/>
        <v/>
      </c>
      <c r="F244" s="17">
        <f t="shared" si="11"/>
        <v>0</v>
      </c>
      <c r="G244" s="20"/>
      <c r="H244" s="19" t="s">
        <v>789</v>
      </c>
      <c r="I244" s="20" t="s">
        <v>790</v>
      </c>
      <c r="J244" s="279"/>
      <c r="K244" s="523"/>
      <c r="L244" s="21">
        <v>1</v>
      </c>
      <c r="M244" s="72">
        <f>VLOOKUP(H244,Inventory!A:L,12,FALSE)</f>
        <v>0.09</v>
      </c>
      <c r="N244" s="72">
        <f t="shared" si="16"/>
        <v>0.09</v>
      </c>
      <c r="O244" s="21"/>
      <c r="P244" s="21"/>
      <c r="Q244" s="256"/>
      <c r="R244" s="67"/>
      <c r="S244" s="67"/>
      <c r="T244" s="369"/>
      <c r="U244" s="384"/>
      <c r="V244" s="23"/>
      <c r="W244" s="23"/>
      <c r="X244" s="23"/>
      <c r="Y244" s="23"/>
      <c r="Z244" s="23"/>
      <c r="AA244" s="6"/>
      <c r="AB244"/>
      <c r="AC244" s="264"/>
      <c r="AE244" s="12"/>
      <c r="AF244" s="12"/>
      <c r="AG244" s="12"/>
      <c r="AH244" s="12"/>
      <c r="AI244" s="12"/>
      <c r="AJ244" s="12"/>
    </row>
    <row r="245" spans="1:36" s="268" customFormat="1">
      <c r="A245" s="19" t="s">
        <v>741</v>
      </c>
      <c r="B245" s="17">
        <f>IFERROR(VLOOKUP($H245,'QB Inv Curr'!$H:$AD,13,FALSE),"")</f>
        <v>1440</v>
      </c>
      <c r="C245" s="17">
        <f>IFERROR(VLOOKUP($H245,'QB Inv Curr'!$H:$AE,23,FALSE),"")</f>
        <v>0</v>
      </c>
      <c r="D245" s="17">
        <f>IFERROR(VLOOKUP($H245,'QB Inv Curr'!$H:$AL,29,FALSE),"")</f>
        <v>0</v>
      </c>
      <c r="E245" s="17" t="str">
        <f t="shared" si="12"/>
        <v/>
      </c>
      <c r="F245" s="17">
        <f t="shared" si="11"/>
        <v>0</v>
      </c>
      <c r="G245" s="20"/>
      <c r="H245" s="19" t="s">
        <v>741</v>
      </c>
      <c r="I245" s="20" t="s">
        <v>791</v>
      </c>
      <c r="J245" s="279"/>
      <c r="K245" s="523"/>
      <c r="L245" s="21">
        <v>1</v>
      </c>
      <c r="M245" s="72">
        <f>VLOOKUP(H245,Inventory!A:L,12,FALSE)</f>
        <v>0.15</v>
      </c>
      <c r="N245" s="72">
        <f t="shared" si="16"/>
        <v>0.15</v>
      </c>
      <c r="O245" s="21"/>
      <c r="P245" s="21"/>
      <c r="Q245" s="256"/>
      <c r="R245" s="67"/>
      <c r="S245" s="67"/>
      <c r="T245" s="369"/>
      <c r="U245" s="384"/>
      <c r="V245" s="23"/>
      <c r="W245" s="23"/>
      <c r="X245" s="23"/>
      <c r="Y245" s="23"/>
      <c r="Z245" s="23"/>
      <c r="AA245" s="6"/>
      <c r="AB245"/>
      <c r="AC245" s="264"/>
      <c r="AE245" s="12"/>
      <c r="AF245" s="12"/>
      <c r="AG245" s="12"/>
      <c r="AH245" s="12"/>
      <c r="AI245" s="12"/>
      <c r="AJ245" s="12"/>
    </row>
    <row r="246" spans="1:36" s="268" customFormat="1">
      <c r="A246" s="540"/>
      <c r="B246" s="17">
        <f>IFERROR(VLOOKUP($H246,'QB Inv Curr'!$H:$AD,13,FALSE),"")</f>
        <v>1017</v>
      </c>
      <c r="C246" s="17">
        <f>IFERROR(VLOOKUP($H246,'QB Inv Curr'!$H:$AE,23,FALSE),"")</f>
        <v>0</v>
      </c>
      <c r="D246" s="17">
        <f>IFERROR(VLOOKUP($H246,'QB Inv Curr'!$H:$AL,29,FALSE),"")</f>
        <v>0</v>
      </c>
      <c r="E246" s="17" t="str">
        <f t="shared" si="12"/>
        <v/>
      </c>
      <c r="F246" s="17">
        <f t="shared" si="11"/>
        <v>0</v>
      </c>
      <c r="G246" s="20" t="s">
        <v>627</v>
      </c>
      <c r="H246" s="343" t="s">
        <v>627</v>
      </c>
      <c r="I246" s="544" t="s">
        <v>561</v>
      </c>
      <c r="J246" s="280"/>
      <c r="K246" s="524"/>
      <c r="L246" s="21">
        <v>1</v>
      </c>
      <c r="M246" s="72">
        <f>VLOOKUP(H246,Inventory!A:L,12,FALSE)</f>
        <v>0.72</v>
      </c>
      <c r="N246" s="72">
        <f>M246*L246</f>
        <v>0.72</v>
      </c>
      <c r="O246" s="21"/>
      <c r="P246" s="21"/>
      <c r="Q246" s="256"/>
      <c r="R246" s="67"/>
      <c r="S246" s="67"/>
      <c r="T246" s="369"/>
      <c r="U246" s="384"/>
      <c r="V246" s="23"/>
      <c r="W246" s="23"/>
      <c r="X246" s="23"/>
      <c r="Y246" s="23"/>
      <c r="Z246" s="23"/>
      <c r="AA246" s="6"/>
      <c r="AB246"/>
      <c r="AC246" s="264"/>
      <c r="AE246" s="12"/>
      <c r="AF246" s="12"/>
      <c r="AG246" s="12"/>
      <c r="AH246" s="12"/>
      <c r="AI246" s="12"/>
      <c r="AJ246" s="12"/>
    </row>
    <row r="247" spans="1:36" s="268" customFormat="1">
      <c r="A247" s="540"/>
      <c r="B247" s="17">
        <f>IFERROR(VLOOKUP($H247,'QB Inv Curr'!$H:$AD,13,FALSE),"")</f>
        <v>250</v>
      </c>
      <c r="C247" s="17">
        <f>IFERROR(VLOOKUP($H247,'QB Inv Curr'!$H:$AE,23,FALSE),"")</f>
        <v>0</v>
      </c>
      <c r="D247" s="17">
        <f>IFERROR(VLOOKUP($H247,'QB Inv Curr'!$H:$AL,29,FALSE),"")</f>
        <v>0</v>
      </c>
      <c r="E247" s="17" t="str">
        <f t="shared" si="12"/>
        <v/>
      </c>
      <c r="F247" s="17">
        <f t="shared" si="11"/>
        <v>0</v>
      </c>
      <c r="G247" s="541" t="s">
        <v>828</v>
      </c>
      <c r="H247" s="343" t="s">
        <v>828</v>
      </c>
      <c r="I247" s="544" t="s">
        <v>2609</v>
      </c>
      <c r="J247" s="280"/>
      <c r="K247" s="524"/>
      <c r="L247" s="21">
        <v>1</v>
      </c>
      <c r="M247" s="72" t="e">
        <f>VLOOKUP(H247,Inventory!A:L,12,FALSE)</f>
        <v>#N/A</v>
      </c>
      <c r="N247" s="72" t="e">
        <f>M247*L247</f>
        <v>#N/A</v>
      </c>
      <c r="O247" s="21"/>
      <c r="P247" s="21"/>
      <c r="Q247" s="256"/>
      <c r="R247" s="67"/>
      <c r="S247" s="67"/>
      <c r="T247" s="369"/>
      <c r="U247" s="384"/>
      <c r="V247" s="23"/>
      <c r="W247" s="23"/>
      <c r="X247" s="23"/>
      <c r="Y247" s="23"/>
      <c r="Z247" s="23"/>
      <c r="AA247" s="6"/>
      <c r="AB247"/>
      <c r="AC247" s="264"/>
      <c r="AE247" s="12"/>
      <c r="AF247" s="12"/>
      <c r="AG247" s="12"/>
      <c r="AH247" s="12"/>
      <c r="AI247" s="12"/>
      <c r="AJ247" s="12"/>
    </row>
    <row r="248" spans="1:36" s="268" customFormat="1">
      <c r="A248" s="540"/>
      <c r="B248" s="17" t="str">
        <f>IFERROR(VLOOKUP($H248,'QB Inv Curr'!$H:$AD,13,FALSE),"")</f>
        <v/>
      </c>
      <c r="C248" s="17" t="str">
        <f>IFERROR(VLOOKUP($H248,'QB Inv Curr'!$H:$AE,23,FALSE),"")</f>
        <v/>
      </c>
      <c r="D248" s="17" t="str">
        <f>IFERROR(VLOOKUP($H248,'QB Inv Curr'!$H:$AL,29,FALSE),"")</f>
        <v/>
      </c>
      <c r="E248" s="17" t="str">
        <f t="shared" si="12"/>
        <v/>
      </c>
      <c r="F248" s="17" t="str">
        <f t="shared" si="11"/>
        <v/>
      </c>
      <c r="G248" s="541"/>
      <c r="H248" s="343" t="s">
        <v>564</v>
      </c>
      <c r="I248" s="544" t="s">
        <v>540</v>
      </c>
      <c r="J248" s="280"/>
      <c r="K248" s="524"/>
      <c r="L248" s="21">
        <v>1</v>
      </c>
      <c r="M248" s="72">
        <f>VLOOKUP(H248,Inventory!A:L,12,FALSE)</f>
        <v>0.75</v>
      </c>
      <c r="N248" s="72">
        <f>M248*L248</f>
        <v>0.75</v>
      </c>
      <c r="O248" s="21"/>
      <c r="P248" s="21"/>
      <c r="Q248" s="256"/>
      <c r="R248" s="67"/>
      <c r="S248" s="67"/>
      <c r="T248" s="369"/>
      <c r="U248" s="384"/>
      <c r="V248" s="23"/>
      <c r="W248" s="23"/>
      <c r="X248" s="23"/>
      <c r="Y248" s="23"/>
      <c r="Z248" s="23"/>
      <c r="AA248" s="6"/>
      <c r="AB248"/>
      <c r="AC248" s="264"/>
      <c r="AE248" s="12"/>
      <c r="AF248" s="12"/>
      <c r="AG248" s="12"/>
      <c r="AH248" s="12"/>
      <c r="AI248" s="12"/>
      <c r="AJ248" s="12"/>
    </row>
    <row r="249" spans="1:36" s="268" customFormat="1">
      <c r="A249" s="540"/>
      <c r="B249" s="17" t="str">
        <f>IFERROR(VLOOKUP($H249,'QB Inv Curr'!$H:$AD,13,FALSE),"")</f>
        <v/>
      </c>
      <c r="C249" s="17" t="str">
        <f>IFERROR(VLOOKUP($H249,'QB Inv Curr'!$H:$AE,23,FALSE),"")</f>
        <v/>
      </c>
      <c r="D249" s="17" t="str">
        <f>IFERROR(VLOOKUP($H249,'QB Inv Curr'!$H:$AL,29,FALSE),"")</f>
        <v/>
      </c>
      <c r="E249" s="17" t="str">
        <f t="shared" si="12"/>
        <v/>
      </c>
      <c r="F249" s="17" t="str">
        <f t="shared" si="11"/>
        <v/>
      </c>
      <c r="G249" s="541"/>
      <c r="H249" s="541"/>
      <c r="I249" s="541" t="s">
        <v>565</v>
      </c>
      <c r="J249" s="281"/>
      <c r="K249" s="524"/>
      <c r="L249" s="259">
        <v>0.25</v>
      </c>
      <c r="M249" s="72">
        <v>0.9</v>
      </c>
      <c r="N249" s="72">
        <f>M249*L249</f>
        <v>0.22500000000000001</v>
      </c>
      <c r="O249" s="21"/>
      <c r="P249" s="21"/>
      <c r="Q249" s="256"/>
      <c r="R249" s="67"/>
      <c r="S249" s="67"/>
      <c r="T249" s="369"/>
      <c r="U249" s="384"/>
      <c r="V249" s="23"/>
      <c r="W249" s="23"/>
      <c r="X249" s="23"/>
      <c r="Y249" s="23"/>
      <c r="Z249" s="23"/>
      <c r="AA249" s="6"/>
      <c r="AB249"/>
      <c r="AC249" s="264"/>
      <c r="AE249" s="12"/>
      <c r="AF249" s="12"/>
      <c r="AG249" s="12"/>
      <c r="AH249" s="12"/>
      <c r="AI249" s="12"/>
      <c r="AJ249" s="12"/>
    </row>
    <row r="250" spans="1:36" s="268" customFormat="1">
      <c r="A250" s="19"/>
      <c r="B250" s="17" t="str">
        <f>IFERROR(VLOOKUP($H250,'QB Inv Curr'!$H:$AD,13,FALSE),"")</f>
        <v/>
      </c>
      <c r="C250" s="17" t="str">
        <f>IFERROR(VLOOKUP($H250,'QB Inv Curr'!$H:$AE,23,FALSE),"")</f>
        <v/>
      </c>
      <c r="D250" s="17" t="str">
        <f>IFERROR(VLOOKUP($H250,'QB Inv Curr'!$H:$AL,29,FALSE),"")</f>
        <v/>
      </c>
      <c r="E250" s="17" t="str">
        <f t="shared" si="12"/>
        <v/>
      </c>
      <c r="F250" s="17" t="str">
        <f t="shared" si="11"/>
        <v/>
      </c>
      <c r="G250" s="20"/>
      <c r="H250" s="20"/>
      <c r="I250" s="20"/>
      <c r="J250" s="279"/>
      <c r="K250" s="523"/>
      <c r="L250" s="21"/>
      <c r="M250" s="72"/>
      <c r="N250" s="72"/>
      <c r="O250" s="21"/>
      <c r="P250" s="21"/>
      <c r="Q250" s="256"/>
      <c r="R250" s="67"/>
      <c r="S250" s="67"/>
      <c r="T250" s="369"/>
      <c r="U250" s="384"/>
      <c r="V250" s="23"/>
      <c r="W250" s="23"/>
      <c r="X250" s="23"/>
      <c r="Y250" s="23"/>
      <c r="Z250" s="23"/>
      <c r="AA250" s="6"/>
      <c r="AB250"/>
      <c r="AC250" s="264"/>
      <c r="AE250" s="12"/>
      <c r="AF250" s="12"/>
      <c r="AG250" s="12"/>
      <c r="AH250" s="12"/>
      <c r="AI250" s="12"/>
      <c r="AJ250" s="12"/>
    </row>
    <row r="251" spans="1:36" s="268" customFormat="1">
      <c r="A251" s="540"/>
      <c r="B251" s="17" t="str">
        <f>IFERROR(VLOOKUP($H251,'QB Inv Curr'!$H:$AD,13,FALSE),"")</f>
        <v/>
      </c>
      <c r="C251" s="17" t="str">
        <f>IFERROR(VLOOKUP($H251,'QB Inv Curr'!$H:$AE,23,FALSE),"")</f>
        <v/>
      </c>
      <c r="D251" s="17" t="str">
        <f>IFERROR(VLOOKUP($H251,'QB Inv Curr'!$H:$AL,29,FALSE),"")</f>
        <v/>
      </c>
      <c r="E251" s="17" t="str">
        <f t="shared" si="12"/>
        <v/>
      </c>
      <c r="F251" s="17" t="str">
        <f t="shared" si="11"/>
        <v/>
      </c>
      <c r="G251" s="541"/>
      <c r="H251" s="541"/>
      <c r="I251" s="541"/>
      <c r="J251" s="281"/>
      <c r="K251" s="524"/>
      <c r="L251" s="86"/>
      <c r="M251" s="87"/>
      <c r="N251" s="87"/>
      <c r="O251" s="86"/>
      <c r="P251" s="86"/>
      <c r="Q251" s="249"/>
      <c r="R251" s="67"/>
      <c r="S251" s="67"/>
      <c r="T251" s="369"/>
      <c r="U251" s="384"/>
      <c r="V251" s="23"/>
      <c r="W251" s="23"/>
      <c r="X251" s="23"/>
      <c r="Y251" s="23"/>
      <c r="Z251" s="23"/>
      <c r="AA251" s="6"/>
      <c r="AB251"/>
      <c r="AC251" s="264"/>
      <c r="AE251" s="12"/>
      <c r="AF251" s="12"/>
      <c r="AG251" s="12"/>
      <c r="AH251" s="12"/>
      <c r="AI251" s="12"/>
      <c r="AJ251" s="12"/>
    </row>
    <row r="252" spans="1:36" s="2" customFormat="1" ht="31.5">
      <c r="A252" s="539" t="s">
        <v>484</v>
      </c>
      <c r="B252" s="17">
        <f>IFERROR(VLOOKUP($H252,'QB Inv Curr'!$H:$AD,13,FALSE),"")</f>
        <v>0</v>
      </c>
      <c r="C252" s="17">
        <f>IFERROR(VLOOKUP($H252,'QB Inv Curr'!$H:$AE,23,FALSE),"")</f>
        <v>0</v>
      </c>
      <c r="D252" s="17">
        <f>IFERROR(VLOOKUP($H252,'QB Inv Curr'!$H:$AL,29,FALSE),"")</f>
        <v>0</v>
      </c>
      <c r="E252" s="17" t="str">
        <f t="shared" si="12"/>
        <v/>
      </c>
      <c r="F252" s="17">
        <f t="shared" si="11"/>
        <v>0</v>
      </c>
      <c r="G252" s="542" t="s">
        <v>829</v>
      </c>
      <c r="H252" s="539" t="s">
        <v>484</v>
      </c>
      <c r="I252" s="542"/>
      <c r="J252" s="278" t="s">
        <v>485</v>
      </c>
      <c r="K252" s="537">
        <v>810797031671</v>
      </c>
      <c r="L252" s="17">
        <v>1</v>
      </c>
      <c r="M252" s="74"/>
      <c r="N252" s="74"/>
      <c r="O252" s="17"/>
      <c r="P252" s="17"/>
      <c r="Q252" s="255" t="e">
        <f>SUM(N253:N263)</f>
        <v>#N/A</v>
      </c>
      <c r="R252" s="255">
        <v>17.225999999999999</v>
      </c>
      <c r="S252" s="538">
        <v>32.99</v>
      </c>
      <c r="T252" s="370"/>
      <c r="U252" s="385"/>
      <c r="V252" s="23" t="s">
        <v>802</v>
      </c>
      <c r="W252" s="66" t="e">
        <f>Q252*2</f>
        <v>#N/A</v>
      </c>
      <c r="X252" s="260" t="e">
        <f>SUM(W252-Q252)/W252</f>
        <v>#N/A</v>
      </c>
      <c r="Y252" s="66">
        <v>11.99</v>
      </c>
      <c r="Z252" s="260" t="e">
        <f>SUM(Y252-W252)/Y252</f>
        <v>#N/A</v>
      </c>
      <c r="AA252" s="287">
        <v>34.56</v>
      </c>
      <c r="AB252" s="261" t="e">
        <f>SUM(AA252-Q252)/AA252</f>
        <v>#N/A</v>
      </c>
      <c r="AC252" s="262" t="s">
        <v>830</v>
      </c>
    </row>
    <row r="253" spans="1:36" s="268" customFormat="1">
      <c r="A253" s="19" t="s">
        <v>816</v>
      </c>
      <c r="B253" s="17">
        <f>IFERROR(VLOOKUP($H253,'QB Inv Curr'!$H:$AD,13,FALSE),"")</f>
        <v>952</v>
      </c>
      <c r="C253" s="17">
        <f>IFERROR(VLOOKUP($H253,'QB Inv Curr'!$H:$AE,23,FALSE),"")</f>
        <v>1440</v>
      </c>
      <c r="D253" s="17">
        <f>IFERROR(VLOOKUP($H253,'QB Inv Curr'!$H:$AL,29,FALSE),"")</f>
        <v>1.2</v>
      </c>
      <c r="E253" s="17">
        <f t="shared" si="12"/>
        <v>793.33333333333337</v>
      </c>
      <c r="F253" s="17">
        <f t="shared" si="11"/>
        <v>14.399999999999999</v>
      </c>
      <c r="G253" s="20" t="s">
        <v>831</v>
      </c>
      <c r="H253" s="19" t="s">
        <v>816</v>
      </c>
      <c r="I253" s="20" t="s">
        <v>818</v>
      </c>
      <c r="J253" s="279"/>
      <c r="K253" s="523"/>
      <c r="L253" s="21">
        <v>1</v>
      </c>
      <c r="M253" s="72">
        <f>VLOOKUP(H253,Inventory!A:L,12,FALSE)</f>
        <v>3.01</v>
      </c>
      <c r="N253" s="72">
        <f>SUM(M253)*L253</f>
        <v>3.01</v>
      </c>
      <c r="O253" s="21"/>
      <c r="P253" s="21"/>
      <c r="Q253" s="269"/>
      <c r="R253" s="67"/>
      <c r="S253" s="67"/>
      <c r="T253" s="369"/>
      <c r="U253" s="384"/>
      <c r="V253" s="23"/>
      <c r="W253" s="23">
        <v>20.56</v>
      </c>
      <c r="X253" s="23"/>
      <c r="Y253" s="23"/>
      <c r="Z253" s="23"/>
      <c r="AA253" s="287">
        <v>23.95</v>
      </c>
      <c r="AB253"/>
      <c r="AC253" s="262" t="s">
        <v>832</v>
      </c>
      <c r="AE253" s="12"/>
      <c r="AF253" s="12"/>
      <c r="AG253" s="12"/>
      <c r="AH253" s="12"/>
      <c r="AI253" s="12"/>
      <c r="AJ253" s="12"/>
    </row>
    <row r="254" spans="1:36" s="268" customFormat="1">
      <c r="A254" s="19" t="s">
        <v>820</v>
      </c>
      <c r="B254" s="17">
        <f>IFERROR(VLOOKUP($H254,'QB Inv Curr'!$H:$AD,13,FALSE),"")</f>
        <v>449</v>
      </c>
      <c r="C254" s="17">
        <f>IFERROR(VLOOKUP($H254,'QB Inv Curr'!$H:$AE,23,FALSE),"")</f>
        <v>882</v>
      </c>
      <c r="D254" s="17">
        <f>IFERROR(VLOOKUP($H254,'QB Inv Curr'!$H:$AL,29,FALSE),"")</f>
        <v>9.6</v>
      </c>
      <c r="E254" s="17">
        <f t="shared" si="12"/>
        <v>46.770833333333336</v>
      </c>
      <c r="F254" s="17">
        <f t="shared" si="11"/>
        <v>115.19999999999999</v>
      </c>
      <c r="G254" s="20" t="s">
        <v>833</v>
      </c>
      <c r="H254" s="19" t="s">
        <v>820</v>
      </c>
      <c r="I254" s="20" t="s">
        <v>822</v>
      </c>
      <c r="J254" s="279"/>
      <c r="K254" s="523"/>
      <c r="L254" s="21">
        <v>1</v>
      </c>
      <c r="M254" s="72">
        <f>VLOOKUP(H254,Inventory!A:L,12,FALSE)</f>
        <v>1.55</v>
      </c>
      <c r="N254" s="72">
        <f t="shared" ref="N254:N259" si="17">M254*L254</f>
        <v>1.55</v>
      </c>
      <c r="O254" s="21"/>
      <c r="P254" s="21"/>
      <c r="Q254" s="256"/>
      <c r="R254" s="67"/>
      <c r="S254" s="67"/>
      <c r="T254" s="369"/>
      <c r="U254" s="384"/>
      <c r="V254" s="23"/>
      <c r="W254" s="23"/>
      <c r="X254" s="23"/>
      <c r="Y254" s="23"/>
      <c r="Z254" s="23"/>
      <c r="AA254" s="6"/>
      <c r="AB254"/>
      <c r="AC254" s="264"/>
      <c r="AE254" s="12"/>
      <c r="AF254" s="12"/>
      <c r="AG254" s="12"/>
      <c r="AH254" s="12"/>
      <c r="AI254" s="12"/>
      <c r="AJ254" s="12"/>
    </row>
    <row r="255" spans="1:36" s="268" customFormat="1">
      <c r="A255" s="19" t="s">
        <v>834</v>
      </c>
      <c r="B255" s="17">
        <f>IFERROR(VLOOKUP($H255,'QB Inv Curr'!$H:$AD,13,FALSE),"")</f>
        <v>560</v>
      </c>
      <c r="C255" s="17">
        <f>IFERROR(VLOOKUP($H255,'QB Inv Curr'!$H:$AE,23,FALSE),"")</f>
        <v>280</v>
      </c>
      <c r="D255" s="17">
        <f>IFERROR(VLOOKUP($H255,'QB Inv Curr'!$H:$AL,29,FALSE),"")</f>
        <v>0</v>
      </c>
      <c r="E255" s="17" t="str">
        <f t="shared" si="12"/>
        <v/>
      </c>
      <c r="F255" s="17">
        <f t="shared" si="11"/>
        <v>0</v>
      </c>
      <c r="G255" s="20"/>
      <c r="H255" s="19" t="s">
        <v>834</v>
      </c>
      <c r="I255" s="20" t="s">
        <v>835</v>
      </c>
      <c r="J255" s="279"/>
      <c r="K255" s="523"/>
      <c r="L255" s="21">
        <v>1</v>
      </c>
      <c r="M255" s="72">
        <f>VLOOKUP(H255,Inventory!A:L,12,FALSE)</f>
        <v>2.1</v>
      </c>
      <c r="N255" s="72">
        <f t="shared" si="17"/>
        <v>2.1</v>
      </c>
      <c r="O255" s="21"/>
      <c r="P255" s="21"/>
      <c r="Q255" s="256"/>
      <c r="R255" s="67"/>
      <c r="S255" s="67"/>
      <c r="T255" s="369"/>
      <c r="U255" s="384"/>
      <c r="V255" s="23"/>
      <c r="W255" s="23"/>
      <c r="X255" s="23"/>
      <c r="Y255" s="23"/>
      <c r="Z255" s="23"/>
      <c r="AA255" s="6"/>
      <c r="AB255"/>
      <c r="AC255" s="264"/>
      <c r="AE255" s="12"/>
      <c r="AF255" s="12"/>
      <c r="AG255" s="12"/>
      <c r="AH255" s="12"/>
      <c r="AI255" s="12"/>
      <c r="AJ255" s="12"/>
    </row>
    <row r="256" spans="1:36" s="268" customFormat="1">
      <c r="A256" s="19" t="s">
        <v>837</v>
      </c>
      <c r="B256" s="17">
        <f>IFERROR(VLOOKUP($H256,'QB Inv Curr'!$H:$AD,13,FALSE),"")</f>
        <v>512</v>
      </c>
      <c r="C256" s="17">
        <f>IFERROR(VLOOKUP($H256,'QB Inv Curr'!$H:$AE,23,FALSE),"")</f>
        <v>256</v>
      </c>
      <c r="D256" s="17">
        <f>IFERROR(VLOOKUP($H256,'QB Inv Curr'!$H:$AL,29,FALSE),"")</f>
        <v>0</v>
      </c>
      <c r="E256" s="17" t="str">
        <f t="shared" si="12"/>
        <v/>
      </c>
      <c r="F256" s="17">
        <f t="shared" si="11"/>
        <v>0</v>
      </c>
      <c r="G256" s="20"/>
      <c r="H256" s="19" t="s">
        <v>837</v>
      </c>
      <c r="I256" s="20" t="s">
        <v>838</v>
      </c>
      <c r="J256" s="279"/>
      <c r="K256" s="523"/>
      <c r="L256" s="21">
        <v>1</v>
      </c>
      <c r="M256" s="72">
        <f>VLOOKUP(H256,Inventory!A:L,12,FALSE)</f>
        <v>1</v>
      </c>
      <c r="N256" s="72">
        <f t="shared" si="17"/>
        <v>1</v>
      </c>
      <c r="O256" s="21"/>
      <c r="P256" s="21"/>
      <c r="Q256" s="256"/>
      <c r="R256" s="67"/>
      <c r="S256" s="67"/>
      <c r="T256" s="369"/>
      <c r="U256" s="384"/>
      <c r="V256" s="23"/>
      <c r="W256" s="23"/>
      <c r="X256" s="23"/>
      <c r="Y256" s="23"/>
      <c r="Z256" s="23"/>
      <c r="AA256" s="6"/>
      <c r="AB256"/>
      <c r="AC256" s="264"/>
      <c r="AE256" s="12"/>
      <c r="AF256" s="12"/>
      <c r="AG256" s="12"/>
      <c r="AH256" s="12"/>
      <c r="AI256" s="12"/>
      <c r="AJ256" s="12"/>
    </row>
    <row r="257" spans="1:36" s="268" customFormat="1">
      <c r="A257" s="19" t="s">
        <v>585</v>
      </c>
      <c r="B257" s="17">
        <f>IFERROR(VLOOKUP($H257,'QB Inv Curr'!$H:$AD,13,FALSE),"")</f>
        <v>100</v>
      </c>
      <c r="C257" s="17">
        <f>IFERROR(VLOOKUP($H257,'QB Inv Curr'!$H:$AE,23,FALSE),"")</f>
        <v>0</v>
      </c>
      <c r="D257" s="17">
        <f>IFERROR(VLOOKUP($H257,'QB Inv Curr'!$H:$AL,29,FALSE),"")</f>
        <v>76.099999999999994</v>
      </c>
      <c r="E257" s="17">
        <f t="shared" si="12"/>
        <v>1.3140604467805519</v>
      </c>
      <c r="F257" s="17">
        <f t="shared" si="11"/>
        <v>913.19999999999993</v>
      </c>
      <c r="G257" s="20"/>
      <c r="H257" s="19" t="s">
        <v>585</v>
      </c>
      <c r="I257" s="20" t="s">
        <v>827</v>
      </c>
      <c r="J257" s="279"/>
      <c r="K257" s="523"/>
      <c r="L257" s="21">
        <v>1</v>
      </c>
      <c r="M257" s="72">
        <f>VLOOKUP(H257,Inventory!A:L,12,FALSE)</f>
        <v>0.46</v>
      </c>
      <c r="N257" s="72">
        <f t="shared" si="17"/>
        <v>0.46</v>
      </c>
      <c r="O257" s="21"/>
      <c r="P257" s="21"/>
      <c r="Q257" s="256"/>
      <c r="R257" s="67"/>
      <c r="S257" s="67"/>
      <c r="T257" s="369"/>
      <c r="U257" s="384"/>
      <c r="V257" s="23"/>
      <c r="W257" s="23"/>
      <c r="X257" s="23"/>
      <c r="Y257" s="23"/>
      <c r="Z257" s="23"/>
      <c r="AA257" s="6"/>
      <c r="AB257"/>
      <c r="AC257" s="264"/>
      <c r="AE257" s="12"/>
      <c r="AF257" s="12"/>
      <c r="AG257" s="12"/>
      <c r="AH257" s="12"/>
      <c r="AI257" s="12"/>
      <c r="AJ257" s="12"/>
    </row>
    <row r="258" spans="1:36" s="268" customFormat="1">
      <c r="A258" s="19" t="s">
        <v>789</v>
      </c>
      <c r="B258" s="17">
        <f>IFERROR(VLOOKUP($H258,'QB Inv Curr'!$H:$AD,13,FALSE),"")</f>
        <v>3000</v>
      </c>
      <c r="C258" s="17">
        <f>IFERROR(VLOOKUP($H258,'QB Inv Curr'!$H:$AE,23,FALSE),"")</f>
        <v>2000</v>
      </c>
      <c r="D258" s="17">
        <f>IFERROR(VLOOKUP($H258,'QB Inv Curr'!$H:$AL,29,FALSE),"")</f>
        <v>0</v>
      </c>
      <c r="E258" s="17" t="str">
        <f t="shared" si="12"/>
        <v/>
      </c>
      <c r="F258" s="17">
        <f t="shared" si="11"/>
        <v>0</v>
      </c>
      <c r="G258" s="20"/>
      <c r="H258" s="19" t="s">
        <v>789</v>
      </c>
      <c r="I258" s="20" t="s">
        <v>790</v>
      </c>
      <c r="J258" s="279"/>
      <c r="K258" s="523"/>
      <c r="L258" s="21">
        <v>1</v>
      </c>
      <c r="M258" s="72">
        <f>VLOOKUP(H258,Inventory!A:L,12,FALSE)</f>
        <v>0.09</v>
      </c>
      <c r="N258" s="72">
        <f t="shared" si="17"/>
        <v>0.09</v>
      </c>
      <c r="O258" s="21"/>
      <c r="P258" s="21"/>
      <c r="Q258" s="256"/>
      <c r="R258" s="67"/>
      <c r="S258" s="67"/>
      <c r="T258" s="369"/>
      <c r="U258" s="384"/>
      <c r="V258" s="23"/>
      <c r="W258" s="23"/>
      <c r="X258" s="23"/>
      <c r="Y258" s="23"/>
      <c r="Z258" s="23"/>
      <c r="AA258" s="6"/>
      <c r="AB258"/>
      <c r="AC258" s="264"/>
      <c r="AE258" s="12"/>
      <c r="AF258" s="12"/>
      <c r="AG258" s="12"/>
      <c r="AH258" s="12"/>
      <c r="AI258" s="12"/>
      <c r="AJ258" s="12"/>
    </row>
    <row r="259" spans="1:36" s="268" customFormat="1">
      <c r="A259" s="19" t="s">
        <v>741</v>
      </c>
      <c r="B259" s="17">
        <f>IFERROR(VLOOKUP($H259,'QB Inv Curr'!$H:$AD,13,FALSE),"")</f>
        <v>1440</v>
      </c>
      <c r="C259" s="17">
        <f>IFERROR(VLOOKUP($H259,'QB Inv Curr'!$H:$AE,23,FALSE),"")</f>
        <v>0</v>
      </c>
      <c r="D259" s="17">
        <f>IFERROR(VLOOKUP($H259,'QB Inv Curr'!$H:$AL,29,FALSE),"")</f>
        <v>0</v>
      </c>
      <c r="E259" s="17" t="str">
        <f t="shared" si="12"/>
        <v/>
      </c>
      <c r="F259" s="17">
        <f t="shared" si="11"/>
        <v>0</v>
      </c>
      <c r="G259" s="20"/>
      <c r="H259" s="19" t="s">
        <v>741</v>
      </c>
      <c r="I259" s="20" t="s">
        <v>791</v>
      </c>
      <c r="J259" s="279"/>
      <c r="K259" s="523"/>
      <c r="L259" s="21">
        <v>1</v>
      </c>
      <c r="M259" s="72">
        <f>VLOOKUP(H259,Inventory!A:L,12,FALSE)</f>
        <v>0.15</v>
      </c>
      <c r="N259" s="72">
        <f t="shared" si="17"/>
        <v>0.15</v>
      </c>
      <c r="O259" s="21"/>
      <c r="P259" s="21"/>
      <c r="Q259" s="256"/>
      <c r="R259" s="67"/>
      <c r="S259" s="67"/>
      <c r="T259" s="369"/>
      <c r="U259" s="384"/>
      <c r="V259" s="23"/>
      <c r="W259" s="23"/>
      <c r="X259" s="23"/>
      <c r="Y259" s="23"/>
      <c r="Z259" s="23"/>
      <c r="AA259" s="6"/>
      <c r="AB259"/>
      <c r="AC259" s="264"/>
      <c r="AE259" s="12"/>
      <c r="AF259" s="12"/>
      <c r="AG259" s="12"/>
      <c r="AH259" s="12"/>
      <c r="AI259" s="12"/>
      <c r="AJ259" s="12"/>
    </row>
    <row r="260" spans="1:36" s="268" customFormat="1">
      <c r="A260" s="540"/>
      <c r="B260" s="17">
        <f>IFERROR(VLOOKUP($H260,'QB Inv Curr'!$H:$AD,13,FALSE),"")</f>
        <v>1017</v>
      </c>
      <c r="C260" s="17">
        <f>IFERROR(VLOOKUP($H260,'QB Inv Curr'!$H:$AE,23,FALSE),"")</f>
        <v>0</v>
      </c>
      <c r="D260" s="17">
        <f>IFERROR(VLOOKUP($H260,'QB Inv Curr'!$H:$AL,29,FALSE),"")</f>
        <v>0</v>
      </c>
      <c r="E260" s="17" t="str">
        <f t="shared" si="12"/>
        <v/>
      </c>
      <c r="F260" s="17">
        <f t="shared" ref="F260:F323" si="18">IFERROR(SUM(D260*12),"")</f>
        <v>0</v>
      </c>
      <c r="G260" s="541" t="s">
        <v>627</v>
      </c>
      <c r="H260" s="343" t="s">
        <v>627</v>
      </c>
      <c r="I260" s="544" t="s">
        <v>561</v>
      </c>
      <c r="J260" s="280"/>
      <c r="K260" s="524"/>
      <c r="L260" s="21">
        <v>1</v>
      </c>
      <c r="M260" s="72">
        <f>VLOOKUP(H260,Inventory!A:L,12,FALSE)</f>
        <v>0.72</v>
      </c>
      <c r="N260" s="72">
        <f>M260*L260</f>
        <v>0.72</v>
      </c>
      <c r="O260" s="21"/>
      <c r="P260" s="21"/>
      <c r="Q260" s="256"/>
      <c r="R260" s="67"/>
      <c r="S260" s="67"/>
      <c r="T260" s="369"/>
      <c r="U260" s="384"/>
      <c r="V260" s="23"/>
      <c r="W260" s="23"/>
      <c r="X260" s="23"/>
      <c r="Y260" s="23"/>
      <c r="Z260" s="23"/>
      <c r="AA260" s="6"/>
      <c r="AB260"/>
      <c r="AC260" s="264"/>
      <c r="AE260" s="12"/>
      <c r="AF260" s="12"/>
      <c r="AG260" s="12"/>
      <c r="AH260" s="12"/>
      <c r="AI260" s="12"/>
      <c r="AJ260" s="12"/>
    </row>
    <row r="261" spans="1:36" s="268" customFormat="1">
      <c r="A261" s="540"/>
      <c r="B261" s="17">
        <f>IFERROR(VLOOKUP($H261,'QB Inv Curr'!$H:$AD,13,FALSE),"")</f>
        <v>250</v>
      </c>
      <c r="C261" s="17">
        <f>IFERROR(VLOOKUP($H261,'QB Inv Curr'!$H:$AE,23,FALSE),"")</f>
        <v>0</v>
      </c>
      <c r="D261" s="17">
        <f>IFERROR(VLOOKUP($H261,'QB Inv Curr'!$H:$AL,29,FALSE),"")</f>
        <v>0</v>
      </c>
      <c r="E261" s="17" t="str">
        <f t="shared" ref="E261:E324" si="19">IFERROR(SUM(B261/D261),"")</f>
        <v/>
      </c>
      <c r="F261" s="17">
        <f t="shared" si="18"/>
        <v>0</v>
      </c>
      <c r="G261" s="541" t="s">
        <v>839</v>
      </c>
      <c r="H261" s="343" t="s">
        <v>839</v>
      </c>
      <c r="I261" s="544" t="s">
        <v>2609</v>
      </c>
      <c r="J261" s="280"/>
      <c r="K261" s="524"/>
      <c r="L261" s="21">
        <v>1</v>
      </c>
      <c r="M261" s="72" t="e">
        <f>VLOOKUP(H261,Inventory!A:L,12,FALSE)</f>
        <v>#N/A</v>
      </c>
      <c r="N261" s="72" t="e">
        <f>M261*L261</f>
        <v>#N/A</v>
      </c>
      <c r="O261" s="21"/>
      <c r="P261" s="21"/>
      <c r="Q261" s="256"/>
      <c r="R261" s="67"/>
      <c r="S261" s="67"/>
      <c r="T261" s="369"/>
      <c r="U261" s="384"/>
      <c r="V261" s="23"/>
      <c r="W261" s="23"/>
      <c r="X261" s="23"/>
      <c r="Y261" s="23"/>
      <c r="Z261" s="23"/>
      <c r="AA261" s="6"/>
      <c r="AB261"/>
      <c r="AC261" s="264"/>
      <c r="AE261" s="12"/>
      <c r="AF261" s="12"/>
      <c r="AG261" s="12"/>
      <c r="AH261" s="12"/>
      <c r="AI261" s="12"/>
      <c r="AJ261" s="12"/>
    </row>
    <row r="262" spans="1:36" s="268" customFormat="1">
      <c r="A262" s="540"/>
      <c r="B262" s="17" t="str">
        <f>IFERROR(VLOOKUP($H262,'QB Inv Curr'!$H:$AD,13,FALSE),"")</f>
        <v/>
      </c>
      <c r="C262" s="17" t="str">
        <f>IFERROR(VLOOKUP($H262,'QB Inv Curr'!$H:$AE,23,FALSE),"")</f>
        <v/>
      </c>
      <c r="D262" s="17" t="str">
        <f>IFERROR(VLOOKUP($H262,'QB Inv Curr'!$H:$AL,29,FALSE),"")</f>
        <v/>
      </c>
      <c r="E262" s="17" t="str">
        <f t="shared" si="19"/>
        <v/>
      </c>
      <c r="F262" s="17" t="str">
        <f t="shared" si="18"/>
        <v/>
      </c>
      <c r="G262" s="541"/>
      <c r="H262" s="343" t="s">
        <v>564</v>
      </c>
      <c r="I262" s="544" t="s">
        <v>540</v>
      </c>
      <c r="J262" s="280"/>
      <c r="K262" s="524"/>
      <c r="L262" s="21">
        <v>1</v>
      </c>
      <c r="M262" s="72">
        <f>VLOOKUP(H262,Inventory!A:L,12,FALSE)</f>
        <v>0.75</v>
      </c>
      <c r="N262" s="72">
        <f>M262*L262</f>
        <v>0.75</v>
      </c>
      <c r="O262" s="21"/>
      <c r="P262" s="21"/>
      <c r="Q262" s="256"/>
      <c r="R262" s="67"/>
      <c r="S262" s="67"/>
      <c r="T262" s="369"/>
      <c r="U262" s="384"/>
      <c r="V262" s="23"/>
      <c r="W262" s="23"/>
      <c r="X262" s="23"/>
      <c r="Y262" s="23"/>
      <c r="Z262" s="23"/>
      <c r="AA262" s="6"/>
      <c r="AB262"/>
      <c r="AC262" s="264"/>
      <c r="AE262" s="12"/>
      <c r="AF262" s="12"/>
      <c r="AG262" s="12"/>
      <c r="AH262" s="12"/>
      <c r="AI262" s="12"/>
      <c r="AJ262" s="12"/>
    </row>
    <row r="263" spans="1:36" s="268" customFormat="1">
      <c r="A263" s="540"/>
      <c r="B263" s="17" t="str">
        <f>IFERROR(VLOOKUP($H263,'QB Inv Curr'!$H:$AD,13,FALSE),"")</f>
        <v/>
      </c>
      <c r="C263" s="17" t="str">
        <f>IFERROR(VLOOKUP($H263,'QB Inv Curr'!$H:$AE,23,FALSE),"")</f>
        <v/>
      </c>
      <c r="D263" s="17" t="str">
        <f>IFERROR(VLOOKUP($H263,'QB Inv Curr'!$H:$AL,29,FALSE),"")</f>
        <v/>
      </c>
      <c r="E263" s="17" t="str">
        <f t="shared" si="19"/>
        <v/>
      </c>
      <c r="F263" s="17" t="str">
        <f t="shared" si="18"/>
        <v/>
      </c>
      <c r="G263" s="541"/>
      <c r="H263" s="541"/>
      <c r="I263" s="541" t="s">
        <v>565</v>
      </c>
      <c r="J263" s="281"/>
      <c r="K263" s="524"/>
      <c r="L263" s="259">
        <v>0.25</v>
      </c>
      <c r="M263" s="72">
        <v>0.9</v>
      </c>
      <c r="N263" s="72">
        <f>M263*L263</f>
        <v>0.22500000000000001</v>
      </c>
      <c r="O263" s="21"/>
      <c r="P263" s="21"/>
      <c r="Q263" s="256"/>
      <c r="R263" s="67"/>
      <c r="S263" s="67"/>
      <c r="T263" s="369"/>
      <c r="U263" s="384"/>
      <c r="V263" s="23"/>
      <c r="W263" s="23"/>
      <c r="X263" s="23"/>
      <c r="Y263" s="23"/>
      <c r="Z263" s="23"/>
      <c r="AA263" s="6"/>
      <c r="AB263"/>
      <c r="AC263" s="264"/>
      <c r="AE263" s="12"/>
      <c r="AF263" s="12"/>
      <c r="AG263" s="12"/>
      <c r="AH263" s="12"/>
      <c r="AI263" s="12"/>
      <c r="AJ263" s="12"/>
    </row>
    <row r="264" spans="1:36" s="268" customFormat="1">
      <c r="A264" s="540"/>
      <c r="B264" s="17" t="str">
        <f>IFERROR(VLOOKUP($H264,'QB Inv Curr'!$H:$AD,13,FALSE),"")</f>
        <v/>
      </c>
      <c r="C264" s="17" t="str">
        <f>IFERROR(VLOOKUP($H264,'QB Inv Curr'!$H:$AE,23,FALSE),"")</f>
        <v/>
      </c>
      <c r="D264" s="17" t="str">
        <f>IFERROR(VLOOKUP($H264,'QB Inv Curr'!$H:$AL,29,FALSE),"")</f>
        <v/>
      </c>
      <c r="E264" s="17" t="str">
        <f t="shared" si="19"/>
        <v/>
      </c>
      <c r="F264" s="17" t="str">
        <f t="shared" si="18"/>
        <v/>
      </c>
      <c r="G264" s="541"/>
      <c r="H264" s="541"/>
      <c r="I264" s="541"/>
      <c r="J264" s="281"/>
      <c r="K264" s="524"/>
      <c r="L264" s="86"/>
      <c r="M264" s="87"/>
      <c r="N264" s="87"/>
      <c r="O264" s="86"/>
      <c r="P264" s="86"/>
      <c r="Q264" s="249"/>
      <c r="R264" s="67"/>
      <c r="S264" s="67"/>
      <c r="T264" s="369"/>
      <c r="U264" s="384"/>
      <c r="V264" s="23"/>
      <c r="W264" s="23"/>
      <c r="X264" s="23"/>
      <c r="Y264" s="23"/>
      <c r="Z264" s="23"/>
      <c r="AA264" s="6"/>
      <c r="AB264"/>
      <c r="AC264" s="264"/>
      <c r="AE264" s="12"/>
      <c r="AF264" s="12"/>
      <c r="AG264" s="12"/>
      <c r="AH264" s="12"/>
      <c r="AI264" s="12"/>
      <c r="AJ264" s="12"/>
    </row>
    <row r="265" spans="1:36" s="2" customFormat="1" ht="31.5">
      <c r="A265" s="539" t="s">
        <v>488</v>
      </c>
      <c r="B265" s="17">
        <f>IFERROR(VLOOKUP($H265,'QB Inv Curr'!$H:$AD,13,FALSE),"")</f>
        <v>0</v>
      </c>
      <c r="C265" s="17">
        <f>IFERROR(VLOOKUP($H265,'QB Inv Curr'!$H:$AE,23,FALSE),"")</f>
        <v>0</v>
      </c>
      <c r="D265" s="17">
        <f>IFERROR(VLOOKUP($H265,'QB Inv Curr'!$H:$AL,29,FALSE),"")</f>
        <v>0</v>
      </c>
      <c r="E265" s="17" t="str">
        <f t="shared" si="19"/>
        <v/>
      </c>
      <c r="F265" s="17">
        <f t="shared" si="18"/>
        <v>0</v>
      </c>
      <c r="G265" s="542" t="s">
        <v>840</v>
      </c>
      <c r="H265" s="539" t="s">
        <v>488</v>
      </c>
      <c r="I265" s="542"/>
      <c r="J265" s="278" t="s">
        <v>489</v>
      </c>
      <c r="K265" s="537">
        <v>810797031695</v>
      </c>
      <c r="L265" s="17">
        <v>1</v>
      </c>
      <c r="M265" s="74"/>
      <c r="N265" s="74"/>
      <c r="O265" s="17"/>
      <c r="P265" s="17"/>
      <c r="Q265" s="255" t="e">
        <f>SUM(N266:N276)</f>
        <v>#N/A</v>
      </c>
      <c r="R265" s="255">
        <v>17.770499999999998</v>
      </c>
      <c r="S265" s="538">
        <v>35.99</v>
      </c>
      <c r="T265" s="370"/>
      <c r="U265" s="385"/>
      <c r="V265" s="23" t="s">
        <v>802</v>
      </c>
      <c r="W265" s="66" t="e">
        <f>Q265*2</f>
        <v>#N/A</v>
      </c>
      <c r="X265" s="260" t="e">
        <f>SUM(W265-Q265)/W265</f>
        <v>#N/A</v>
      </c>
      <c r="Y265" s="66">
        <v>24.95</v>
      </c>
      <c r="Z265" s="260" t="e">
        <f>SUM(Y265-W265)/Y265</f>
        <v>#N/A</v>
      </c>
      <c r="AA265" s="287">
        <v>37.85</v>
      </c>
      <c r="AB265" s="261" t="e">
        <f>SUM(AA265-Q265)/AA265</f>
        <v>#N/A</v>
      </c>
      <c r="AC265" s="262" t="s">
        <v>841</v>
      </c>
    </row>
    <row r="266" spans="1:36" s="268" customFormat="1">
      <c r="A266" s="19" t="s">
        <v>816</v>
      </c>
      <c r="B266" s="17">
        <f>IFERROR(VLOOKUP($H266,'QB Inv Curr'!$H:$AD,13,FALSE),"")</f>
        <v>952</v>
      </c>
      <c r="C266" s="17">
        <f>IFERROR(VLOOKUP($H266,'QB Inv Curr'!$H:$AE,23,FALSE),"")</f>
        <v>1440</v>
      </c>
      <c r="D266" s="17">
        <f>IFERROR(VLOOKUP($H266,'QB Inv Curr'!$H:$AL,29,FALSE),"")</f>
        <v>1.2</v>
      </c>
      <c r="E266" s="17">
        <f t="shared" si="19"/>
        <v>793.33333333333337</v>
      </c>
      <c r="F266" s="17">
        <f t="shared" si="18"/>
        <v>14.399999999999999</v>
      </c>
      <c r="G266" s="20" t="s">
        <v>842</v>
      </c>
      <c r="H266" s="19" t="s">
        <v>816</v>
      </c>
      <c r="I266" s="20" t="s">
        <v>818</v>
      </c>
      <c r="J266" s="279"/>
      <c r="K266" s="523"/>
      <c r="L266" s="21">
        <v>1</v>
      </c>
      <c r="M266" s="72">
        <f>VLOOKUP(H266,Inventory!A:L,12,FALSE)</f>
        <v>3.01</v>
      </c>
      <c r="N266" s="72">
        <f>SUM(M266)*L266</f>
        <v>3.01</v>
      </c>
      <c r="O266" s="21"/>
      <c r="P266" s="21"/>
      <c r="Q266" s="269"/>
      <c r="R266" s="67"/>
      <c r="S266" s="67"/>
      <c r="T266" s="369"/>
      <c r="U266" s="384"/>
      <c r="V266" s="23"/>
      <c r="W266" s="23">
        <v>20.420000000000002</v>
      </c>
      <c r="X266" s="23"/>
      <c r="Y266" s="23"/>
      <c r="Z266" s="23"/>
      <c r="AA266" s="287">
        <v>24.95</v>
      </c>
      <c r="AB266"/>
      <c r="AC266" s="262" t="s">
        <v>843</v>
      </c>
      <c r="AE266" s="12"/>
      <c r="AF266" s="12"/>
      <c r="AG266" s="12"/>
      <c r="AH266" s="12"/>
      <c r="AI266" s="12"/>
      <c r="AJ266" s="12"/>
    </row>
    <row r="267" spans="1:36" s="268" customFormat="1">
      <c r="A267" s="19" t="s">
        <v>820</v>
      </c>
      <c r="B267" s="17">
        <f>IFERROR(VLOOKUP($H267,'QB Inv Curr'!$H:$AD,13,FALSE),"")</f>
        <v>449</v>
      </c>
      <c r="C267" s="17">
        <f>IFERROR(VLOOKUP($H267,'QB Inv Curr'!$H:$AE,23,FALSE),"")</f>
        <v>882</v>
      </c>
      <c r="D267" s="17">
        <f>IFERROR(VLOOKUP($H267,'QB Inv Curr'!$H:$AL,29,FALSE),"")</f>
        <v>9.6</v>
      </c>
      <c r="E267" s="17">
        <f t="shared" si="19"/>
        <v>46.770833333333336</v>
      </c>
      <c r="F267" s="17">
        <f t="shared" si="18"/>
        <v>115.19999999999999</v>
      </c>
      <c r="G267" s="20" t="s">
        <v>844</v>
      </c>
      <c r="H267" s="19" t="s">
        <v>820</v>
      </c>
      <c r="I267" s="20" t="s">
        <v>822</v>
      </c>
      <c r="J267" s="279"/>
      <c r="K267" s="523"/>
      <c r="L267" s="21">
        <v>1</v>
      </c>
      <c r="M267" s="72">
        <f>VLOOKUP(H267,Inventory!A:L,12,FALSE)</f>
        <v>1.55</v>
      </c>
      <c r="N267" s="72">
        <f t="shared" ref="N267:N272" si="20">M267*L267</f>
        <v>1.55</v>
      </c>
      <c r="O267" s="21"/>
      <c r="P267" s="21"/>
      <c r="Q267" s="256"/>
      <c r="R267" s="67"/>
      <c r="S267" s="67"/>
      <c r="T267" s="369"/>
      <c r="U267" s="384"/>
      <c r="V267" s="23"/>
      <c r="W267" s="23"/>
      <c r="X267" s="23"/>
      <c r="Y267" s="23"/>
      <c r="Z267" s="23"/>
      <c r="AA267" s="6"/>
      <c r="AB267"/>
      <c r="AC267" s="264"/>
      <c r="AE267" s="12"/>
      <c r="AF267" s="12"/>
      <c r="AG267" s="12"/>
      <c r="AH267" s="12"/>
      <c r="AI267" s="12"/>
      <c r="AJ267" s="12"/>
    </row>
    <row r="268" spans="1:36" s="268" customFormat="1">
      <c r="A268" s="19" t="s">
        <v>845</v>
      </c>
      <c r="B268" s="17">
        <f>IFERROR(VLOOKUP($H268,'QB Inv Curr'!$H:$AD,13,FALSE),"")</f>
        <v>448</v>
      </c>
      <c r="C268" s="17">
        <f>IFERROR(VLOOKUP($H268,'QB Inv Curr'!$H:$AE,23,FALSE),"")</f>
        <v>448</v>
      </c>
      <c r="D268" s="17">
        <f>IFERROR(VLOOKUP($H268,'QB Inv Curr'!$H:$AL,29,FALSE),"")</f>
        <v>0</v>
      </c>
      <c r="E268" s="17" t="str">
        <f t="shared" si="19"/>
        <v/>
      </c>
      <c r="F268" s="17">
        <f t="shared" si="18"/>
        <v>0</v>
      </c>
      <c r="G268" s="20"/>
      <c r="H268" s="19" t="s">
        <v>845</v>
      </c>
      <c r="I268" s="20" t="s">
        <v>846</v>
      </c>
      <c r="J268" s="279"/>
      <c r="K268" s="523"/>
      <c r="L268" s="21">
        <v>1</v>
      </c>
      <c r="M268" s="72">
        <f>VLOOKUP(H268,Inventory!A:L,12,FALSE)</f>
        <v>2.42</v>
      </c>
      <c r="N268" s="72">
        <f t="shared" si="20"/>
        <v>2.42</v>
      </c>
      <c r="O268" s="21"/>
      <c r="P268" s="21"/>
      <c r="Q268" s="256"/>
      <c r="R268" s="67"/>
      <c r="S268" s="67"/>
      <c r="T268" s="369"/>
      <c r="U268" s="384"/>
      <c r="V268" s="23"/>
      <c r="W268" s="23"/>
      <c r="X268" s="23"/>
      <c r="Y268" s="23"/>
      <c r="Z268" s="23"/>
      <c r="AA268" s="6"/>
      <c r="AB268"/>
      <c r="AC268" s="264"/>
      <c r="AE268" s="12"/>
      <c r="AF268" s="12"/>
      <c r="AG268" s="12"/>
      <c r="AH268" s="12"/>
      <c r="AI268" s="12"/>
      <c r="AJ268" s="12"/>
    </row>
    <row r="269" spans="1:36" s="268" customFormat="1">
      <c r="A269" s="19" t="s">
        <v>847</v>
      </c>
      <c r="B269" s="17">
        <f>IFERROR(VLOOKUP($H269,'QB Inv Curr'!$H:$AD,13,FALSE),"")</f>
        <v>343</v>
      </c>
      <c r="C269" s="17">
        <f>IFERROR(VLOOKUP($H269,'QB Inv Curr'!$H:$AE,23,FALSE),"")</f>
        <v>336</v>
      </c>
      <c r="D269" s="17">
        <f>IFERROR(VLOOKUP($H269,'QB Inv Curr'!$H:$AL,29,FALSE),"")</f>
        <v>16</v>
      </c>
      <c r="E269" s="17">
        <f t="shared" si="19"/>
        <v>21.4375</v>
      </c>
      <c r="F269" s="17">
        <f t="shared" si="18"/>
        <v>192</v>
      </c>
      <c r="G269" s="20"/>
      <c r="H269" s="19" t="s">
        <v>847</v>
      </c>
      <c r="I269" s="20" t="s">
        <v>848</v>
      </c>
      <c r="J269" s="279"/>
      <c r="K269" s="523"/>
      <c r="L269" s="21">
        <v>1</v>
      </c>
      <c r="M269" s="72">
        <f>VLOOKUP(H269,Inventory!A:L,12,FALSE)</f>
        <v>1.05</v>
      </c>
      <c r="N269" s="72">
        <f t="shared" si="20"/>
        <v>1.05</v>
      </c>
      <c r="O269" s="21"/>
      <c r="P269" s="21"/>
      <c r="Q269" s="256"/>
      <c r="R269" s="67"/>
      <c r="S269" s="67"/>
      <c r="T269" s="369"/>
      <c r="U269" s="384"/>
      <c r="V269" s="23"/>
      <c r="W269" s="23"/>
      <c r="X269" s="23"/>
      <c r="Y269" s="23"/>
      <c r="Z269" s="23"/>
      <c r="AA269" s="6"/>
      <c r="AB269"/>
      <c r="AC269" s="264"/>
      <c r="AE269" s="12"/>
      <c r="AF269" s="12"/>
      <c r="AG269" s="12"/>
      <c r="AH269" s="12"/>
      <c r="AI269" s="12"/>
      <c r="AJ269" s="12"/>
    </row>
    <row r="270" spans="1:36" s="268" customFormat="1">
      <c r="A270" s="19" t="s">
        <v>585</v>
      </c>
      <c r="B270" s="17">
        <f>IFERROR(VLOOKUP($H270,'QB Inv Curr'!$H:$AD,13,FALSE),"")</f>
        <v>100</v>
      </c>
      <c r="C270" s="17">
        <f>IFERROR(VLOOKUP($H270,'QB Inv Curr'!$H:$AE,23,FALSE),"")</f>
        <v>0</v>
      </c>
      <c r="D270" s="17">
        <f>IFERROR(VLOOKUP($H270,'QB Inv Curr'!$H:$AL,29,FALSE),"")</f>
        <v>76.099999999999994</v>
      </c>
      <c r="E270" s="17">
        <f t="shared" si="19"/>
        <v>1.3140604467805519</v>
      </c>
      <c r="F270" s="17">
        <f t="shared" si="18"/>
        <v>913.19999999999993</v>
      </c>
      <c r="G270" s="20"/>
      <c r="H270" s="19" t="s">
        <v>585</v>
      </c>
      <c r="I270" s="20" t="s">
        <v>827</v>
      </c>
      <c r="J270" s="279"/>
      <c r="K270" s="523"/>
      <c r="L270" s="21">
        <v>1</v>
      </c>
      <c r="M270" s="72">
        <f>VLOOKUP(H270,Inventory!A:L,12,FALSE)</f>
        <v>0.46</v>
      </c>
      <c r="N270" s="72">
        <f t="shared" si="20"/>
        <v>0.46</v>
      </c>
      <c r="O270" s="21"/>
      <c r="P270" s="21"/>
      <c r="Q270" s="256"/>
      <c r="R270" s="67"/>
      <c r="S270" s="67"/>
      <c r="T270" s="369"/>
      <c r="U270" s="384"/>
      <c r="V270" s="23"/>
      <c r="W270" s="23"/>
      <c r="X270" s="23"/>
      <c r="Y270" s="23"/>
      <c r="Z270" s="23"/>
      <c r="AA270" s="6"/>
      <c r="AB270"/>
      <c r="AC270" s="264"/>
      <c r="AE270" s="12"/>
      <c r="AF270" s="12"/>
      <c r="AG270" s="12"/>
      <c r="AH270" s="12"/>
      <c r="AI270" s="12"/>
      <c r="AJ270" s="12"/>
    </row>
    <row r="271" spans="1:36" s="268" customFormat="1">
      <c r="A271" s="19" t="s">
        <v>789</v>
      </c>
      <c r="B271" s="17">
        <f>IFERROR(VLOOKUP($H271,'QB Inv Curr'!$H:$AD,13,FALSE),"")</f>
        <v>3000</v>
      </c>
      <c r="C271" s="17">
        <f>IFERROR(VLOOKUP($H271,'QB Inv Curr'!$H:$AE,23,FALSE),"")</f>
        <v>2000</v>
      </c>
      <c r="D271" s="17">
        <f>IFERROR(VLOOKUP($H271,'QB Inv Curr'!$H:$AL,29,FALSE),"")</f>
        <v>0</v>
      </c>
      <c r="E271" s="17" t="str">
        <f t="shared" si="19"/>
        <v/>
      </c>
      <c r="F271" s="17">
        <f t="shared" si="18"/>
        <v>0</v>
      </c>
      <c r="G271" s="20"/>
      <c r="H271" s="19" t="s">
        <v>789</v>
      </c>
      <c r="I271" s="20" t="s">
        <v>790</v>
      </c>
      <c r="J271" s="279"/>
      <c r="K271" s="523"/>
      <c r="L271" s="21">
        <v>1</v>
      </c>
      <c r="M271" s="72">
        <f>VLOOKUP(H271,Inventory!A:L,12,FALSE)</f>
        <v>0.09</v>
      </c>
      <c r="N271" s="72">
        <f t="shared" si="20"/>
        <v>0.09</v>
      </c>
      <c r="O271" s="21"/>
      <c r="P271" s="21"/>
      <c r="Q271" s="256"/>
      <c r="R271" s="67"/>
      <c r="S271" s="67"/>
      <c r="T271" s="369"/>
      <c r="U271" s="384"/>
      <c r="V271" s="23"/>
      <c r="W271" s="23"/>
      <c r="X271" s="23"/>
      <c r="Y271" s="23"/>
      <c r="Z271" s="23"/>
      <c r="AA271" s="6"/>
      <c r="AB271"/>
      <c r="AC271" s="264"/>
      <c r="AE271" s="12"/>
      <c r="AF271" s="12"/>
      <c r="AG271" s="12"/>
      <c r="AH271" s="12"/>
      <c r="AI271" s="12"/>
      <c r="AJ271" s="12"/>
    </row>
    <row r="272" spans="1:36" s="268" customFormat="1">
      <c r="A272" s="19" t="s">
        <v>741</v>
      </c>
      <c r="B272" s="17">
        <f>IFERROR(VLOOKUP($H272,'QB Inv Curr'!$H:$AD,13,FALSE),"")</f>
        <v>1440</v>
      </c>
      <c r="C272" s="17">
        <f>IFERROR(VLOOKUP($H272,'QB Inv Curr'!$H:$AE,23,FALSE),"")</f>
        <v>0</v>
      </c>
      <c r="D272" s="17">
        <f>IFERROR(VLOOKUP($H272,'QB Inv Curr'!$H:$AL,29,FALSE),"")</f>
        <v>0</v>
      </c>
      <c r="E272" s="17" t="str">
        <f t="shared" si="19"/>
        <v/>
      </c>
      <c r="F272" s="17">
        <f t="shared" si="18"/>
        <v>0</v>
      </c>
      <c r="G272" s="20"/>
      <c r="H272" s="19" t="s">
        <v>741</v>
      </c>
      <c r="I272" s="20" t="s">
        <v>791</v>
      </c>
      <c r="J272" s="279"/>
      <c r="K272" s="523"/>
      <c r="L272" s="21">
        <v>1</v>
      </c>
      <c r="M272" s="72">
        <f>VLOOKUP(H272,Inventory!A:L,12,FALSE)</f>
        <v>0.15</v>
      </c>
      <c r="N272" s="72">
        <f t="shared" si="20"/>
        <v>0.15</v>
      </c>
      <c r="O272" s="21"/>
      <c r="P272" s="21"/>
      <c r="Q272" s="256"/>
      <c r="R272" s="67"/>
      <c r="S272" s="67"/>
      <c r="T272" s="369"/>
      <c r="U272" s="384"/>
      <c r="V272" s="23"/>
      <c r="W272" s="23"/>
      <c r="X272" s="23"/>
      <c r="Y272" s="23"/>
      <c r="Z272" s="23"/>
      <c r="AA272" s="6"/>
      <c r="AB272"/>
      <c r="AC272" s="264"/>
      <c r="AE272" s="12"/>
      <c r="AF272" s="12"/>
      <c r="AG272" s="12"/>
      <c r="AH272" s="12"/>
      <c r="AI272" s="12"/>
      <c r="AJ272" s="12"/>
    </row>
    <row r="273" spans="1:36" s="268" customFormat="1">
      <c r="A273" s="540"/>
      <c r="B273" s="17">
        <f>IFERROR(VLOOKUP($H273,'QB Inv Curr'!$H:$AD,13,FALSE),"")</f>
        <v>1017</v>
      </c>
      <c r="C273" s="17">
        <f>IFERROR(VLOOKUP($H273,'QB Inv Curr'!$H:$AE,23,FALSE),"")</f>
        <v>0</v>
      </c>
      <c r="D273" s="17">
        <f>IFERROR(VLOOKUP($H273,'QB Inv Curr'!$H:$AL,29,FALSE),"")</f>
        <v>0</v>
      </c>
      <c r="E273" s="17" t="str">
        <f t="shared" si="19"/>
        <v/>
      </c>
      <c r="F273" s="17">
        <f t="shared" si="18"/>
        <v>0</v>
      </c>
      <c r="G273" s="541"/>
      <c r="H273" s="343" t="s">
        <v>627</v>
      </c>
      <c r="I273" s="544" t="s">
        <v>561</v>
      </c>
      <c r="J273" s="280"/>
      <c r="K273" s="524"/>
      <c r="L273" s="21">
        <v>1</v>
      </c>
      <c r="M273" s="72">
        <f>VLOOKUP(H273,Inventory!A:L,12,FALSE)</f>
        <v>0.72</v>
      </c>
      <c r="N273" s="72">
        <f>M273*L273</f>
        <v>0.72</v>
      </c>
      <c r="O273" s="21"/>
      <c r="P273" s="21"/>
      <c r="Q273" s="256"/>
      <c r="R273" s="67"/>
      <c r="S273" s="67"/>
      <c r="T273" s="369"/>
      <c r="U273" s="384"/>
      <c r="V273" s="23"/>
      <c r="W273" s="23"/>
      <c r="X273" s="23"/>
      <c r="Y273" s="23"/>
      <c r="Z273" s="23"/>
      <c r="AA273" s="6"/>
      <c r="AB273"/>
      <c r="AC273" s="264"/>
      <c r="AE273" s="12"/>
      <c r="AF273" s="12"/>
      <c r="AG273" s="12"/>
      <c r="AH273" s="12"/>
      <c r="AI273" s="12"/>
      <c r="AJ273" s="12"/>
    </row>
    <row r="274" spans="1:36" s="268" customFormat="1">
      <c r="A274" s="540"/>
      <c r="B274" s="17">
        <f>IFERROR(VLOOKUP($H274,'QB Inv Curr'!$H:$AD,13,FALSE),"")</f>
        <v>0</v>
      </c>
      <c r="C274" s="17">
        <f>IFERROR(VLOOKUP($H274,'QB Inv Curr'!$H:$AE,23,FALSE),"")</f>
        <v>0</v>
      </c>
      <c r="D274" s="17">
        <f>IFERROR(VLOOKUP($H274,'QB Inv Curr'!$H:$AL,29,FALSE),"")</f>
        <v>0</v>
      </c>
      <c r="E274" s="17" t="str">
        <f t="shared" si="19"/>
        <v/>
      </c>
      <c r="F274" s="17">
        <f t="shared" si="18"/>
        <v>0</v>
      </c>
      <c r="G274" s="541"/>
      <c r="H274" s="343" t="s">
        <v>2631</v>
      </c>
      <c r="I274" s="544" t="s">
        <v>2609</v>
      </c>
      <c r="J274" s="280"/>
      <c r="K274" s="524"/>
      <c r="L274" s="21">
        <v>1</v>
      </c>
      <c r="M274" s="72" t="e">
        <f>VLOOKUP(H274,Inventory!A:L,12,FALSE)</f>
        <v>#N/A</v>
      </c>
      <c r="N274" s="72" t="e">
        <f>M274*L274</f>
        <v>#N/A</v>
      </c>
      <c r="O274" s="21"/>
      <c r="P274" s="21"/>
      <c r="Q274" s="256"/>
      <c r="R274" s="67"/>
      <c r="S274" s="67"/>
      <c r="T274" s="369"/>
      <c r="U274" s="384"/>
      <c r="V274" s="23"/>
      <c r="W274" s="23"/>
      <c r="X274" s="23"/>
      <c r="Y274" s="23"/>
      <c r="Z274" s="23"/>
      <c r="AA274" s="6"/>
      <c r="AB274"/>
      <c r="AC274" s="264"/>
      <c r="AE274" s="12"/>
      <c r="AF274" s="12"/>
      <c r="AG274" s="12"/>
      <c r="AH274" s="12"/>
      <c r="AI274" s="12"/>
      <c r="AJ274" s="12"/>
    </row>
    <row r="275" spans="1:36" s="268" customFormat="1">
      <c r="A275" s="540"/>
      <c r="B275" s="17" t="str">
        <f>IFERROR(VLOOKUP($H275,'QB Inv Curr'!$H:$AD,13,FALSE),"")</f>
        <v/>
      </c>
      <c r="C275" s="17" t="str">
        <f>IFERROR(VLOOKUP($H275,'QB Inv Curr'!$H:$AE,23,FALSE),"")</f>
        <v/>
      </c>
      <c r="D275" s="17" t="str">
        <f>IFERROR(VLOOKUP($H275,'QB Inv Curr'!$H:$AL,29,FALSE),"")</f>
        <v/>
      </c>
      <c r="E275" s="17" t="str">
        <f t="shared" si="19"/>
        <v/>
      </c>
      <c r="F275" s="17" t="str">
        <f t="shared" si="18"/>
        <v/>
      </c>
      <c r="G275" s="541" t="s">
        <v>627</v>
      </c>
      <c r="H275" s="343" t="s">
        <v>564</v>
      </c>
      <c r="I275" s="544" t="s">
        <v>540</v>
      </c>
      <c r="J275" s="280"/>
      <c r="K275" s="524"/>
      <c r="L275" s="21">
        <v>1</v>
      </c>
      <c r="M275" s="72">
        <f>VLOOKUP(H275,Inventory!A:L,12,FALSE)</f>
        <v>0.75</v>
      </c>
      <c r="N275" s="72">
        <f>M275*L275</f>
        <v>0.75</v>
      </c>
      <c r="O275" s="21"/>
      <c r="P275" s="21"/>
      <c r="Q275" s="256"/>
      <c r="R275" s="67"/>
      <c r="S275" s="67"/>
      <c r="T275" s="369"/>
      <c r="U275" s="384"/>
      <c r="V275" s="23"/>
      <c r="W275" s="23"/>
      <c r="X275" s="23"/>
      <c r="Y275" s="23"/>
      <c r="Z275" s="23"/>
      <c r="AA275" s="6"/>
      <c r="AB275"/>
      <c r="AC275" s="264"/>
      <c r="AE275" s="12"/>
      <c r="AF275" s="12"/>
      <c r="AG275" s="12"/>
      <c r="AH275" s="12"/>
      <c r="AI275" s="12"/>
      <c r="AJ275" s="12"/>
    </row>
    <row r="276" spans="1:36" s="268" customFormat="1">
      <c r="A276" s="540"/>
      <c r="B276" s="17" t="str">
        <f>IFERROR(VLOOKUP($H276,'QB Inv Curr'!$H:$AD,13,FALSE),"")</f>
        <v/>
      </c>
      <c r="C276" s="17" t="str">
        <f>IFERROR(VLOOKUP($H276,'QB Inv Curr'!$H:$AE,23,FALSE),"")</f>
        <v/>
      </c>
      <c r="D276" s="17" t="str">
        <f>IFERROR(VLOOKUP($H276,'QB Inv Curr'!$H:$AL,29,FALSE),"")</f>
        <v/>
      </c>
      <c r="E276" s="17" t="str">
        <f t="shared" si="19"/>
        <v/>
      </c>
      <c r="F276" s="17" t="str">
        <f t="shared" si="18"/>
        <v/>
      </c>
      <c r="G276" s="541"/>
      <c r="H276" s="541"/>
      <c r="I276" s="541" t="s">
        <v>565</v>
      </c>
      <c r="J276" s="281"/>
      <c r="K276" s="524"/>
      <c r="L276" s="259">
        <v>0.25</v>
      </c>
      <c r="M276" s="72">
        <v>0.9</v>
      </c>
      <c r="N276" s="72">
        <f>M276*L276</f>
        <v>0.22500000000000001</v>
      </c>
      <c r="O276" s="21"/>
      <c r="P276" s="21"/>
      <c r="Q276" s="256"/>
      <c r="R276" s="67"/>
      <c r="S276" s="67"/>
      <c r="T276" s="369"/>
      <c r="U276" s="384"/>
      <c r="V276" s="23"/>
      <c r="W276" s="23"/>
      <c r="X276" s="23"/>
      <c r="Y276" s="23"/>
      <c r="Z276" s="23"/>
      <c r="AA276" s="6"/>
      <c r="AB276"/>
      <c r="AC276" s="264"/>
      <c r="AE276" s="12"/>
      <c r="AF276" s="12"/>
      <c r="AG276" s="12"/>
      <c r="AH276" s="12"/>
      <c r="AI276" s="12"/>
      <c r="AJ276" s="12"/>
    </row>
    <row r="277" spans="1:36">
      <c r="B277" s="17" t="str">
        <f>IFERROR(VLOOKUP($H277,'QB Inv Curr'!$H:$AD,13,FALSE),"")</f>
        <v/>
      </c>
      <c r="C277" s="17" t="str">
        <f>IFERROR(VLOOKUP($H277,'QB Inv Curr'!$H:$AE,23,FALSE),"")</f>
        <v/>
      </c>
      <c r="D277" s="17" t="str">
        <f>IFERROR(VLOOKUP($H277,'QB Inv Curr'!$H:$AL,29,FALSE),"")</f>
        <v/>
      </c>
      <c r="E277" s="17" t="str">
        <f t="shared" si="19"/>
        <v/>
      </c>
      <c r="F277" s="17" t="str">
        <f t="shared" si="18"/>
        <v/>
      </c>
    </row>
    <row r="278" spans="1:36" s="2" customFormat="1" ht="31.5">
      <c r="A278" s="539" t="s">
        <v>490</v>
      </c>
      <c r="B278" s="17">
        <f>IFERROR(VLOOKUP($H278,'QB Inv Curr'!$H:$AD,13,FALSE),"")</f>
        <v>0</v>
      </c>
      <c r="C278" s="17">
        <f>IFERROR(VLOOKUP($H278,'QB Inv Curr'!$H:$AE,23,FALSE),"")</f>
        <v>0</v>
      </c>
      <c r="D278" s="17">
        <f>IFERROR(VLOOKUP($H278,'QB Inv Curr'!$H:$AL,29,FALSE),"")</f>
        <v>0</v>
      </c>
      <c r="E278" s="17" t="str">
        <f t="shared" si="19"/>
        <v/>
      </c>
      <c r="F278" s="17">
        <f t="shared" si="18"/>
        <v>0</v>
      </c>
      <c r="G278" s="542"/>
      <c r="H278" s="539" t="s">
        <v>490</v>
      </c>
      <c r="I278" s="542"/>
      <c r="J278" s="278" t="s">
        <v>491</v>
      </c>
      <c r="K278" s="521">
        <v>810797031701</v>
      </c>
      <c r="L278" s="17">
        <v>1</v>
      </c>
      <c r="M278" s="74"/>
      <c r="N278" s="74"/>
      <c r="O278" s="17"/>
      <c r="P278" s="17"/>
      <c r="Q278" s="255" t="e">
        <f>SUM(N279:N289)</f>
        <v>#N/A</v>
      </c>
      <c r="R278" s="255">
        <v>18.529499999999999</v>
      </c>
      <c r="S278" s="255">
        <v>32.99</v>
      </c>
      <c r="T278" s="370"/>
      <c r="U278" s="385"/>
      <c r="V278" s="23"/>
      <c r="W278" s="66" t="e">
        <f>Q278*2</f>
        <v>#N/A</v>
      </c>
      <c r="X278" s="260" t="e">
        <f>SUM(W278-Q278)/W278</f>
        <v>#N/A</v>
      </c>
      <c r="Y278" s="66">
        <v>25.95</v>
      </c>
      <c r="Z278" s="260" t="e">
        <f>SUM(Y278-W278)/Y278</f>
        <v>#N/A</v>
      </c>
      <c r="AA278" s="287"/>
      <c r="AB278" s="261" t="e">
        <f>SUM(AA278-Q278)/AA278</f>
        <v>#N/A</v>
      </c>
      <c r="AC278" s="264"/>
    </row>
    <row r="279" spans="1:36" s="268" customFormat="1">
      <c r="A279" s="19" t="s">
        <v>816</v>
      </c>
      <c r="B279" s="17">
        <f>IFERROR(VLOOKUP($H279,'QB Inv Curr'!$H:$AD,13,FALSE),"")</f>
        <v>952</v>
      </c>
      <c r="C279" s="17">
        <f>IFERROR(VLOOKUP($H279,'QB Inv Curr'!$H:$AE,23,FALSE),"")</f>
        <v>1440</v>
      </c>
      <c r="D279" s="17">
        <f>IFERROR(VLOOKUP($H279,'QB Inv Curr'!$H:$AL,29,FALSE),"")</f>
        <v>1.2</v>
      </c>
      <c r="E279" s="17">
        <f t="shared" si="19"/>
        <v>793.33333333333337</v>
      </c>
      <c r="F279" s="17">
        <f t="shared" si="18"/>
        <v>14.399999999999999</v>
      </c>
      <c r="G279" s="20" t="s">
        <v>850</v>
      </c>
      <c r="H279" s="19" t="s">
        <v>816</v>
      </c>
      <c r="I279" s="20" t="s">
        <v>818</v>
      </c>
      <c r="J279" s="279"/>
      <c r="K279" s="523"/>
      <c r="L279" s="21">
        <v>1</v>
      </c>
      <c r="M279" s="72">
        <f>VLOOKUP(H279,Inventory!A:L,12,FALSE)</f>
        <v>3.01</v>
      </c>
      <c r="N279" s="72">
        <f>SUM(M279)*L279</f>
        <v>3.01</v>
      </c>
      <c r="O279" s="21"/>
      <c r="P279" s="21"/>
      <c r="Q279" s="269"/>
      <c r="R279" s="67"/>
      <c r="S279" s="67"/>
      <c r="T279" s="369"/>
      <c r="U279" s="384"/>
      <c r="V279" s="23"/>
      <c r="W279" s="23"/>
      <c r="X279" s="23"/>
      <c r="Y279" s="23"/>
      <c r="Z279" s="23"/>
      <c r="AA279" s="287">
        <v>25.95</v>
      </c>
      <c r="AB279"/>
      <c r="AC279" s="262" t="s">
        <v>851</v>
      </c>
      <c r="AE279" s="12"/>
      <c r="AF279" s="12"/>
      <c r="AG279" s="12"/>
      <c r="AH279" s="12"/>
      <c r="AI279" s="12"/>
      <c r="AJ279" s="12"/>
    </row>
    <row r="280" spans="1:36" s="268" customFormat="1">
      <c r="A280" s="19" t="s">
        <v>820</v>
      </c>
      <c r="B280" s="17">
        <f>IFERROR(VLOOKUP($H280,'QB Inv Curr'!$H:$AD,13,FALSE),"")</f>
        <v>449</v>
      </c>
      <c r="C280" s="17">
        <f>IFERROR(VLOOKUP($H280,'QB Inv Curr'!$H:$AE,23,FALSE),"")</f>
        <v>882</v>
      </c>
      <c r="D280" s="17">
        <f>IFERROR(VLOOKUP($H280,'QB Inv Curr'!$H:$AL,29,FALSE),"")</f>
        <v>9.6</v>
      </c>
      <c r="E280" s="17">
        <f t="shared" si="19"/>
        <v>46.770833333333336</v>
      </c>
      <c r="F280" s="17">
        <f t="shared" si="18"/>
        <v>115.19999999999999</v>
      </c>
      <c r="G280" s="20"/>
      <c r="H280" s="19" t="s">
        <v>820</v>
      </c>
      <c r="I280" s="20" t="s">
        <v>822</v>
      </c>
      <c r="J280" s="279"/>
      <c r="K280" s="523"/>
      <c r="L280" s="21">
        <v>1</v>
      </c>
      <c r="M280" s="72">
        <f>VLOOKUP(H280,Inventory!A:L,12,FALSE)</f>
        <v>1.55</v>
      </c>
      <c r="N280" s="72">
        <f t="shared" ref="N280:N285" si="21">M280*L280</f>
        <v>1.55</v>
      </c>
      <c r="O280" s="21"/>
      <c r="P280" s="21"/>
      <c r="Q280" s="256"/>
      <c r="R280" s="67"/>
      <c r="S280" s="67"/>
      <c r="T280" s="369"/>
      <c r="U280" s="384"/>
      <c r="V280" s="23"/>
      <c r="W280" s="23"/>
      <c r="X280" s="23"/>
      <c r="Y280" s="23"/>
      <c r="Z280" s="23"/>
      <c r="AA280" s="6"/>
      <c r="AB280"/>
      <c r="AC280" s="264"/>
      <c r="AE280" s="12"/>
      <c r="AF280" s="12"/>
      <c r="AG280" s="12"/>
      <c r="AH280" s="12"/>
      <c r="AI280" s="12"/>
      <c r="AJ280" s="12"/>
    </row>
    <row r="281" spans="1:36" s="268" customFormat="1">
      <c r="A281" s="19" t="s">
        <v>852</v>
      </c>
      <c r="B281" s="17">
        <f>IFERROR(VLOOKUP($H281,'QB Inv Curr'!$H:$AD,13,FALSE),"")</f>
        <v>460</v>
      </c>
      <c r="C281" s="17">
        <f>IFERROR(VLOOKUP($H281,'QB Inv Curr'!$H:$AE,23,FALSE),"")</f>
        <v>228</v>
      </c>
      <c r="D281" s="17">
        <f>IFERROR(VLOOKUP($H281,'QB Inv Curr'!$H:$AL,29,FALSE),"")</f>
        <v>0</v>
      </c>
      <c r="E281" s="17" t="str">
        <f t="shared" si="19"/>
        <v/>
      </c>
      <c r="F281" s="17">
        <f t="shared" si="18"/>
        <v>0</v>
      </c>
      <c r="G281" s="20"/>
      <c r="H281" s="19" t="s">
        <v>852</v>
      </c>
      <c r="I281" s="20" t="s">
        <v>853</v>
      </c>
      <c r="J281" s="279"/>
      <c r="K281" s="523"/>
      <c r="L281" s="21">
        <v>1</v>
      </c>
      <c r="M281" s="72">
        <f>VLOOKUP(H281,Inventory!A:L,12,FALSE)</f>
        <v>2.67</v>
      </c>
      <c r="N281" s="72">
        <f t="shared" si="21"/>
        <v>2.67</v>
      </c>
      <c r="O281" s="21"/>
      <c r="P281" s="21"/>
      <c r="Q281" s="256"/>
      <c r="R281" s="67"/>
      <c r="S281" s="67"/>
      <c r="T281" s="369"/>
      <c r="U281" s="384"/>
      <c r="V281" s="23"/>
      <c r="W281" s="23"/>
      <c r="X281" s="23"/>
      <c r="Y281" s="23"/>
      <c r="Z281" s="23"/>
      <c r="AA281" s="6"/>
      <c r="AB281"/>
      <c r="AC281" s="264"/>
      <c r="AE281" s="12"/>
      <c r="AF281" s="12"/>
      <c r="AG281" s="12"/>
      <c r="AH281" s="12"/>
      <c r="AI281" s="12"/>
      <c r="AJ281" s="12"/>
    </row>
    <row r="282" spans="1:36" s="268" customFormat="1">
      <c r="A282" s="19" t="s">
        <v>854</v>
      </c>
      <c r="B282" s="17">
        <f>IFERROR(VLOOKUP($H282,'QB Inv Curr'!$H:$AD,13,FALSE),"")</f>
        <v>200</v>
      </c>
      <c r="C282" s="17">
        <f>IFERROR(VLOOKUP($H282,'QB Inv Curr'!$H:$AE,23,FALSE),"")</f>
        <v>394</v>
      </c>
      <c r="D282" s="17">
        <f>IFERROR(VLOOKUP($H282,'QB Inv Curr'!$H:$AL,29,FALSE),"")</f>
        <v>0</v>
      </c>
      <c r="E282" s="17" t="str">
        <f t="shared" si="19"/>
        <v/>
      </c>
      <c r="F282" s="17">
        <f t="shared" si="18"/>
        <v>0</v>
      </c>
      <c r="G282" s="20"/>
      <c r="H282" s="19" t="s">
        <v>854</v>
      </c>
      <c r="I282" s="20" t="s">
        <v>855</v>
      </c>
      <c r="J282" s="279"/>
      <c r="K282" s="523"/>
      <c r="L282" s="21">
        <v>1</v>
      </c>
      <c r="M282" s="72">
        <f>VLOOKUP(H282,Inventory!A:L,12,FALSE)</f>
        <v>1.31</v>
      </c>
      <c r="N282" s="72">
        <f t="shared" si="21"/>
        <v>1.31</v>
      </c>
      <c r="O282" s="21"/>
      <c r="P282" s="21"/>
      <c r="Q282" s="256"/>
      <c r="R282" s="67"/>
      <c r="S282" s="67"/>
      <c r="T282" s="369"/>
      <c r="U282" s="384"/>
      <c r="V282" s="23"/>
      <c r="W282" s="23"/>
      <c r="X282" s="23"/>
      <c r="Y282" s="23"/>
      <c r="Z282" s="23"/>
      <c r="AA282" s="6"/>
      <c r="AB282"/>
      <c r="AC282" s="264"/>
      <c r="AE282" s="12"/>
      <c r="AF282" s="12"/>
      <c r="AG282" s="12"/>
      <c r="AH282" s="12"/>
      <c r="AI282" s="12"/>
      <c r="AJ282" s="12"/>
    </row>
    <row r="283" spans="1:36" s="268" customFormat="1">
      <c r="A283" s="19" t="s">
        <v>585</v>
      </c>
      <c r="B283" s="17">
        <f>IFERROR(VLOOKUP($H283,'QB Inv Curr'!$H:$AD,13,FALSE),"")</f>
        <v>100</v>
      </c>
      <c r="C283" s="17">
        <f>IFERROR(VLOOKUP($H283,'QB Inv Curr'!$H:$AE,23,FALSE),"")</f>
        <v>0</v>
      </c>
      <c r="D283" s="17">
        <f>IFERROR(VLOOKUP($H283,'QB Inv Curr'!$H:$AL,29,FALSE),"")</f>
        <v>76.099999999999994</v>
      </c>
      <c r="E283" s="17">
        <f t="shared" si="19"/>
        <v>1.3140604467805519</v>
      </c>
      <c r="F283" s="17">
        <f t="shared" si="18"/>
        <v>913.19999999999993</v>
      </c>
      <c r="G283" s="20"/>
      <c r="H283" s="19" t="s">
        <v>585</v>
      </c>
      <c r="I283" s="20" t="s">
        <v>827</v>
      </c>
      <c r="J283" s="279"/>
      <c r="K283" s="523"/>
      <c r="L283" s="21">
        <v>1</v>
      </c>
      <c r="M283" s="72">
        <f>VLOOKUP(H283,Inventory!A:L,12,FALSE)</f>
        <v>0.46</v>
      </c>
      <c r="N283" s="72">
        <f t="shared" si="21"/>
        <v>0.46</v>
      </c>
      <c r="O283" s="21"/>
      <c r="P283" s="21"/>
      <c r="Q283" s="256"/>
      <c r="R283" s="67"/>
      <c r="S283" s="67"/>
      <c r="T283" s="369"/>
      <c r="U283" s="384"/>
      <c r="V283" s="23"/>
      <c r="W283" s="23"/>
      <c r="X283" s="23"/>
      <c r="Y283" s="23"/>
      <c r="Z283" s="23"/>
      <c r="AA283" s="6"/>
      <c r="AB283"/>
      <c r="AC283" s="264"/>
      <c r="AE283" s="12"/>
      <c r="AF283" s="12"/>
      <c r="AG283" s="12"/>
      <c r="AH283" s="12"/>
      <c r="AI283" s="12"/>
      <c r="AJ283" s="12"/>
    </row>
    <row r="284" spans="1:36" s="268" customFormat="1">
      <c r="A284" s="19" t="s">
        <v>789</v>
      </c>
      <c r="B284" s="17">
        <f>IFERROR(VLOOKUP($H284,'QB Inv Curr'!$H:$AD,13,FALSE),"")</f>
        <v>3000</v>
      </c>
      <c r="C284" s="17">
        <f>IFERROR(VLOOKUP($H284,'QB Inv Curr'!$H:$AE,23,FALSE),"")</f>
        <v>2000</v>
      </c>
      <c r="D284" s="17">
        <f>IFERROR(VLOOKUP($H284,'QB Inv Curr'!$H:$AL,29,FALSE),"")</f>
        <v>0</v>
      </c>
      <c r="E284" s="17" t="str">
        <f t="shared" si="19"/>
        <v/>
      </c>
      <c r="F284" s="17">
        <f t="shared" si="18"/>
        <v>0</v>
      </c>
      <c r="G284" s="20"/>
      <c r="H284" s="19" t="s">
        <v>789</v>
      </c>
      <c r="I284" s="573" t="s">
        <v>790</v>
      </c>
      <c r="J284" s="279"/>
      <c r="K284" s="523"/>
      <c r="L284" s="21">
        <v>1</v>
      </c>
      <c r="M284" s="72">
        <f>VLOOKUP(H284,Inventory!A:L,12,FALSE)</f>
        <v>0.09</v>
      </c>
      <c r="N284" s="72">
        <f t="shared" si="21"/>
        <v>0.09</v>
      </c>
      <c r="O284" s="21"/>
      <c r="P284" s="21"/>
      <c r="Q284" s="256"/>
      <c r="R284" s="67"/>
      <c r="S284" s="67"/>
      <c r="T284" s="369"/>
      <c r="U284" s="384"/>
      <c r="V284" s="23"/>
      <c r="W284" s="23"/>
      <c r="X284" s="23"/>
      <c r="Y284" s="23"/>
      <c r="Z284" s="23"/>
      <c r="AA284" s="6"/>
      <c r="AB284"/>
      <c r="AC284" s="264"/>
      <c r="AE284" s="12"/>
      <c r="AF284" s="12"/>
      <c r="AG284" s="12"/>
      <c r="AH284" s="12"/>
      <c r="AI284" s="12"/>
      <c r="AJ284" s="12"/>
    </row>
    <row r="285" spans="1:36" s="268" customFormat="1">
      <c r="A285" s="19" t="s">
        <v>741</v>
      </c>
      <c r="B285" s="17">
        <f>IFERROR(VLOOKUP($H285,'QB Inv Curr'!$H:$AD,13,FALSE),"")</f>
        <v>1440</v>
      </c>
      <c r="C285" s="17">
        <f>IFERROR(VLOOKUP($H285,'QB Inv Curr'!$H:$AE,23,FALSE),"")</f>
        <v>0</v>
      </c>
      <c r="D285" s="17">
        <f>IFERROR(VLOOKUP($H285,'QB Inv Curr'!$H:$AL,29,FALSE),"")</f>
        <v>0</v>
      </c>
      <c r="E285" s="17" t="str">
        <f t="shared" si="19"/>
        <v/>
      </c>
      <c r="F285" s="17">
        <f t="shared" si="18"/>
        <v>0</v>
      </c>
      <c r="G285" s="20"/>
      <c r="H285" s="19" t="s">
        <v>741</v>
      </c>
      <c r="I285" s="573" t="s">
        <v>791</v>
      </c>
      <c r="J285" s="279"/>
      <c r="K285" s="523"/>
      <c r="L285" s="21">
        <v>1</v>
      </c>
      <c r="M285" s="72">
        <f>VLOOKUP(H285,Inventory!A:L,12,FALSE)</f>
        <v>0.15</v>
      </c>
      <c r="N285" s="72">
        <f t="shared" si="21"/>
        <v>0.15</v>
      </c>
      <c r="O285" s="21"/>
      <c r="P285" s="21"/>
      <c r="Q285" s="256"/>
      <c r="R285" s="67"/>
      <c r="S285" s="67"/>
      <c r="T285" s="369"/>
      <c r="U285" s="384"/>
      <c r="V285" s="23"/>
      <c r="W285" s="23"/>
      <c r="X285" s="23"/>
      <c r="Y285" s="23"/>
      <c r="Z285" s="23"/>
      <c r="AA285" s="6"/>
      <c r="AB285"/>
      <c r="AC285" s="264"/>
      <c r="AE285" s="12"/>
      <c r="AF285" s="12"/>
      <c r="AG285" s="12"/>
      <c r="AH285" s="12"/>
      <c r="AI285" s="12"/>
      <c r="AJ285" s="12"/>
    </row>
    <row r="286" spans="1:36" s="268" customFormat="1">
      <c r="A286" s="540"/>
      <c r="B286" s="17" t="str">
        <f>IFERROR(VLOOKUP($H286,'QB Inv Curr'!$H:$AD,13,FALSE),"")</f>
        <v/>
      </c>
      <c r="C286" s="17" t="str">
        <f>IFERROR(VLOOKUP($H286,'QB Inv Curr'!$H:$AE,23,FALSE),"")</f>
        <v/>
      </c>
      <c r="D286" s="17" t="str">
        <f>IFERROR(VLOOKUP($H286,'QB Inv Curr'!$H:$AL,29,FALSE),"")</f>
        <v/>
      </c>
      <c r="E286" s="17" t="str">
        <f t="shared" si="19"/>
        <v/>
      </c>
      <c r="F286" s="17" t="str">
        <f t="shared" si="18"/>
        <v/>
      </c>
      <c r="G286" s="541"/>
      <c r="H286" s="568" t="s">
        <v>2632</v>
      </c>
      <c r="I286" s="544" t="s">
        <v>2633</v>
      </c>
      <c r="J286" s="281"/>
      <c r="K286" s="524"/>
      <c r="L286" s="21">
        <v>1</v>
      </c>
      <c r="M286" s="72" t="e">
        <f>VLOOKUP(H286,Inventory!A:L,12,FALSE)</f>
        <v>#N/A</v>
      </c>
      <c r="N286" s="72" t="e">
        <f>M286*L286</f>
        <v>#N/A</v>
      </c>
      <c r="O286" s="21"/>
      <c r="P286" s="21"/>
      <c r="Q286" s="256"/>
      <c r="R286" s="67"/>
      <c r="S286" s="67"/>
      <c r="T286" s="369"/>
      <c r="U286" s="384"/>
      <c r="V286" s="23"/>
      <c r="W286" s="23"/>
      <c r="X286" s="23"/>
      <c r="Y286" s="23"/>
      <c r="Z286" s="23"/>
      <c r="AA286" s="6"/>
      <c r="AB286"/>
      <c r="AC286" s="264"/>
      <c r="AE286" s="12"/>
      <c r="AF286" s="12"/>
      <c r="AG286" s="12"/>
      <c r="AH286" s="12"/>
      <c r="AI286" s="12"/>
      <c r="AJ286" s="12"/>
    </row>
    <row r="287" spans="1:36" s="268" customFormat="1">
      <c r="A287" s="540"/>
      <c r="B287" s="17">
        <f>IFERROR(VLOOKUP($H287,'QB Inv Curr'!$H:$AD,13,FALSE),"")</f>
        <v>250</v>
      </c>
      <c r="C287" s="17">
        <f>IFERROR(VLOOKUP($H287,'QB Inv Curr'!$H:$AE,23,FALSE),"")</f>
        <v>0</v>
      </c>
      <c r="D287" s="17">
        <f>IFERROR(VLOOKUP($H287,'QB Inv Curr'!$H:$AL,29,FALSE),"")</f>
        <v>0</v>
      </c>
      <c r="E287" s="17" t="str">
        <f t="shared" si="19"/>
        <v/>
      </c>
      <c r="F287" s="17">
        <f t="shared" si="18"/>
        <v>0</v>
      </c>
      <c r="G287" s="541"/>
      <c r="H287" s="568" t="s">
        <v>2634</v>
      </c>
      <c r="I287" s="544" t="s">
        <v>2609</v>
      </c>
      <c r="J287" s="281"/>
      <c r="K287" s="524"/>
      <c r="L287" s="21">
        <v>1</v>
      </c>
      <c r="M287" s="72" t="e">
        <f>VLOOKUP(H287,Inventory!A:L,12,FALSE)</f>
        <v>#N/A</v>
      </c>
      <c r="N287" s="72" t="e">
        <f>M287*L287</f>
        <v>#N/A</v>
      </c>
      <c r="O287" s="21"/>
      <c r="P287" s="21"/>
      <c r="Q287" s="256"/>
      <c r="R287" s="67"/>
      <c r="S287" s="67"/>
      <c r="T287" s="369"/>
      <c r="U287" s="384"/>
      <c r="V287" s="23"/>
      <c r="W287" s="23"/>
      <c r="X287" s="23"/>
      <c r="Y287" s="23"/>
      <c r="Z287" s="23"/>
      <c r="AA287" s="6"/>
      <c r="AB287"/>
      <c r="AC287" s="264"/>
      <c r="AE287" s="12"/>
      <c r="AF287" s="12"/>
      <c r="AG287" s="12"/>
      <c r="AH287" s="12"/>
      <c r="AI287" s="12"/>
      <c r="AJ287" s="12"/>
    </row>
    <row r="288" spans="1:36" s="268" customFormat="1">
      <c r="A288" s="545" t="s">
        <v>761</v>
      </c>
      <c r="B288" s="17" t="str">
        <f>IFERROR(VLOOKUP($H288,'QB Inv Curr'!$H:$AD,13,FALSE),"")</f>
        <v/>
      </c>
      <c r="C288" s="17" t="str">
        <f>IFERROR(VLOOKUP($H288,'QB Inv Curr'!$H:$AE,23,FALSE),"")</f>
        <v/>
      </c>
      <c r="D288" s="17" t="str">
        <f>IFERROR(VLOOKUP($H288,'QB Inv Curr'!$H:$AL,29,FALSE),"")</f>
        <v/>
      </c>
      <c r="E288" s="17" t="str">
        <f t="shared" si="19"/>
        <v/>
      </c>
      <c r="F288" s="17" t="str">
        <f t="shared" si="18"/>
        <v/>
      </c>
      <c r="G288" s="541"/>
      <c r="H288" s="343" t="s">
        <v>564</v>
      </c>
      <c r="I288" s="544" t="s">
        <v>540</v>
      </c>
      <c r="J288" s="281"/>
      <c r="K288" s="524"/>
      <c r="L288" s="21">
        <v>1</v>
      </c>
      <c r="M288" s="72">
        <f>VLOOKUP(H288,Inventory!A:L,12,FALSE)</f>
        <v>0.75</v>
      </c>
      <c r="N288" s="72">
        <f>M288*L288</f>
        <v>0.75</v>
      </c>
      <c r="O288" s="21"/>
      <c r="P288" s="21"/>
      <c r="Q288" s="256"/>
      <c r="R288" s="67"/>
      <c r="S288" s="67"/>
      <c r="T288" s="369"/>
      <c r="U288" s="384"/>
      <c r="V288" s="23"/>
      <c r="W288" s="23"/>
      <c r="X288" s="23"/>
      <c r="Y288" s="23"/>
      <c r="Z288" s="23"/>
      <c r="AA288" s="6"/>
      <c r="AB288"/>
      <c r="AC288" s="264"/>
      <c r="AE288" s="12"/>
      <c r="AF288" s="12"/>
      <c r="AG288" s="12"/>
      <c r="AH288" s="12"/>
      <c r="AI288" s="12"/>
      <c r="AJ288" s="12"/>
    </row>
    <row r="289" spans="1:36" s="268" customFormat="1">
      <c r="A289" s="540"/>
      <c r="B289" s="17" t="str">
        <f>IFERROR(VLOOKUP($H289,'QB Inv Curr'!$H:$AD,13,FALSE),"")</f>
        <v/>
      </c>
      <c r="C289" s="17" t="str">
        <f>IFERROR(VLOOKUP($H289,'QB Inv Curr'!$H:$AE,23,FALSE),"")</f>
        <v/>
      </c>
      <c r="D289" s="17" t="str">
        <f>IFERROR(VLOOKUP($H289,'QB Inv Curr'!$H:$AL,29,FALSE),"")</f>
        <v/>
      </c>
      <c r="E289" s="17" t="str">
        <f t="shared" si="19"/>
        <v/>
      </c>
      <c r="F289" s="17" t="str">
        <f t="shared" si="18"/>
        <v/>
      </c>
      <c r="G289" s="541"/>
      <c r="H289" s="541"/>
      <c r="I289" s="541"/>
      <c r="J289" s="281"/>
      <c r="K289" s="524"/>
      <c r="L289" s="259">
        <v>0.25</v>
      </c>
      <c r="M289" s="72">
        <v>0.9</v>
      </c>
      <c r="N289" s="72">
        <f>M289*L289</f>
        <v>0.22500000000000001</v>
      </c>
      <c r="O289" s="21"/>
      <c r="P289" s="21"/>
      <c r="Q289" s="256"/>
      <c r="R289" s="67"/>
      <c r="S289" s="67"/>
      <c r="T289" s="369"/>
      <c r="U289" s="384"/>
      <c r="V289" s="23"/>
      <c r="W289" s="23"/>
      <c r="X289" s="23"/>
      <c r="Y289" s="23"/>
      <c r="Z289" s="23"/>
      <c r="AA289" s="6"/>
      <c r="AB289"/>
      <c r="AC289" s="264"/>
      <c r="AE289" s="12"/>
      <c r="AF289" s="12"/>
      <c r="AG289" s="12"/>
      <c r="AH289" s="12"/>
      <c r="AI289" s="12"/>
      <c r="AJ289" s="12"/>
    </row>
    <row r="290" spans="1:36" s="268" customFormat="1">
      <c r="A290" s="540"/>
      <c r="B290" s="17" t="str">
        <f>IFERROR(VLOOKUP($H290,'QB Inv Curr'!$H:$AD,13,FALSE),"")</f>
        <v/>
      </c>
      <c r="C290" s="17" t="str">
        <f>IFERROR(VLOOKUP($H290,'QB Inv Curr'!$H:$AE,23,FALSE),"")</f>
        <v/>
      </c>
      <c r="D290" s="17" t="str">
        <f>IFERROR(VLOOKUP($H290,'QB Inv Curr'!$H:$AL,29,FALSE),"")</f>
        <v/>
      </c>
      <c r="E290" s="17" t="str">
        <f t="shared" si="19"/>
        <v/>
      </c>
      <c r="F290" s="17" t="str">
        <f t="shared" si="18"/>
        <v/>
      </c>
      <c r="G290" s="541"/>
      <c r="H290" s="541"/>
      <c r="I290" s="541"/>
      <c r="J290" s="281"/>
      <c r="K290" s="524"/>
      <c r="L290" s="86"/>
      <c r="M290" s="87"/>
      <c r="N290" s="87"/>
      <c r="O290" s="86"/>
      <c r="P290" s="86"/>
      <c r="Q290" s="249"/>
      <c r="R290" s="67"/>
      <c r="S290" s="67"/>
      <c r="T290" s="369"/>
      <c r="U290" s="384"/>
      <c r="V290" s="23"/>
      <c r="W290" s="23"/>
      <c r="X290" s="23"/>
      <c r="Y290" s="23"/>
      <c r="Z290" s="23"/>
      <c r="AA290" s="6"/>
      <c r="AB290"/>
      <c r="AC290" s="264"/>
      <c r="AE290" s="12"/>
      <c r="AF290" s="12"/>
      <c r="AG290" s="12"/>
      <c r="AH290" s="12"/>
      <c r="AI290" s="12"/>
      <c r="AJ290" s="12"/>
    </row>
    <row r="291" spans="1:36" s="2" customFormat="1" ht="31.5">
      <c r="A291" s="539" t="s">
        <v>492</v>
      </c>
      <c r="B291" s="17">
        <f>IFERROR(VLOOKUP($H291,'QB Inv Curr'!$H:$AD,13,FALSE),"")</f>
        <v>0</v>
      </c>
      <c r="C291" s="17">
        <f>IFERROR(VLOOKUP($H291,'QB Inv Curr'!$H:$AE,23,FALSE),"")</f>
        <v>0</v>
      </c>
      <c r="D291" s="17">
        <f>IFERROR(VLOOKUP($H291,'QB Inv Curr'!$H:$AL,29,FALSE),"")</f>
        <v>0</v>
      </c>
      <c r="E291" s="17" t="str">
        <f t="shared" si="19"/>
        <v/>
      </c>
      <c r="F291" s="17">
        <f t="shared" si="18"/>
        <v>0</v>
      </c>
      <c r="G291" s="542"/>
      <c r="H291" s="539" t="s">
        <v>492</v>
      </c>
      <c r="I291" s="542"/>
      <c r="J291" s="278" t="s">
        <v>493</v>
      </c>
      <c r="K291" s="521">
        <v>810797031718</v>
      </c>
      <c r="L291" s="17">
        <v>1</v>
      </c>
      <c r="M291" s="74"/>
      <c r="N291" s="74"/>
      <c r="O291" s="17"/>
      <c r="P291" s="17"/>
      <c r="R291" s="255">
        <v>27.654</v>
      </c>
      <c r="S291" s="255">
        <v>43.99</v>
      </c>
      <c r="T291" s="370"/>
      <c r="U291" s="385"/>
      <c r="V291" s="23"/>
      <c r="W291" s="66" t="e">
        <f>Q292*2</f>
        <v>#N/A</v>
      </c>
      <c r="X291" s="260" t="e">
        <f>SUM(W291-Q292)/W291</f>
        <v>#N/A</v>
      </c>
      <c r="Y291" s="66">
        <v>11.99</v>
      </c>
      <c r="Z291" s="260" t="e">
        <f>SUM(Y291-W291)/Y291</f>
        <v>#N/A</v>
      </c>
      <c r="AA291" s="287"/>
      <c r="AB291" s="261" t="e">
        <f>SUM(AA291-Q292)/AA291</f>
        <v>#N/A</v>
      </c>
      <c r="AC291" s="264"/>
    </row>
    <row r="292" spans="1:36" s="268" customFormat="1">
      <c r="A292" s="19" t="s">
        <v>816</v>
      </c>
      <c r="B292" s="17">
        <f>IFERROR(VLOOKUP($H292,'QB Inv Curr'!$H:$AD,13,FALSE),"")</f>
        <v>952</v>
      </c>
      <c r="C292" s="17">
        <f>IFERROR(VLOOKUP($H292,'QB Inv Curr'!$H:$AE,23,FALSE),"")</f>
        <v>1440</v>
      </c>
      <c r="D292" s="17">
        <f>IFERROR(VLOOKUP($H292,'QB Inv Curr'!$H:$AL,29,FALSE),"")</f>
        <v>1.2</v>
      </c>
      <c r="E292" s="17">
        <f t="shared" si="19"/>
        <v>793.33333333333337</v>
      </c>
      <c r="F292" s="17">
        <f t="shared" si="18"/>
        <v>14.399999999999999</v>
      </c>
      <c r="G292" s="20"/>
      <c r="H292" s="19" t="s">
        <v>816</v>
      </c>
      <c r="I292" s="20" t="s">
        <v>818</v>
      </c>
      <c r="J292" s="279"/>
      <c r="K292" s="523"/>
      <c r="L292" s="21">
        <v>1</v>
      </c>
      <c r="M292" s="72">
        <f>VLOOKUP(H292,Inventory!A:L,12,FALSE)</f>
        <v>3.01</v>
      </c>
      <c r="N292" s="72">
        <f t="shared" ref="N292" si="22">SUM(M292*1.42)*L292</f>
        <v>4.2741999999999996</v>
      </c>
      <c r="O292" s="21"/>
      <c r="P292" s="21"/>
      <c r="Q292" s="255" t="e">
        <f>SUM(N292:N302)</f>
        <v>#N/A</v>
      </c>
      <c r="R292" s="67"/>
      <c r="S292" s="67"/>
      <c r="T292" s="369"/>
      <c r="U292" s="384"/>
      <c r="V292" s="23"/>
      <c r="W292" s="23"/>
      <c r="X292" s="23"/>
      <c r="Y292" s="23"/>
      <c r="Z292" s="23"/>
      <c r="AA292" s="287"/>
      <c r="AB292"/>
      <c r="AC292" s="264"/>
      <c r="AE292" s="12"/>
      <c r="AF292" s="12"/>
      <c r="AG292" s="12"/>
      <c r="AH292" s="12"/>
      <c r="AI292" s="12"/>
      <c r="AJ292" s="12"/>
    </row>
    <row r="293" spans="1:36" s="268" customFormat="1">
      <c r="A293" s="19" t="s">
        <v>820</v>
      </c>
      <c r="B293" s="17">
        <f>IFERROR(VLOOKUP($H293,'QB Inv Curr'!$H:$AD,13,FALSE),"")</f>
        <v>449</v>
      </c>
      <c r="C293" s="17">
        <f>IFERROR(VLOOKUP($H293,'QB Inv Curr'!$H:$AE,23,FALSE),"")</f>
        <v>882</v>
      </c>
      <c r="D293" s="17">
        <f>IFERROR(VLOOKUP($H293,'QB Inv Curr'!$H:$AL,29,FALSE),"")</f>
        <v>9.6</v>
      </c>
      <c r="E293" s="17">
        <f t="shared" si="19"/>
        <v>46.770833333333336</v>
      </c>
      <c r="F293" s="17">
        <f t="shared" si="18"/>
        <v>115.19999999999999</v>
      </c>
      <c r="G293" s="20"/>
      <c r="H293" s="19" t="s">
        <v>820</v>
      </c>
      <c r="I293" s="20" t="s">
        <v>822</v>
      </c>
      <c r="J293" s="279"/>
      <c r="K293" s="523"/>
      <c r="L293" s="21">
        <v>1</v>
      </c>
      <c r="M293" s="72">
        <f>VLOOKUP(H293,Inventory!A:L,12,FALSE)</f>
        <v>1.55</v>
      </c>
      <c r="N293" s="72">
        <f t="shared" ref="N293:N298" si="23">M293*L293</f>
        <v>1.55</v>
      </c>
      <c r="O293" s="21"/>
      <c r="P293" s="21"/>
      <c r="Q293" s="256"/>
      <c r="R293" s="67"/>
      <c r="S293" s="67"/>
      <c r="T293" s="369"/>
      <c r="U293" s="384"/>
      <c r="V293" s="23"/>
      <c r="W293" s="23"/>
      <c r="X293" s="23"/>
      <c r="Y293" s="23"/>
      <c r="Z293" s="23"/>
      <c r="AA293" s="6"/>
      <c r="AB293"/>
      <c r="AC293" s="264"/>
      <c r="AE293" s="12"/>
      <c r="AF293" s="12"/>
      <c r="AG293" s="12"/>
      <c r="AH293" s="12"/>
      <c r="AI293" s="12"/>
      <c r="AJ293" s="12"/>
    </row>
    <row r="294" spans="1:36" s="268" customFormat="1">
      <c r="A294" s="19" t="s">
        <v>852</v>
      </c>
      <c r="B294" s="17">
        <f>IFERROR(VLOOKUP($H294,'QB Inv Curr'!$H:$AD,13,FALSE),"")</f>
        <v>460</v>
      </c>
      <c r="C294" s="17">
        <f>IFERROR(VLOOKUP($H294,'QB Inv Curr'!$H:$AE,23,FALSE),"")</f>
        <v>228</v>
      </c>
      <c r="D294" s="17">
        <f>IFERROR(VLOOKUP($H294,'QB Inv Curr'!$H:$AL,29,FALSE),"")</f>
        <v>0</v>
      </c>
      <c r="E294" s="17" t="str">
        <f t="shared" si="19"/>
        <v/>
      </c>
      <c r="F294" s="17">
        <f t="shared" si="18"/>
        <v>0</v>
      </c>
      <c r="G294" s="20"/>
      <c r="H294" s="19" t="s">
        <v>852</v>
      </c>
      <c r="I294" s="20" t="s">
        <v>853</v>
      </c>
      <c r="J294" s="279"/>
      <c r="K294" s="523"/>
      <c r="L294" s="21">
        <v>1</v>
      </c>
      <c r="M294" s="72">
        <f>VLOOKUP(H294,Inventory!A:L,12,FALSE)</f>
        <v>2.67</v>
      </c>
      <c r="N294" s="72">
        <f t="shared" si="23"/>
        <v>2.67</v>
      </c>
      <c r="O294" s="21"/>
      <c r="P294" s="21"/>
      <c r="Q294" s="256"/>
      <c r="R294" s="67"/>
      <c r="S294" s="67"/>
      <c r="T294" s="369"/>
      <c r="U294" s="384"/>
      <c r="V294" s="23"/>
      <c r="W294" s="12"/>
      <c r="X294" s="12"/>
      <c r="Y294" s="23"/>
      <c r="Z294" s="23"/>
      <c r="AA294" s="6"/>
      <c r="AB294"/>
      <c r="AC294" s="264"/>
      <c r="AE294" s="12"/>
      <c r="AF294" s="12"/>
      <c r="AG294" s="12"/>
      <c r="AH294" s="12"/>
      <c r="AI294" s="12"/>
      <c r="AJ294" s="12"/>
    </row>
    <row r="295" spans="1:36" s="268" customFormat="1">
      <c r="A295" s="19" t="s">
        <v>854</v>
      </c>
      <c r="B295" s="17">
        <f>IFERROR(VLOOKUP($H295,'QB Inv Curr'!$H:$AD,13,FALSE),"")</f>
        <v>200</v>
      </c>
      <c r="C295" s="17">
        <f>IFERROR(VLOOKUP($H295,'QB Inv Curr'!$H:$AE,23,FALSE),"")</f>
        <v>394</v>
      </c>
      <c r="D295" s="17">
        <f>IFERROR(VLOOKUP($H295,'QB Inv Curr'!$H:$AL,29,FALSE),"")</f>
        <v>0</v>
      </c>
      <c r="E295" s="17" t="str">
        <f t="shared" si="19"/>
        <v/>
      </c>
      <c r="F295" s="17">
        <f t="shared" si="18"/>
        <v>0</v>
      </c>
      <c r="G295" s="20"/>
      <c r="H295" s="19" t="s">
        <v>854</v>
      </c>
      <c r="I295" s="20" t="s">
        <v>855</v>
      </c>
      <c r="J295" s="279"/>
      <c r="K295" s="523"/>
      <c r="L295" s="21">
        <v>1</v>
      </c>
      <c r="M295" s="72">
        <f>VLOOKUP(H295,Inventory!A:L,12,FALSE)</f>
        <v>1.31</v>
      </c>
      <c r="N295" s="72">
        <f t="shared" si="23"/>
        <v>1.31</v>
      </c>
      <c r="O295" s="21"/>
      <c r="P295" s="21"/>
      <c r="Q295" s="256"/>
      <c r="R295" s="67"/>
      <c r="S295" s="67"/>
      <c r="T295" s="369"/>
      <c r="U295" s="384"/>
      <c r="V295" s="270" t="s">
        <v>858</v>
      </c>
      <c r="W295" s="12"/>
      <c r="X295" s="9"/>
      <c r="Y295" s="23"/>
      <c r="Z295" s="23"/>
      <c r="AA295" s="6"/>
      <c r="AB295"/>
      <c r="AC295" s="264"/>
      <c r="AE295" s="12"/>
      <c r="AF295" s="12"/>
      <c r="AG295" s="12"/>
      <c r="AH295" s="12"/>
      <c r="AI295" s="12"/>
      <c r="AJ295" s="12"/>
    </row>
    <row r="296" spans="1:36" s="268" customFormat="1">
      <c r="A296" s="19" t="s">
        <v>604</v>
      </c>
      <c r="B296" s="17">
        <f>IFERROR(VLOOKUP($H296,'QB Inv Curr'!$H:$AD,13,FALSE),"")</f>
        <v>0</v>
      </c>
      <c r="C296" s="17">
        <f>IFERROR(VLOOKUP($H296,'QB Inv Curr'!$H:$AE,23,FALSE),"")</f>
        <v>500</v>
      </c>
      <c r="D296" s="17">
        <f>IFERROR(VLOOKUP($H296,'QB Inv Curr'!$H:$AL,29,FALSE),"")</f>
        <v>0</v>
      </c>
      <c r="E296" s="17" t="str">
        <f t="shared" si="19"/>
        <v/>
      </c>
      <c r="F296" s="17">
        <f t="shared" si="18"/>
        <v>0</v>
      </c>
      <c r="G296" s="20"/>
      <c r="H296" s="19" t="s">
        <v>604</v>
      </c>
      <c r="I296" s="20" t="s">
        <v>859</v>
      </c>
      <c r="J296" s="279"/>
      <c r="K296" s="523"/>
      <c r="L296" s="21">
        <v>1</v>
      </c>
      <c r="M296" s="72">
        <f>VLOOKUP(H296,Inventory!A:L,12,FALSE)</f>
        <v>0</v>
      </c>
      <c r="N296" s="72">
        <f t="shared" si="23"/>
        <v>0</v>
      </c>
      <c r="O296" s="21"/>
      <c r="P296" s="21"/>
      <c r="Q296" s="256"/>
      <c r="R296" s="67"/>
      <c r="S296" s="67"/>
      <c r="T296" s="369"/>
      <c r="U296" s="384"/>
      <c r="V296" s="23"/>
      <c r="W296" s="12"/>
      <c r="X296" s="12"/>
      <c r="Y296" s="23"/>
      <c r="Z296" s="23"/>
      <c r="AA296" s="6"/>
      <c r="AB296"/>
      <c r="AC296" s="264"/>
      <c r="AE296" s="12"/>
      <c r="AF296" s="12"/>
      <c r="AG296" s="12"/>
      <c r="AH296" s="12"/>
      <c r="AI296" s="12"/>
      <c r="AJ296" s="12"/>
    </row>
    <row r="297" spans="1:36" s="268" customFormat="1">
      <c r="A297" s="19" t="s">
        <v>789</v>
      </c>
      <c r="B297" s="17">
        <f>IFERROR(VLOOKUP($H297,'QB Inv Curr'!$H:$AD,13,FALSE),"")</f>
        <v>3000</v>
      </c>
      <c r="C297" s="17">
        <f>IFERROR(VLOOKUP($H297,'QB Inv Curr'!$H:$AE,23,FALSE),"")</f>
        <v>2000</v>
      </c>
      <c r="D297" s="17">
        <f>IFERROR(VLOOKUP($H297,'QB Inv Curr'!$H:$AL,29,FALSE),"")</f>
        <v>0</v>
      </c>
      <c r="E297" s="17" t="str">
        <f t="shared" si="19"/>
        <v/>
      </c>
      <c r="F297" s="17">
        <f t="shared" si="18"/>
        <v>0</v>
      </c>
      <c r="G297" s="20"/>
      <c r="H297" s="19" t="s">
        <v>789</v>
      </c>
      <c r="I297" s="573" t="s">
        <v>790</v>
      </c>
      <c r="J297" s="279"/>
      <c r="K297" s="523"/>
      <c r="L297" s="21">
        <v>1</v>
      </c>
      <c r="M297" s="72">
        <f>VLOOKUP(H297,Inventory!A:L,12,FALSE)</f>
        <v>0.09</v>
      </c>
      <c r="N297" s="72">
        <f t="shared" si="23"/>
        <v>0.09</v>
      </c>
      <c r="O297" s="21"/>
      <c r="P297" s="21"/>
      <c r="Q297" s="256"/>
      <c r="R297" s="67"/>
      <c r="S297" s="67"/>
      <c r="T297" s="369"/>
      <c r="U297" s="384"/>
      <c r="V297" s="23"/>
      <c r="W297" s="23"/>
      <c r="X297" s="23"/>
      <c r="Y297" s="23"/>
      <c r="Z297" s="23"/>
      <c r="AA297" s="6"/>
      <c r="AB297"/>
      <c r="AC297" s="264"/>
      <c r="AE297" s="12"/>
      <c r="AF297" s="12"/>
      <c r="AG297" s="12"/>
      <c r="AH297" s="12"/>
      <c r="AI297" s="12"/>
      <c r="AJ297" s="12"/>
    </row>
    <row r="298" spans="1:36" s="268" customFormat="1">
      <c r="A298" s="19" t="s">
        <v>741</v>
      </c>
      <c r="B298" s="17">
        <f>IFERROR(VLOOKUP($H298,'QB Inv Curr'!$H:$AD,13,FALSE),"")</f>
        <v>1440</v>
      </c>
      <c r="C298" s="17">
        <f>IFERROR(VLOOKUP($H298,'QB Inv Curr'!$H:$AE,23,FALSE),"")</f>
        <v>0</v>
      </c>
      <c r="D298" s="17">
        <f>IFERROR(VLOOKUP($H298,'QB Inv Curr'!$H:$AL,29,FALSE),"")</f>
        <v>0</v>
      </c>
      <c r="E298" s="17" t="str">
        <f t="shared" si="19"/>
        <v/>
      </c>
      <c r="F298" s="17">
        <f t="shared" si="18"/>
        <v>0</v>
      </c>
      <c r="G298" s="20"/>
      <c r="H298" s="19" t="s">
        <v>741</v>
      </c>
      <c r="I298" s="573" t="s">
        <v>791</v>
      </c>
      <c r="J298" s="279"/>
      <c r="K298" s="523"/>
      <c r="L298" s="21">
        <v>1</v>
      </c>
      <c r="M298" s="72">
        <f>VLOOKUP(H298,Inventory!A:L,12,FALSE)</f>
        <v>0.15</v>
      </c>
      <c r="N298" s="72">
        <f t="shared" si="23"/>
        <v>0.15</v>
      </c>
      <c r="O298" s="21"/>
      <c r="P298" s="21"/>
      <c r="Q298" s="256"/>
      <c r="R298" s="67"/>
      <c r="S298" s="67"/>
      <c r="T298" s="369"/>
      <c r="U298" s="384"/>
      <c r="V298" s="23"/>
      <c r="W298" s="23"/>
      <c r="X298" s="23"/>
      <c r="Y298" s="23"/>
      <c r="Z298" s="23"/>
      <c r="AA298" s="6"/>
      <c r="AB298"/>
      <c r="AC298" s="264"/>
      <c r="AE298" s="12"/>
      <c r="AF298" s="12"/>
      <c r="AG298" s="12"/>
      <c r="AH298" s="12"/>
      <c r="AI298" s="12"/>
      <c r="AJ298" s="12"/>
    </row>
    <row r="299" spans="1:36" s="268" customFormat="1">
      <c r="A299" s="540"/>
      <c r="B299" s="17" t="str">
        <f>IFERROR(VLOOKUP($H299,'QB Inv Curr'!$H:$AD,13,FALSE),"")</f>
        <v/>
      </c>
      <c r="C299" s="17" t="str">
        <f>IFERROR(VLOOKUP($H299,'QB Inv Curr'!$H:$AE,23,FALSE),"")</f>
        <v/>
      </c>
      <c r="D299" s="17" t="str">
        <f>IFERROR(VLOOKUP($H299,'QB Inv Curr'!$H:$AL,29,FALSE),"")</f>
        <v/>
      </c>
      <c r="E299" s="17" t="str">
        <f t="shared" si="19"/>
        <v/>
      </c>
      <c r="F299" s="17" t="str">
        <f t="shared" si="18"/>
        <v/>
      </c>
      <c r="G299" s="541"/>
      <c r="H299" s="568" t="s">
        <v>2632</v>
      </c>
      <c r="I299" s="544" t="s">
        <v>2633</v>
      </c>
      <c r="J299" s="281"/>
      <c r="K299" s="524"/>
      <c r="L299" s="21">
        <v>1</v>
      </c>
      <c r="M299" s="72" t="e">
        <f>VLOOKUP(H299,Inventory!A:L,12,FALSE)</f>
        <v>#N/A</v>
      </c>
      <c r="N299" s="72" t="e">
        <f>M299*L299</f>
        <v>#N/A</v>
      </c>
      <c r="O299" s="21"/>
      <c r="P299" s="21"/>
      <c r="Q299" s="256"/>
      <c r="R299" s="67"/>
      <c r="S299" s="67"/>
      <c r="T299" s="369"/>
      <c r="U299" s="384"/>
      <c r="V299" s="23"/>
      <c r="W299" s="23"/>
      <c r="X299" s="23"/>
      <c r="Y299" s="23"/>
      <c r="Z299" s="23"/>
      <c r="AA299" s="6"/>
      <c r="AB299"/>
      <c r="AC299" s="264"/>
      <c r="AE299" s="12"/>
      <c r="AF299" s="12"/>
      <c r="AG299" s="12"/>
      <c r="AH299" s="12"/>
      <c r="AI299" s="12"/>
      <c r="AJ299" s="12"/>
    </row>
    <row r="300" spans="1:36" s="268" customFormat="1">
      <c r="A300" s="540"/>
      <c r="B300" s="17">
        <f>IFERROR(VLOOKUP($H300,'QB Inv Curr'!$H:$AD,13,FALSE),"")</f>
        <v>250</v>
      </c>
      <c r="C300" s="17">
        <f>IFERROR(VLOOKUP($H300,'QB Inv Curr'!$H:$AE,23,FALSE),"")</f>
        <v>0</v>
      </c>
      <c r="D300" s="17">
        <f>IFERROR(VLOOKUP($H300,'QB Inv Curr'!$H:$AL,29,FALSE),"")</f>
        <v>0</v>
      </c>
      <c r="E300" s="17" t="str">
        <f t="shared" si="19"/>
        <v/>
      </c>
      <c r="F300" s="17">
        <f t="shared" si="18"/>
        <v>0</v>
      </c>
      <c r="G300" s="541"/>
      <c r="H300" s="568" t="s">
        <v>2635</v>
      </c>
      <c r="I300" s="544" t="s">
        <v>2609</v>
      </c>
      <c r="J300" s="281"/>
      <c r="K300" s="524"/>
      <c r="L300" s="21">
        <v>1</v>
      </c>
      <c r="M300" s="72" t="e">
        <f>VLOOKUP(H300,Inventory!A:L,12,FALSE)</f>
        <v>#N/A</v>
      </c>
      <c r="N300" s="72" t="e">
        <f>M300*L300</f>
        <v>#N/A</v>
      </c>
      <c r="O300" s="21"/>
      <c r="P300" s="21"/>
      <c r="Q300" s="256"/>
      <c r="R300" s="67"/>
      <c r="S300" s="67"/>
      <c r="T300" s="369"/>
      <c r="U300" s="384"/>
      <c r="V300" s="23"/>
      <c r="W300" s="23"/>
      <c r="X300" s="23"/>
      <c r="Y300" s="23"/>
      <c r="Z300" s="23"/>
      <c r="AA300" s="6"/>
      <c r="AB300"/>
      <c r="AC300" s="264"/>
      <c r="AE300" s="12"/>
      <c r="AF300" s="12"/>
      <c r="AG300" s="12"/>
      <c r="AH300" s="12"/>
      <c r="AI300" s="12"/>
      <c r="AJ300" s="12"/>
    </row>
    <row r="301" spans="1:36" s="268" customFormat="1">
      <c r="A301" s="545" t="s">
        <v>761</v>
      </c>
      <c r="B301" s="17" t="str">
        <f>IFERROR(VLOOKUP($H301,'QB Inv Curr'!$H:$AD,13,FALSE),"")</f>
        <v/>
      </c>
      <c r="C301" s="17" t="str">
        <f>IFERROR(VLOOKUP($H301,'QB Inv Curr'!$H:$AE,23,FALSE),"")</f>
        <v/>
      </c>
      <c r="D301" s="17" t="str">
        <f>IFERROR(VLOOKUP($H301,'QB Inv Curr'!$H:$AL,29,FALSE),"")</f>
        <v/>
      </c>
      <c r="E301" s="17" t="str">
        <f t="shared" si="19"/>
        <v/>
      </c>
      <c r="F301" s="17" t="str">
        <f t="shared" si="18"/>
        <v/>
      </c>
      <c r="G301" s="541"/>
      <c r="H301" s="343" t="s">
        <v>564</v>
      </c>
      <c r="I301" s="544" t="s">
        <v>540</v>
      </c>
      <c r="J301" s="281"/>
      <c r="K301" s="524"/>
      <c r="L301" s="21">
        <v>1</v>
      </c>
      <c r="M301" s="72">
        <f>VLOOKUP(H301,Inventory!A:L,12,FALSE)</f>
        <v>0.75</v>
      </c>
      <c r="N301" s="72">
        <f>M301*L301</f>
        <v>0.75</v>
      </c>
      <c r="O301" s="21"/>
      <c r="P301" s="21"/>
      <c r="Q301" s="256"/>
      <c r="R301" s="67"/>
      <c r="S301" s="67"/>
      <c r="T301" s="369"/>
      <c r="U301" s="384"/>
      <c r="V301" s="23"/>
      <c r="W301" s="23"/>
      <c r="X301" s="23"/>
      <c r="Y301" s="23"/>
      <c r="Z301" s="23"/>
      <c r="AA301" s="6"/>
      <c r="AB301"/>
      <c r="AC301" s="264"/>
      <c r="AE301" s="12"/>
      <c r="AF301" s="12"/>
      <c r="AG301" s="12"/>
      <c r="AH301" s="12"/>
      <c r="AI301" s="12"/>
      <c r="AJ301" s="12"/>
    </row>
    <row r="302" spans="1:36" s="268" customFormat="1">
      <c r="A302" s="540"/>
      <c r="B302" s="17" t="str">
        <f>IFERROR(VLOOKUP($H302,'QB Inv Curr'!$H:$AD,13,FALSE),"")</f>
        <v/>
      </c>
      <c r="C302" s="17" t="str">
        <f>IFERROR(VLOOKUP($H302,'QB Inv Curr'!$H:$AE,23,FALSE),"")</f>
        <v/>
      </c>
      <c r="D302" s="17" t="str">
        <f>IFERROR(VLOOKUP($H302,'QB Inv Curr'!$H:$AL,29,FALSE),"")</f>
        <v/>
      </c>
      <c r="E302" s="17" t="str">
        <f t="shared" si="19"/>
        <v/>
      </c>
      <c r="F302" s="17" t="str">
        <f t="shared" si="18"/>
        <v/>
      </c>
      <c r="G302" s="541"/>
      <c r="H302" s="541"/>
      <c r="I302" s="541"/>
      <c r="J302" s="281"/>
      <c r="K302" s="524"/>
      <c r="L302" s="259">
        <v>0.25</v>
      </c>
      <c r="M302" s="72">
        <v>0.9</v>
      </c>
      <c r="N302" s="72">
        <f>M302*L302</f>
        <v>0.22500000000000001</v>
      </c>
      <c r="O302" s="21"/>
      <c r="P302" s="21"/>
      <c r="Q302" s="256"/>
      <c r="R302" s="67"/>
      <c r="S302" s="67"/>
      <c r="T302" s="369"/>
      <c r="U302" s="384"/>
      <c r="V302" s="23"/>
      <c r="W302" s="23"/>
      <c r="X302" s="23"/>
      <c r="Y302" s="23"/>
      <c r="Z302" s="23"/>
      <c r="AA302" s="6"/>
      <c r="AB302"/>
      <c r="AC302" s="264"/>
      <c r="AE302" s="12"/>
      <c r="AF302" s="12"/>
      <c r="AG302" s="12"/>
      <c r="AH302" s="12"/>
      <c r="AI302" s="12"/>
      <c r="AJ302" s="12"/>
    </row>
    <row r="303" spans="1:36" s="268" customFormat="1">
      <c r="A303" s="540"/>
      <c r="B303" s="17" t="str">
        <f>IFERROR(VLOOKUP($H303,'QB Inv Curr'!$H:$AD,13,FALSE),"")</f>
        <v/>
      </c>
      <c r="C303" s="17" t="str">
        <f>IFERROR(VLOOKUP($H303,'QB Inv Curr'!$H:$AE,23,FALSE),"")</f>
        <v/>
      </c>
      <c r="D303" s="17" t="str">
        <f>IFERROR(VLOOKUP($H303,'QB Inv Curr'!$H:$AL,29,FALSE),"")</f>
        <v/>
      </c>
      <c r="E303" s="17" t="str">
        <f t="shared" si="19"/>
        <v/>
      </c>
      <c r="F303" s="17" t="str">
        <f t="shared" si="18"/>
        <v/>
      </c>
      <c r="G303" s="541"/>
      <c r="H303" s="541"/>
      <c r="I303" s="541"/>
      <c r="J303" s="281"/>
      <c r="K303" s="524"/>
      <c r="L303" s="86"/>
      <c r="M303" s="87"/>
      <c r="N303" s="87"/>
      <c r="O303" s="86"/>
      <c r="P303" s="86"/>
      <c r="Q303" s="249"/>
      <c r="R303" s="67"/>
      <c r="S303" s="67"/>
      <c r="T303" s="369"/>
      <c r="U303" s="384"/>
      <c r="V303" s="23"/>
      <c r="W303" s="23"/>
      <c r="X303" s="23"/>
      <c r="Y303" s="23"/>
      <c r="Z303" s="23"/>
      <c r="AA303" s="6"/>
      <c r="AB303"/>
      <c r="AC303" s="264"/>
      <c r="AE303" s="12"/>
      <c r="AF303" s="12"/>
      <c r="AG303" s="12"/>
      <c r="AH303" s="12"/>
      <c r="AI303" s="12"/>
      <c r="AJ303" s="12"/>
    </row>
    <row r="304" spans="1:36" s="2" customFormat="1" ht="31.5">
      <c r="A304" s="539" t="s">
        <v>494</v>
      </c>
      <c r="B304" s="17">
        <f>IFERROR(VLOOKUP($H304,'QB Inv Curr'!$H:$AD,13,FALSE),"")</f>
        <v>0</v>
      </c>
      <c r="C304" s="17">
        <f>IFERROR(VLOOKUP($H304,'QB Inv Curr'!$H:$AE,23,FALSE),"")</f>
        <v>0</v>
      </c>
      <c r="D304" s="17">
        <f>IFERROR(VLOOKUP($H304,'QB Inv Curr'!$H:$AL,29,FALSE),"")</f>
        <v>0</v>
      </c>
      <c r="E304" s="17" t="str">
        <f t="shared" si="19"/>
        <v/>
      </c>
      <c r="F304" s="17">
        <f t="shared" si="18"/>
        <v>0</v>
      </c>
      <c r="G304" s="542"/>
      <c r="H304" s="539" t="s">
        <v>494</v>
      </c>
      <c r="I304" s="542"/>
      <c r="J304" s="278" t="s">
        <v>495</v>
      </c>
      <c r="K304" s="521">
        <v>810797031725</v>
      </c>
      <c r="L304" s="17">
        <v>1</v>
      </c>
      <c r="M304" s="74"/>
      <c r="N304" s="74"/>
      <c r="O304" s="17"/>
      <c r="P304" s="17"/>
      <c r="Q304" s="255" t="e">
        <f>SUM(N305:N314)</f>
        <v>#N/A</v>
      </c>
      <c r="R304" s="255">
        <v>31.812000000000001</v>
      </c>
      <c r="S304" s="255">
        <v>49.99</v>
      </c>
      <c r="T304" s="370"/>
      <c r="U304" s="385"/>
      <c r="V304" s="23"/>
      <c r="W304" s="66" t="e">
        <f>Q304*2</f>
        <v>#N/A</v>
      </c>
      <c r="X304" s="260" t="e">
        <f>SUM(W304-Q304)/W304</f>
        <v>#N/A</v>
      </c>
      <c r="Y304" s="66">
        <v>44.95</v>
      </c>
      <c r="Z304" s="260" t="e">
        <f>SUM(Y304-W304)/Y304</f>
        <v>#N/A</v>
      </c>
      <c r="AA304" s="287"/>
      <c r="AB304" s="261" t="e">
        <f>SUM(AA304-Q304)/AA304</f>
        <v>#N/A</v>
      </c>
      <c r="AC304" s="264"/>
    </row>
    <row r="305" spans="1:36" s="268" customFormat="1">
      <c r="A305" s="19" t="s">
        <v>860</v>
      </c>
      <c r="B305" s="17">
        <f>IFERROR(VLOOKUP($H305,'QB Inv Curr'!$H:$AD,13,FALSE),"")</f>
        <v>384</v>
      </c>
      <c r="C305" s="17">
        <f>IFERROR(VLOOKUP($H305,'QB Inv Curr'!$H:$AE,23,FALSE),"")</f>
        <v>192</v>
      </c>
      <c r="D305" s="17">
        <f>IFERROR(VLOOKUP($H305,'QB Inv Curr'!$H:$AL,29,FALSE),"")</f>
        <v>1.2</v>
      </c>
      <c r="E305" s="17">
        <f t="shared" si="19"/>
        <v>320</v>
      </c>
      <c r="F305" s="17">
        <f t="shared" si="18"/>
        <v>14.399999999999999</v>
      </c>
      <c r="G305" s="20" t="s">
        <v>861</v>
      </c>
      <c r="H305" s="19" t="s">
        <v>860</v>
      </c>
      <c r="I305" s="20" t="s">
        <v>2636</v>
      </c>
      <c r="J305" s="279"/>
      <c r="K305" s="523"/>
      <c r="L305" s="21">
        <v>1</v>
      </c>
      <c r="M305" s="72">
        <f>VLOOKUP(H305,Inventory!A:L,12,FALSE)</f>
        <v>4.21</v>
      </c>
      <c r="N305" s="72">
        <f t="shared" ref="N305" si="24">SUM(M305*1.42)*L305</f>
        <v>5.9781999999999993</v>
      </c>
      <c r="O305" s="21"/>
      <c r="P305" s="21"/>
      <c r="Q305" s="269"/>
      <c r="R305" s="67"/>
      <c r="S305" s="67"/>
      <c r="T305" s="369"/>
      <c r="U305" s="384"/>
      <c r="V305" s="23"/>
      <c r="W305" s="23"/>
      <c r="X305" s="23"/>
      <c r="Y305" s="23"/>
      <c r="Z305" s="23"/>
      <c r="AA305" s="287">
        <v>44.95</v>
      </c>
      <c r="AB305"/>
      <c r="AC305" s="262" t="s">
        <v>863</v>
      </c>
      <c r="AE305" s="12"/>
      <c r="AF305" s="12"/>
      <c r="AG305" s="12"/>
      <c r="AH305" s="12"/>
      <c r="AI305" s="12"/>
      <c r="AJ305" s="12"/>
    </row>
    <row r="306" spans="1:36" s="268" customFormat="1">
      <c r="A306" s="19" t="s">
        <v>864</v>
      </c>
      <c r="B306" s="17">
        <f>IFERROR(VLOOKUP($H306,'QB Inv Curr'!$H:$AD,13,FALSE),"")</f>
        <v>200</v>
      </c>
      <c r="C306" s="17">
        <f>IFERROR(VLOOKUP($H306,'QB Inv Curr'!$H:$AE,23,FALSE),"")</f>
        <v>144</v>
      </c>
      <c r="D306" s="17">
        <f>IFERROR(VLOOKUP($H306,'QB Inv Curr'!$H:$AL,29,FALSE),"")</f>
        <v>0</v>
      </c>
      <c r="E306" s="17" t="str">
        <f t="shared" si="19"/>
        <v/>
      </c>
      <c r="F306" s="17">
        <f t="shared" si="18"/>
        <v>0</v>
      </c>
      <c r="G306" s="20"/>
      <c r="H306" s="19" t="s">
        <v>864</v>
      </c>
      <c r="I306" s="20" t="s">
        <v>2637</v>
      </c>
      <c r="J306" s="279"/>
      <c r="K306" s="523"/>
      <c r="L306" s="21">
        <v>1</v>
      </c>
      <c r="M306" s="72">
        <f>VLOOKUP(H306,Inventory!A:L,12,FALSE)</f>
        <v>1.72</v>
      </c>
      <c r="N306" s="72">
        <f t="shared" ref="N306:N310" si="25">M306*L306</f>
        <v>1.72</v>
      </c>
      <c r="O306" s="21"/>
      <c r="P306" s="21"/>
      <c r="Q306" s="256"/>
      <c r="R306" s="67"/>
      <c r="S306" s="67"/>
      <c r="T306" s="369"/>
      <c r="U306" s="384"/>
      <c r="V306" s="23"/>
      <c r="W306" s="23"/>
      <c r="X306" s="23"/>
      <c r="Y306" s="23"/>
      <c r="Z306" s="23"/>
      <c r="AA306" s="6"/>
      <c r="AB306"/>
      <c r="AC306" s="264"/>
      <c r="AE306" s="12"/>
      <c r="AF306" s="12"/>
      <c r="AG306" s="12"/>
      <c r="AH306" s="12"/>
      <c r="AI306" s="12"/>
      <c r="AJ306" s="12"/>
    </row>
    <row r="307" spans="1:36" s="268" customFormat="1">
      <c r="A307" s="19" t="s">
        <v>816</v>
      </c>
      <c r="B307" s="17">
        <f>IFERROR(VLOOKUP($H307,'QB Inv Curr'!$H:$AD,13,FALSE),"")</f>
        <v>952</v>
      </c>
      <c r="C307" s="17">
        <f>IFERROR(VLOOKUP($H307,'QB Inv Curr'!$H:$AE,23,FALSE),"")</f>
        <v>1440</v>
      </c>
      <c r="D307" s="17">
        <f>IFERROR(VLOOKUP($H307,'QB Inv Curr'!$H:$AL,29,FALSE),"")</f>
        <v>1.2</v>
      </c>
      <c r="E307" s="17">
        <f t="shared" si="19"/>
        <v>793.33333333333337</v>
      </c>
      <c r="F307" s="17">
        <f t="shared" si="18"/>
        <v>14.399999999999999</v>
      </c>
      <c r="G307" s="20"/>
      <c r="H307" s="19" t="s">
        <v>816</v>
      </c>
      <c r="I307" s="20" t="s">
        <v>2638</v>
      </c>
      <c r="J307" s="279"/>
      <c r="K307" s="523"/>
      <c r="L307" s="21">
        <v>1</v>
      </c>
      <c r="M307" s="72">
        <f>VLOOKUP(H307,Inventory!A:L,12,FALSE)</f>
        <v>3.01</v>
      </c>
      <c r="N307" s="72">
        <f t="shared" si="25"/>
        <v>3.01</v>
      </c>
      <c r="O307" s="21"/>
      <c r="P307" s="21"/>
      <c r="Q307" s="256"/>
      <c r="R307" s="67"/>
      <c r="S307" s="67"/>
      <c r="T307" s="369"/>
      <c r="U307" s="384"/>
      <c r="V307" s="23"/>
      <c r="W307" s="23"/>
      <c r="X307" s="23"/>
      <c r="Y307" s="23"/>
      <c r="Z307" s="23"/>
      <c r="AA307" s="6"/>
      <c r="AB307"/>
      <c r="AC307" s="264"/>
      <c r="AE307" s="12"/>
      <c r="AF307" s="12"/>
      <c r="AG307" s="12"/>
      <c r="AH307" s="12"/>
      <c r="AI307" s="12"/>
      <c r="AJ307" s="12"/>
    </row>
    <row r="308" spans="1:36" s="268" customFormat="1">
      <c r="A308" s="19" t="s">
        <v>820</v>
      </c>
      <c r="B308" s="17">
        <f>IFERROR(VLOOKUP($H308,'QB Inv Curr'!$H:$AD,13,FALSE),"")</f>
        <v>449</v>
      </c>
      <c r="C308" s="17">
        <f>IFERROR(VLOOKUP($H308,'QB Inv Curr'!$H:$AE,23,FALSE),"")</f>
        <v>882</v>
      </c>
      <c r="D308" s="17">
        <f>IFERROR(VLOOKUP($H308,'QB Inv Curr'!$H:$AL,29,FALSE),"")</f>
        <v>9.6</v>
      </c>
      <c r="E308" s="17">
        <f t="shared" si="19"/>
        <v>46.770833333333336</v>
      </c>
      <c r="F308" s="17">
        <f t="shared" si="18"/>
        <v>115.19999999999999</v>
      </c>
      <c r="G308" s="20"/>
      <c r="H308" s="19" t="s">
        <v>820</v>
      </c>
      <c r="I308" s="20" t="s">
        <v>2639</v>
      </c>
      <c r="J308" s="279"/>
      <c r="K308" s="523"/>
      <c r="L308" s="21">
        <v>1</v>
      </c>
      <c r="M308" s="72">
        <f>VLOOKUP(H308,Inventory!A:L,12,FALSE)</f>
        <v>1.55</v>
      </c>
      <c r="N308" s="72">
        <f t="shared" si="25"/>
        <v>1.55</v>
      </c>
      <c r="O308" s="21"/>
      <c r="P308" s="21"/>
      <c r="Q308" s="256"/>
      <c r="R308" s="67"/>
      <c r="S308" s="67"/>
      <c r="T308" s="369"/>
      <c r="U308" s="384"/>
      <c r="V308" s="23"/>
      <c r="W308" s="23"/>
      <c r="X308" s="23"/>
      <c r="Y308" s="23"/>
      <c r="Z308" s="23"/>
      <c r="AA308" s="6"/>
      <c r="AB308"/>
      <c r="AC308" s="264"/>
      <c r="AE308" s="12"/>
      <c r="AF308" s="12"/>
      <c r="AG308" s="12"/>
      <c r="AH308" s="12"/>
      <c r="AI308" s="12"/>
      <c r="AJ308" s="12"/>
    </row>
    <row r="309" spans="1:36" s="268" customFormat="1">
      <c r="A309" s="19" t="s">
        <v>610</v>
      </c>
      <c r="B309" s="17">
        <f>IFERROR(VLOOKUP($H309,'QB Inv Curr'!$H:$AD,13,FALSE),"")</f>
        <v>0</v>
      </c>
      <c r="C309" s="17">
        <f>IFERROR(VLOOKUP($H309,'QB Inv Curr'!$H:$AE,23,FALSE),"")</f>
        <v>1000</v>
      </c>
      <c r="D309" s="17">
        <f>IFERROR(VLOOKUP($H309,'QB Inv Curr'!$H:$AL,29,FALSE),"")</f>
        <v>0</v>
      </c>
      <c r="E309" s="17" t="str">
        <f t="shared" si="19"/>
        <v/>
      </c>
      <c r="F309" s="17">
        <f t="shared" si="18"/>
        <v>0</v>
      </c>
      <c r="G309" s="20"/>
      <c r="H309" s="19" t="s">
        <v>610</v>
      </c>
      <c r="I309" s="20" t="s">
        <v>2640</v>
      </c>
      <c r="J309" s="279"/>
      <c r="K309" s="523"/>
      <c r="L309" s="21">
        <v>1</v>
      </c>
      <c r="M309" s="72">
        <f>VLOOKUP(H309,Inventory!A:L,12,FALSE)</f>
        <v>0</v>
      </c>
      <c r="N309" s="72">
        <f t="shared" si="25"/>
        <v>0</v>
      </c>
      <c r="O309" s="21"/>
      <c r="P309" s="21"/>
      <c r="Q309" s="256"/>
      <c r="R309" s="67"/>
      <c r="S309" s="67"/>
      <c r="T309" s="369"/>
      <c r="U309" s="384"/>
      <c r="V309" s="23"/>
      <c r="W309" s="23"/>
      <c r="X309" s="23"/>
      <c r="Y309" s="23"/>
      <c r="Z309" s="23"/>
      <c r="AA309" s="6"/>
      <c r="AB309"/>
      <c r="AC309" s="264"/>
      <c r="AE309" s="12"/>
      <c r="AF309" s="12"/>
      <c r="AG309" s="12"/>
      <c r="AH309" s="12"/>
      <c r="AI309" s="12"/>
      <c r="AJ309" s="12"/>
    </row>
    <row r="310" spans="1:36" s="268" customFormat="1">
      <c r="A310" s="19"/>
      <c r="B310" s="17" t="str">
        <f>IFERROR(VLOOKUP($H310,'QB Inv Curr'!$H:$AD,13,FALSE),"")</f>
        <v/>
      </c>
      <c r="C310" s="17" t="str">
        <f>IFERROR(VLOOKUP($H310,'QB Inv Curr'!$H:$AE,23,FALSE),"")</f>
        <v/>
      </c>
      <c r="D310" s="17" t="str">
        <f>IFERROR(VLOOKUP($H310,'QB Inv Curr'!$H:$AL,29,FALSE),"")</f>
        <v/>
      </c>
      <c r="E310" s="17" t="str">
        <f t="shared" si="19"/>
        <v/>
      </c>
      <c r="F310" s="17" t="str">
        <f t="shared" si="18"/>
        <v/>
      </c>
      <c r="G310" s="20"/>
      <c r="H310" s="20"/>
      <c r="I310" s="573" t="s">
        <v>770</v>
      </c>
      <c r="J310" s="279"/>
      <c r="K310" s="523"/>
      <c r="L310" s="21">
        <v>0</v>
      </c>
      <c r="M310" s="72" t="e">
        <f>VLOOKUP(H310,Inventory!A:L,12,FALSE)</f>
        <v>#N/A</v>
      </c>
      <c r="N310" s="72" t="e">
        <f t="shared" si="25"/>
        <v>#N/A</v>
      </c>
      <c r="O310" s="21"/>
      <c r="P310" s="21"/>
      <c r="Q310" s="256"/>
      <c r="R310" s="67"/>
      <c r="S310" s="67"/>
      <c r="T310" s="369"/>
      <c r="U310" s="384"/>
      <c r="V310" s="23"/>
      <c r="W310" s="23"/>
      <c r="X310" s="23"/>
      <c r="Y310" s="23"/>
      <c r="Z310" s="23"/>
      <c r="AA310" s="6"/>
      <c r="AB310"/>
      <c r="AC310" s="264"/>
      <c r="AE310" s="12"/>
      <c r="AF310" s="12"/>
      <c r="AG310" s="12"/>
      <c r="AH310" s="12"/>
      <c r="AI310" s="12"/>
      <c r="AJ310" s="12"/>
    </row>
    <row r="311" spans="1:36" s="268" customFormat="1">
      <c r="A311" s="540"/>
      <c r="B311" s="17" t="str">
        <f>IFERROR(VLOOKUP($H311,'QB Inv Curr'!$H:$AD,13,FALSE),"")</f>
        <v/>
      </c>
      <c r="C311" s="17" t="str">
        <f>IFERROR(VLOOKUP($H311,'QB Inv Curr'!$H:$AE,23,FALSE),"")</f>
        <v/>
      </c>
      <c r="D311" s="17" t="str">
        <f>IFERROR(VLOOKUP($H311,'QB Inv Curr'!$H:$AL,29,FALSE),"")</f>
        <v/>
      </c>
      <c r="E311" s="17" t="str">
        <f t="shared" si="19"/>
        <v/>
      </c>
      <c r="F311" s="17" t="str">
        <f t="shared" si="18"/>
        <v/>
      </c>
      <c r="G311" s="541"/>
      <c r="H311" s="568" t="s">
        <v>2632</v>
      </c>
      <c r="I311" s="544" t="s">
        <v>2633</v>
      </c>
      <c r="J311" s="281"/>
      <c r="K311" s="524"/>
      <c r="L311" s="21">
        <v>1</v>
      </c>
      <c r="M311" s="72" t="e">
        <f>VLOOKUP(H311,Inventory!A:L,12,FALSE)</f>
        <v>#N/A</v>
      </c>
      <c r="N311" s="72" t="e">
        <f>M311*L311</f>
        <v>#N/A</v>
      </c>
      <c r="O311" s="21"/>
      <c r="P311" s="21"/>
      <c r="Q311" s="256"/>
      <c r="R311" s="67"/>
      <c r="S311" s="67"/>
      <c r="T311" s="369"/>
      <c r="U311" s="384"/>
      <c r="V311" s="23"/>
      <c r="W311" s="23"/>
      <c r="X311" s="23"/>
      <c r="Y311" s="23"/>
      <c r="Z311" s="23"/>
      <c r="AA311" s="6"/>
      <c r="AB311"/>
      <c r="AC311" s="264"/>
      <c r="AE311" s="12"/>
      <c r="AF311" s="12"/>
      <c r="AG311" s="12"/>
      <c r="AH311" s="12"/>
      <c r="AI311" s="12"/>
      <c r="AJ311" s="12"/>
    </row>
    <row r="312" spans="1:36" s="268" customFormat="1">
      <c r="A312" s="540"/>
      <c r="B312" s="17">
        <f>IFERROR(VLOOKUP($H312,'QB Inv Curr'!$H:$AD,13,FALSE),"")</f>
        <v>250</v>
      </c>
      <c r="C312" s="17">
        <f>IFERROR(VLOOKUP($H312,'QB Inv Curr'!$H:$AE,23,FALSE),"")</f>
        <v>0</v>
      </c>
      <c r="D312" s="17">
        <f>IFERROR(VLOOKUP($H312,'QB Inv Curr'!$H:$AL,29,FALSE),"")</f>
        <v>0</v>
      </c>
      <c r="E312" s="17" t="str">
        <f t="shared" si="19"/>
        <v/>
      </c>
      <c r="F312" s="17">
        <f t="shared" si="18"/>
        <v>0</v>
      </c>
      <c r="G312" s="541"/>
      <c r="H312" s="568" t="s">
        <v>2641</v>
      </c>
      <c r="I312" s="544" t="s">
        <v>2609</v>
      </c>
      <c r="J312" s="281"/>
      <c r="K312" s="524"/>
      <c r="L312" s="21">
        <v>1</v>
      </c>
      <c r="M312" s="72" t="e">
        <f>VLOOKUP(H312,Inventory!A:L,12,FALSE)</f>
        <v>#N/A</v>
      </c>
      <c r="N312" s="72" t="e">
        <f>M312*L312</f>
        <v>#N/A</v>
      </c>
      <c r="O312" s="21"/>
      <c r="P312" s="21"/>
      <c r="Q312" s="256"/>
      <c r="R312" s="67"/>
      <c r="S312" s="67"/>
      <c r="T312" s="369"/>
      <c r="U312" s="384"/>
      <c r="V312" s="23"/>
      <c r="W312" s="23"/>
      <c r="X312" s="23"/>
      <c r="Y312" s="23"/>
      <c r="Z312" s="23"/>
      <c r="AA312" s="6"/>
      <c r="AB312"/>
      <c r="AC312" s="264"/>
      <c r="AE312" s="12"/>
      <c r="AF312" s="12"/>
      <c r="AG312" s="12"/>
      <c r="AH312" s="12"/>
      <c r="AI312" s="12"/>
      <c r="AJ312" s="12"/>
    </row>
    <row r="313" spans="1:36" s="268" customFormat="1">
      <c r="A313" s="545" t="s">
        <v>761</v>
      </c>
      <c r="B313" s="17" t="str">
        <f>IFERROR(VLOOKUP($H313,'QB Inv Curr'!$H:$AD,13,FALSE),"")</f>
        <v/>
      </c>
      <c r="C313" s="17" t="str">
        <f>IFERROR(VLOOKUP($H313,'QB Inv Curr'!$H:$AE,23,FALSE),"")</f>
        <v/>
      </c>
      <c r="D313" s="17" t="str">
        <f>IFERROR(VLOOKUP($H313,'QB Inv Curr'!$H:$AL,29,FALSE),"")</f>
        <v/>
      </c>
      <c r="E313" s="17" t="str">
        <f t="shared" si="19"/>
        <v/>
      </c>
      <c r="F313" s="17" t="str">
        <f t="shared" si="18"/>
        <v/>
      </c>
      <c r="G313" s="541"/>
      <c r="H313" s="343" t="s">
        <v>564</v>
      </c>
      <c r="I313" s="544" t="s">
        <v>540</v>
      </c>
      <c r="J313" s="281"/>
      <c r="K313" s="524"/>
      <c r="L313" s="21">
        <v>1</v>
      </c>
      <c r="M313" s="72">
        <f>VLOOKUP(H313,Inventory!A:L,12,FALSE)</f>
        <v>0.75</v>
      </c>
      <c r="N313" s="72">
        <f>M313*L313</f>
        <v>0.75</v>
      </c>
      <c r="O313" s="21"/>
      <c r="P313" s="21"/>
      <c r="Q313" s="256"/>
      <c r="R313" s="67"/>
      <c r="S313" s="67"/>
      <c r="T313" s="369"/>
      <c r="U313" s="384"/>
      <c r="V313" s="23"/>
      <c r="W313" s="23"/>
      <c r="X313" s="23"/>
      <c r="Y313" s="23"/>
      <c r="Z313" s="23"/>
      <c r="AA313" s="6"/>
      <c r="AB313"/>
      <c r="AC313" s="264"/>
      <c r="AE313" s="12"/>
      <c r="AF313" s="12"/>
      <c r="AG313" s="12"/>
      <c r="AH313" s="12"/>
      <c r="AI313" s="12"/>
      <c r="AJ313" s="12"/>
    </row>
    <row r="314" spans="1:36" s="268" customFormat="1">
      <c r="A314" s="540"/>
      <c r="B314" s="17" t="str">
        <f>IFERROR(VLOOKUP($H314,'QB Inv Curr'!$H:$AD,13,FALSE),"")</f>
        <v/>
      </c>
      <c r="C314" s="17" t="str">
        <f>IFERROR(VLOOKUP($H314,'QB Inv Curr'!$H:$AE,23,FALSE),"")</f>
        <v/>
      </c>
      <c r="D314" s="17" t="str">
        <f>IFERROR(VLOOKUP($H314,'QB Inv Curr'!$H:$AL,29,FALSE),"")</f>
        <v/>
      </c>
      <c r="E314" s="17" t="str">
        <f t="shared" si="19"/>
        <v/>
      </c>
      <c r="F314" s="17" t="str">
        <f t="shared" si="18"/>
        <v/>
      </c>
      <c r="G314" s="541"/>
      <c r="H314" s="541"/>
      <c r="I314" s="541"/>
      <c r="J314" s="281"/>
      <c r="K314" s="524"/>
      <c r="L314" s="259">
        <v>0.25</v>
      </c>
      <c r="M314" s="72" t="e">
        <f>VLOOKUP(H314,Inventory!A:L,12,FALSE)</f>
        <v>#N/A</v>
      </c>
      <c r="N314" s="72" t="e">
        <f>M314*L314</f>
        <v>#N/A</v>
      </c>
      <c r="O314" s="21"/>
      <c r="P314" s="21"/>
      <c r="Q314" s="256"/>
      <c r="R314" s="67"/>
      <c r="S314" s="67"/>
      <c r="T314" s="369"/>
      <c r="U314" s="384"/>
      <c r="V314" s="23"/>
      <c r="W314" s="23"/>
      <c r="X314" s="23"/>
      <c r="Y314" s="23"/>
      <c r="Z314" s="23"/>
      <c r="AA314" s="6"/>
      <c r="AB314"/>
      <c r="AC314" s="264"/>
      <c r="AE314" s="12"/>
      <c r="AF314" s="12"/>
      <c r="AG314" s="12"/>
      <c r="AH314" s="12"/>
      <c r="AI314" s="12"/>
      <c r="AJ314" s="12"/>
    </row>
    <row r="315" spans="1:36" s="268" customFormat="1">
      <c r="A315" s="540"/>
      <c r="B315" s="17" t="str">
        <f>IFERROR(VLOOKUP($H315,'QB Inv Curr'!$H:$AD,13,FALSE),"")</f>
        <v/>
      </c>
      <c r="C315" s="17" t="str">
        <f>IFERROR(VLOOKUP($H315,'QB Inv Curr'!$H:$AE,23,FALSE),"")</f>
        <v/>
      </c>
      <c r="D315" s="17" t="str">
        <f>IFERROR(VLOOKUP($H315,'QB Inv Curr'!$H:$AL,29,FALSE),"")</f>
        <v/>
      </c>
      <c r="E315" s="17" t="str">
        <f t="shared" si="19"/>
        <v/>
      </c>
      <c r="F315" s="17" t="str">
        <f t="shared" si="18"/>
        <v/>
      </c>
      <c r="G315" s="541"/>
      <c r="H315" s="541"/>
      <c r="I315" s="541"/>
      <c r="J315" s="281"/>
      <c r="K315" s="524"/>
      <c r="L315" s="86"/>
      <c r="M315" s="87"/>
      <c r="N315" s="87"/>
      <c r="O315" s="86"/>
      <c r="P315" s="86"/>
      <c r="Q315" s="249"/>
      <c r="R315" s="67"/>
      <c r="S315" s="67"/>
      <c r="T315" s="369"/>
      <c r="U315" s="384"/>
      <c r="V315" s="23"/>
      <c r="W315" s="23"/>
      <c r="X315" s="23"/>
      <c r="Y315" s="23"/>
      <c r="Z315" s="23"/>
      <c r="AA315" s="6"/>
      <c r="AB315"/>
      <c r="AC315" s="264"/>
      <c r="AE315" s="12"/>
      <c r="AF315" s="12"/>
      <c r="AG315" s="12"/>
      <c r="AH315" s="12"/>
      <c r="AI315" s="12"/>
      <c r="AJ315" s="12"/>
    </row>
    <row r="316" spans="1:36" s="2" customFormat="1" ht="31.5">
      <c r="A316" s="539" t="s">
        <v>496</v>
      </c>
      <c r="B316" s="17">
        <f>IFERROR(VLOOKUP($H316,'QB Inv Curr'!$H:$AD,13,FALSE),"")</f>
        <v>0</v>
      </c>
      <c r="C316" s="17">
        <f>IFERROR(VLOOKUP($H316,'QB Inv Curr'!$H:$AE,23,FALSE),"")</f>
        <v>0</v>
      </c>
      <c r="D316" s="17">
        <f>IFERROR(VLOOKUP($H316,'QB Inv Curr'!$H:$AL,29,FALSE),"")</f>
        <v>0</v>
      </c>
      <c r="E316" s="17" t="str">
        <f t="shared" si="19"/>
        <v/>
      </c>
      <c r="F316" s="17">
        <f t="shared" si="18"/>
        <v>0</v>
      </c>
      <c r="G316" s="542"/>
      <c r="H316" s="539" t="s">
        <v>496</v>
      </c>
      <c r="I316" s="542"/>
      <c r="J316" s="278" t="s">
        <v>497</v>
      </c>
      <c r="K316" s="521">
        <v>810797031732</v>
      </c>
      <c r="L316" s="17">
        <v>1</v>
      </c>
      <c r="M316" s="74"/>
      <c r="N316" s="74"/>
      <c r="O316" s="17"/>
      <c r="P316" s="17"/>
      <c r="Q316" s="255" t="e">
        <f>SUM(N317:N326)</f>
        <v>#N/A</v>
      </c>
      <c r="R316" s="255">
        <v>33.99</v>
      </c>
      <c r="S316" s="255">
        <v>53.99</v>
      </c>
      <c r="T316" s="370"/>
      <c r="U316" s="385"/>
      <c r="V316" s="23"/>
      <c r="W316" s="66" t="e">
        <f>Q316*2</f>
        <v>#N/A</v>
      </c>
      <c r="X316" s="260" t="e">
        <f>SUM(W316-Q316)/W316</f>
        <v>#N/A</v>
      </c>
      <c r="Y316" s="66">
        <v>69.95</v>
      </c>
      <c r="Z316" s="260" t="e">
        <f>SUM(Y316-W316)/Y316</f>
        <v>#N/A</v>
      </c>
      <c r="AA316" s="287"/>
      <c r="AB316" s="261" t="e">
        <f>SUM(AA316-Q316)/AA316</f>
        <v>#N/A</v>
      </c>
    </row>
    <row r="317" spans="1:36" s="268" customFormat="1">
      <c r="A317" s="19" t="s">
        <v>872</v>
      </c>
      <c r="B317" s="17">
        <f>IFERROR(VLOOKUP($H317,'QB Inv Curr'!$H:$AD,13,FALSE),"")</f>
        <v>120</v>
      </c>
      <c r="C317" s="17">
        <f>IFERROR(VLOOKUP($H317,'QB Inv Curr'!$H:$AE,23,FALSE),"")</f>
        <v>120</v>
      </c>
      <c r="D317" s="17">
        <f>IFERROR(VLOOKUP($H317,'QB Inv Curr'!$H:$AL,29,FALSE),"")</f>
        <v>0</v>
      </c>
      <c r="E317" s="17" t="str">
        <f t="shared" si="19"/>
        <v/>
      </c>
      <c r="F317" s="17">
        <f t="shared" si="18"/>
        <v>0</v>
      </c>
      <c r="G317" s="20" t="s">
        <v>873</v>
      </c>
      <c r="H317" s="19" t="s">
        <v>872</v>
      </c>
      <c r="I317" s="20" t="s">
        <v>2642</v>
      </c>
      <c r="J317" s="279"/>
      <c r="K317" s="523"/>
      <c r="L317" s="21">
        <v>1</v>
      </c>
      <c r="M317" s="72">
        <f>VLOOKUP(H317,Inventory!A:L,12,FALSE)</f>
        <v>5.46</v>
      </c>
      <c r="N317" s="72">
        <f t="shared" ref="N317" si="26">SUM(M317*1.42)*L317</f>
        <v>7.7531999999999996</v>
      </c>
      <c r="O317" s="21"/>
      <c r="P317" s="21"/>
      <c r="Q317" s="269"/>
      <c r="R317" s="67"/>
      <c r="S317" s="67"/>
      <c r="T317" s="369"/>
      <c r="U317" s="384"/>
      <c r="V317" s="23"/>
      <c r="W317" s="23"/>
      <c r="X317" s="23"/>
      <c r="Y317" s="23"/>
      <c r="Z317" s="23"/>
      <c r="AA317" s="287">
        <v>69.95</v>
      </c>
      <c r="AB317"/>
      <c r="AC317" s="262" t="s">
        <v>875</v>
      </c>
      <c r="AE317" s="12"/>
      <c r="AF317" s="12"/>
      <c r="AG317" s="12"/>
      <c r="AH317" s="12"/>
      <c r="AI317" s="12"/>
      <c r="AJ317" s="12"/>
    </row>
    <row r="318" spans="1:36" s="268" customFormat="1">
      <c r="A318" s="19" t="s">
        <v>876</v>
      </c>
      <c r="B318" s="17">
        <f>IFERROR(VLOOKUP($H318,'QB Inv Curr'!$H:$AD,13,FALSE),"")</f>
        <v>105</v>
      </c>
      <c r="C318" s="17">
        <f>IFERROR(VLOOKUP($H318,'QB Inv Curr'!$H:$AE,23,FALSE),"")</f>
        <v>105</v>
      </c>
      <c r="D318" s="17">
        <f>IFERROR(VLOOKUP($H318,'QB Inv Curr'!$H:$AL,29,FALSE),"")</f>
        <v>0</v>
      </c>
      <c r="E318" s="17" t="str">
        <f t="shared" si="19"/>
        <v/>
      </c>
      <c r="F318" s="17">
        <f t="shared" si="18"/>
        <v>0</v>
      </c>
      <c r="G318" s="20"/>
      <c r="H318" s="19" t="s">
        <v>876</v>
      </c>
      <c r="I318" s="20" t="s">
        <v>2643</v>
      </c>
      <c r="J318" s="279"/>
      <c r="K318" s="523"/>
      <c r="L318" s="21">
        <v>1</v>
      </c>
      <c r="M318" s="72">
        <f>VLOOKUP(H318,Inventory!A:L,12,FALSE)</f>
        <v>3.08</v>
      </c>
      <c r="N318" s="72">
        <f t="shared" ref="N318:N322" si="27">M318*L318</f>
        <v>3.08</v>
      </c>
      <c r="O318" s="21"/>
      <c r="P318" s="21"/>
      <c r="Q318" s="256"/>
      <c r="R318" s="67"/>
      <c r="S318" s="67"/>
      <c r="T318" s="369"/>
      <c r="U318" s="384"/>
      <c r="V318" s="23"/>
      <c r="W318" s="23"/>
      <c r="X318" s="23"/>
      <c r="Y318" s="23"/>
      <c r="Z318" s="23"/>
      <c r="AA318" s="6"/>
      <c r="AB318"/>
      <c r="AC318" s="264"/>
      <c r="AE318" s="12"/>
      <c r="AF318" s="12"/>
      <c r="AG318" s="12"/>
      <c r="AH318" s="12"/>
      <c r="AI318" s="12"/>
      <c r="AJ318" s="12"/>
    </row>
    <row r="319" spans="1:36" s="268" customFormat="1">
      <c r="A319" s="19" t="s">
        <v>878</v>
      </c>
      <c r="B319" s="17">
        <f>IFERROR(VLOOKUP($H319,'QB Inv Curr'!$H:$AD,13,FALSE),"")</f>
        <v>78</v>
      </c>
      <c r="C319" s="17">
        <f>IFERROR(VLOOKUP($H319,'QB Inv Curr'!$H:$AE,23,FALSE),"")</f>
        <v>336</v>
      </c>
      <c r="D319" s="17">
        <f>IFERROR(VLOOKUP($H319,'QB Inv Curr'!$H:$AL,29,FALSE),"")</f>
        <v>13.7</v>
      </c>
      <c r="E319" s="17">
        <f t="shared" si="19"/>
        <v>5.6934306569343072</v>
      </c>
      <c r="F319" s="17">
        <f t="shared" si="18"/>
        <v>164.39999999999998</v>
      </c>
      <c r="G319" s="20"/>
      <c r="H319" s="19" t="s">
        <v>878</v>
      </c>
      <c r="I319" s="20" t="s">
        <v>2644</v>
      </c>
      <c r="J319" s="279"/>
      <c r="K319" s="523"/>
      <c r="L319" s="21">
        <v>1</v>
      </c>
      <c r="M319" s="72">
        <f>VLOOKUP(H319,Inventory!A:L,12,FALSE)</f>
        <v>4.32</v>
      </c>
      <c r="N319" s="72">
        <f t="shared" si="27"/>
        <v>4.32</v>
      </c>
      <c r="O319" s="21"/>
      <c r="P319" s="21"/>
      <c r="Q319" s="256"/>
      <c r="R319" s="67"/>
      <c r="S319" s="67"/>
      <c r="T319" s="369"/>
      <c r="U319" s="384"/>
      <c r="V319" s="23"/>
      <c r="W319" s="23"/>
      <c r="X319" s="23"/>
      <c r="Y319" s="23"/>
      <c r="Z319" s="23"/>
      <c r="AA319" s="6"/>
      <c r="AB319"/>
      <c r="AC319" s="264"/>
      <c r="AE319" s="12"/>
      <c r="AF319" s="12"/>
      <c r="AG319" s="12"/>
      <c r="AH319" s="12"/>
      <c r="AI319" s="12"/>
      <c r="AJ319" s="12"/>
    </row>
    <row r="320" spans="1:36" s="268" customFormat="1">
      <c r="A320" s="19" t="s">
        <v>880</v>
      </c>
      <c r="B320" s="17">
        <f>IFERROR(VLOOKUP($H320,'QB Inv Curr'!$H:$AD,13,FALSE),"")</f>
        <v>51</v>
      </c>
      <c r="C320" s="17">
        <f>IFERROR(VLOOKUP($H320,'QB Inv Curr'!$H:$AE,23,FALSE),"")</f>
        <v>270</v>
      </c>
      <c r="D320" s="17">
        <f>IFERROR(VLOOKUP($H320,'QB Inv Curr'!$H:$AL,29,FALSE),"")</f>
        <v>12.8</v>
      </c>
      <c r="E320" s="17">
        <f t="shared" si="19"/>
        <v>3.984375</v>
      </c>
      <c r="F320" s="17">
        <f t="shared" si="18"/>
        <v>153.60000000000002</v>
      </c>
      <c r="G320" s="20"/>
      <c r="H320" s="19" t="s">
        <v>880</v>
      </c>
      <c r="I320" s="20" t="s">
        <v>2645</v>
      </c>
      <c r="J320" s="279"/>
      <c r="K320" s="523"/>
      <c r="L320" s="21">
        <v>1</v>
      </c>
      <c r="M320" s="72">
        <f>VLOOKUP(H320,Inventory!A:L,12,FALSE)</f>
        <v>2.34</v>
      </c>
      <c r="N320" s="72">
        <f t="shared" si="27"/>
        <v>2.34</v>
      </c>
      <c r="O320" s="21"/>
      <c r="P320" s="21"/>
      <c r="Q320" s="256"/>
      <c r="R320" s="67"/>
      <c r="S320" s="67"/>
      <c r="T320" s="369"/>
      <c r="U320" s="384"/>
      <c r="V320" s="23"/>
      <c r="W320" s="23"/>
      <c r="X320" s="23"/>
      <c r="Y320" s="23"/>
      <c r="Z320" s="23"/>
      <c r="AA320" s="6"/>
      <c r="AB320"/>
      <c r="AC320" s="264"/>
      <c r="AE320" s="12"/>
      <c r="AF320" s="12"/>
      <c r="AG320" s="12"/>
      <c r="AH320" s="12"/>
      <c r="AI320" s="12"/>
      <c r="AJ320" s="12"/>
    </row>
    <row r="321" spans="1:36" s="268" customFormat="1">
      <c r="A321" s="19" t="s">
        <v>623</v>
      </c>
      <c r="B321" s="17">
        <f>IFERROR(VLOOKUP($H321,'QB Inv Curr'!$H:$AD,13,FALSE),"")</f>
        <v>0</v>
      </c>
      <c r="C321" s="17">
        <f>IFERROR(VLOOKUP($H321,'QB Inv Curr'!$H:$AE,23,FALSE),"")</f>
        <v>400</v>
      </c>
      <c r="D321" s="17">
        <f>IFERROR(VLOOKUP($H321,'QB Inv Curr'!$H:$AL,29,FALSE),"")</f>
        <v>0</v>
      </c>
      <c r="E321" s="17" t="str">
        <f t="shared" si="19"/>
        <v/>
      </c>
      <c r="F321" s="17">
        <f t="shared" si="18"/>
        <v>0</v>
      </c>
      <c r="G321" s="20"/>
      <c r="H321" s="19" t="s">
        <v>623</v>
      </c>
      <c r="I321" s="20" t="s">
        <v>2646</v>
      </c>
      <c r="J321" s="279"/>
      <c r="K321" s="523"/>
      <c r="L321" s="21">
        <v>1</v>
      </c>
      <c r="M321" s="72">
        <f>VLOOKUP(H321,Inventory!A:L,12,FALSE)</f>
        <v>0</v>
      </c>
      <c r="N321" s="72">
        <f t="shared" si="27"/>
        <v>0</v>
      </c>
      <c r="O321" s="21"/>
      <c r="P321" s="21"/>
      <c r="Q321" s="256"/>
      <c r="R321" s="67"/>
      <c r="S321" s="67"/>
      <c r="T321" s="369"/>
      <c r="U321" s="384"/>
      <c r="V321" s="23"/>
      <c r="W321" s="23"/>
      <c r="X321" s="23"/>
      <c r="Y321" s="23"/>
      <c r="Z321" s="23"/>
      <c r="AA321" s="6"/>
      <c r="AB321"/>
      <c r="AC321" s="264"/>
      <c r="AE321" s="12"/>
      <c r="AF321" s="12"/>
      <c r="AG321" s="12"/>
      <c r="AH321" s="12"/>
      <c r="AI321" s="12"/>
      <c r="AJ321" s="12"/>
    </row>
    <row r="322" spans="1:36" s="268" customFormat="1">
      <c r="A322" s="19"/>
      <c r="B322" s="17" t="str">
        <f>IFERROR(VLOOKUP($H322,'QB Inv Curr'!$H:$AD,13,FALSE),"")</f>
        <v/>
      </c>
      <c r="C322" s="17" t="str">
        <f>IFERROR(VLOOKUP($H322,'QB Inv Curr'!$H:$AE,23,FALSE),"")</f>
        <v/>
      </c>
      <c r="D322" s="17" t="str">
        <f>IFERROR(VLOOKUP($H322,'QB Inv Curr'!$H:$AL,29,FALSE),"")</f>
        <v/>
      </c>
      <c r="E322" s="17" t="str">
        <f t="shared" si="19"/>
        <v/>
      </c>
      <c r="F322" s="17" t="str">
        <f t="shared" si="18"/>
        <v/>
      </c>
      <c r="G322" s="20"/>
      <c r="H322" s="20"/>
      <c r="I322" s="573" t="s">
        <v>770</v>
      </c>
      <c r="J322" s="279"/>
      <c r="K322" s="523"/>
      <c r="L322" s="21">
        <v>0</v>
      </c>
      <c r="M322" s="72" t="e">
        <f>VLOOKUP(H322,Inventory!A:L,12,FALSE)</f>
        <v>#N/A</v>
      </c>
      <c r="N322" s="72" t="e">
        <f t="shared" si="27"/>
        <v>#N/A</v>
      </c>
      <c r="O322" s="21"/>
      <c r="P322" s="21"/>
      <c r="Q322" s="256"/>
      <c r="R322" s="67"/>
      <c r="S322" s="67"/>
      <c r="T322" s="369"/>
      <c r="U322" s="384"/>
      <c r="V322" s="23"/>
      <c r="W322" s="23"/>
      <c r="X322" s="23"/>
      <c r="Y322" s="23"/>
      <c r="Z322" s="23"/>
      <c r="AA322" s="6"/>
      <c r="AB322"/>
      <c r="AC322" s="264"/>
      <c r="AE322" s="12"/>
      <c r="AF322" s="12"/>
      <c r="AG322" s="12"/>
      <c r="AH322" s="12"/>
      <c r="AI322" s="12"/>
      <c r="AJ322" s="12"/>
    </row>
    <row r="323" spans="1:36" s="268" customFormat="1">
      <c r="A323" s="540"/>
      <c r="B323" s="17" t="str">
        <f>IFERROR(VLOOKUP($H323,'QB Inv Curr'!$H:$AD,13,FALSE),"")</f>
        <v/>
      </c>
      <c r="C323" s="17" t="str">
        <f>IFERROR(VLOOKUP($H323,'QB Inv Curr'!$H:$AE,23,FALSE),"")</f>
        <v/>
      </c>
      <c r="D323" s="17" t="str">
        <f>IFERROR(VLOOKUP($H323,'QB Inv Curr'!$H:$AL,29,FALSE),"")</f>
        <v/>
      </c>
      <c r="E323" s="17" t="str">
        <f t="shared" si="19"/>
        <v/>
      </c>
      <c r="F323" s="17" t="str">
        <f t="shared" si="18"/>
        <v/>
      </c>
      <c r="G323" s="541"/>
      <c r="H323" s="568" t="s">
        <v>2632</v>
      </c>
      <c r="I323" s="544" t="s">
        <v>2633</v>
      </c>
      <c r="J323" s="281"/>
      <c r="K323" s="524"/>
      <c r="L323" s="21">
        <v>1</v>
      </c>
      <c r="M323" s="72" t="e">
        <f>VLOOKUP(H323,Inventory!A:L,12,FALSE)</f>
        <v>#N/A</v>
      </c>
      <c r="N323" s="72" t="e">
        <f>M323*L323</f>
        <v>#N/A</v>
      </c>
      <c r="O323" s="21"/>
      <c r="P323" s="21"/>
      <c r="Q323" s="256"/>
      <c r="R323" s="67"/>
      <c r="S323" s="67"/>
      <c r="T323" s="369"/>
      <c r="U323" s="384"/>
      <c r="V323" s="23"/>
      <c r="W323" s="23"/>
      <c r="X323" s="23"/>
      <c r="Y323" s="23"/>
      <c r="Z323" s="23"/>
      <c r="AA323" s="6"/>
      <c r="AB323"/>
      <c r="AC323" s="264"/>
      <c r="AE323" s="12"/>
      <c r="AF323" s="12"/>
      <c r="AG323" s="12"/>
      <c r="AH323" s="12"/>
      <c r="AI323" s="12"/>
      <c r="AJ323" s="12"/>
    </row>
    <row r="324" spans="1:36" s="268" customFormat="1">
      <c r="A324" s="540"/>
      <c r="B324" s="17">
        <f>IFERROR(VLOOKUP($H324,'QB Inv Curr'!$H:$AD,13,FALSE),"")</f>
        <v>250</v>
      </c>
      <c r="C324" s="17">
        <f>IFERROR(VLOOKUP($H324,'QB Inv Curr'!$H:$AE,23,FALSE),"")</f>
        <v>0</v>
      </c>
      <c r="D324" s="17">
        <f>IFERROR(VLOOKUP($H324,'QB Inv Curr'!$H:$AL,29,FALSE),"")</f>
        <v>0</v>
      </c>
      <c r="E324" s="17" t="str">
        <f t="shared" si="19"/>
        <v/>
      </c>
      <c r="F324" s="17">
        <f t="shared" ref="F324:F387" si="28">IFERROR(SUM(D324*12),"")</f>
        <v>0</v>
      </c>
      <c r="G324" s="541"/>
      <c r="H324" s="568" t="s">
        <v>2647</v>
      </c>
      <c r="I324" s="544" t="s">
        <v>2609</v>
      </c>
      <c r="J324" s="281"/>
      <c r="K324" s="524"/>
      <c r="L324" s="21">
        <v>1</v>
      </c>
      <c r="M324" s="72" t="e">
        <f>VLOOKUP(H324,Inventory!A:L,12,FALSE)</f>
        <v>#N/A</v>
      </c>
      <c r="N324" s="72" t="e">
        <f>M324*L324</f>
        <v>#N/A</v>
      </c>
      <c r="O324" s="21"/>
      <c r="P324" s="21"/>
      <c r="Q324" s="256"/>
      <c r="R324" s="67"/>
      <c r="S324" s="67"/>
      <c r="T324" s="369"/>
      <c r="U324" s="384"/>
      <c r="V324" s="23"/>
      <c r="W324" s="23"/>
      <c r="X324" s="23"/>
      <c r="Y324" s="23"/>
      <c r="Z324" s="23"/>
      <c r="AA324" s="6"/>
      <c r="AB324"/>
      <c r="AC324" s="264"/>
      <c r="AE324" s="12"/>
      <c r="AF324" s="12"/>
      <c r="AG324" s="12"/>
      <c r="AH324" s="12"/>
      <c r="AI324" s="12"/>
      <c r="AJ324" s="12"/>
    </row>
    <row r="325" spans="1:36" s="268" customFormat="1">
      <c r="A325" s="545" t="s">
        <v>761</v>
      </c>
      <c r="B325" s="17" t="str">
        <f>IFERROR(VLOOKUP($H325,'QB Inv Curr'!$H:$AD,13,FALSE),"")</f>
        <v/>
      </c>
      <c r="C325" s="17" t="str">
        <f>IFERROR(VLOOKUP($H325,'QB Inv Curr'!$H:$AE,23,FALSE),"")</f>
        <v/>
      </c>
      <c r="D325" s="17" t="str">
        <f>IFERROR(VLOOKUP($H325,'QB Inv Curr'!$H:$AL,29,FALSE),"")</f>
        <v/>
      </c>
      <c r="E325" s="17" t="str">
        <f t="shared" ref="E325:E388" si="29">IFERROR(SUM(B325/D325),"")</f>
        <v/>
      </c>
      <c r="F325" s="17" t="str">
        <f t="shared" si="28"/>
        <v/>
      </c>
      <c r="G325" s="541"/>
      <c r="H325" s="343" t="s">
        <v>564</v>
      </c>
      <c r="I325" s="544" t="s">
        <v>540</v>
      </c>
      <c r="J325" s="281"/>
      <c r="K325" s="524"/>
      <c r="L325" s="21">
        <v>1</v>
      </c>
      <c r="M325" s="72">
        <f>VLOOKUP(H325,Inventory!A:L,12,FALSE)</f>
        <v>0.75</v>
      </c>
      <c r="N325" s="72">
        <f>M325*L325</f>
        <v>0.75</v>
      </c>
      <c r="O325" s="21"/>
      <c r="P325" s="21"/>
      <c r="Q325" s="256"/>
      <c r="R325" s="67"/>
      <c r="S325" s="67"/>
      <c r="T325" s="369"/>
      <c r="U325" s="384"/>
      <c r="V325" s="23"/>
      <c r="W325" s="23"/>
      <c r="X325" s="23"/>
      <c r="Y325" s="23"/>
      <c r="Z325" s="23"/>
      <c r="AA325" s="6"/>
      <c r="AB325"/>
      <c r="AC325" s="264"/>
      <c r="AE325" s="12"/>
      <c r="AF325" s="12"/>
      <c r="AG325" s="12"/>
      <c r="AH325" s="12"/>
      <c r="AI325" s="12"/>
      <c r="AJ325" s="12"/>
    </row>
    <row r="326" spans="1:36" s="268" customFormat="1">
      <c r="A326" s="540"/>
      <c r="B326" s="17" t="str">
        <f>IFERROR(VLOOKUP($H326,'QB Inv Curr'!$H:$AD,13,FALSE),"")</f>
        <v/>
      </c>
      <c r="C326" s="17" t="str">
        <f>IFERROR(VLOOKUP($H326,'QB Inv Curr'!$H:$AE,23,FALSE),"")</f>
        <v/>
      </c>
      <c r="D326" s="17" t="str">
        <f>IFERROR(VLOOKUP($H326,'QB Inv Curr'!$H:$AL,29,FALSE),"")</f>
        <v/>
      </c>
      <c r="E326" s="17" t="str">
        <f t="shared" si="29"/>
        <v/>
      </c>
      <c r="F326" s="17" t="str">
        <f t="shared" si="28"/>
        <v/>
      </c>
      <c r="G326" s="541"/>
      <c r="H326" s="541"/>
      <c r="I326" s="541"/>
      <c r="J326" s="281"/>
      <c r="K326" s="524"/>
      <c r="L326" s="259">
        <v>0.25</v>
      </c>
      <c r="M326" s="72">
        <v>0.9</v>
      </c>
      <c r="N326" s="72">
        <f>M326*L326</f>
        <v>0.22500000000000001</v>
      </c>
      <c r="O326" s="21"/>
      <c r="P326" s="21"/>
      <c r="Q326" s="256"/>
      <c r="R326" s="67"/>
      <c r="S326" s="67"/>
      <c r="T326" s="369"/>
      <c r="U326" s="384"/>
      <c r="V326" s="23"/>
      <c r="W326" s="23"/>
      <c r="X326" s="23"/>
      <c r="Y326" s="23"/>
      <c r="Z326" s="23"/>
      <c r="AA326" s="6"/>
      <c r="AB326"/>
      <c r="AC326" s="264"/>
      <c r="AE326" s="12"/>
      <c r="AF326" s="12"/>
      <c r="AG326" s="12"/>
      <c r="AH326" s="12"/>
      <c r="AI326" s="12"/>
      <c r="AJ326" s="12"/>
    </row>
    <row r="327" spans="1:36" s="268" customFormat="1">
      <c r="A327" s="540"/>
      <c r="B327" s="17" t="str">
        <f>IFERROR(VLOOKUP($H327,'QB Inv Curr'!$H:$AD,13,FALSE),"")</f>
        <v/>
      </c>
      <c r="C327" s="17" t="str">
        <f>IFERROR(VLOOKUP($H327,'QB Inv Curr'!$H:$AE,23,FALSE),"")</f>
        <v/>
      </c>
      <c r="D327" s="17" t="str">
        <f>IFERROR(VLOOKUP($H327,'QB Inv Curr'!$H:$AL,29,FALSE),"")</f>
        <v/>
      </c>
      <c r="E327" s="17" t="str">
        <f t="shared" si="29"/>
        <v/>
      </c>
      <c r="F327" s="17" t="str">
        <f t="shared" si="28"/>
        <v/>
      </c>
      <c r="G327" s="541"/>
      <c r="H327" s="541"/>
      <c r="I327" s="541"/>
      <c r="J327" s="281"/>
      <c r="K327" s="524"/>
      <c r="L327" s="86"/>
      <c r="M327" s="87"/>
      <c r="N327" s="87"/>
      <c r="O327" s="86"/>
      <c r="P327" s="86"/>
      <c r="Q327" s="249"/>
      <c r="R327" s="67"/>
      <c r="S327" s="67"/>
      <c r="T327" s="369"/>
      <c r="U327" s="384"/>
      <c r="V327" s="23"/>
      <c r="W327" s="23"/>
      <c r="X327" s="23"/>
      <c r="Y327" s="23"/>
      <c r="Z327" s="23"/>
      <c r="AA327" s="6"/>
      <c r="AB327"/>
      <c r="AC327" s="264"/>
      <c r="AE327" s="12"/>
      <c r="AF327" s="12"/>
      <c r="AG327" s="12"/>
      <c r="AH327" s="12"/>
      <c r="AI327" s="12"/>
      <c r="AJ327" s="12"/>
    </row>
    <row r="328" spans="1:36" s="2" customFormat="1">
      <c r="A328" s="539" t="s">
        <v>498</v>
      </c>
      <c r="B328" s="17">
        <f>IFERROR(VLOOKUP($H328,'QB Inv Curr'!$H:$AD,13,FALSE),"")</f>
        <v>30</v>
      </c>
      <c r="C328" s="17">
        <f>IFERROR(VLOOKUP($H328,'QB Inv Curr'!$H:$AE,23,FALSE),"")</f>
        <v>0</v>
      </c>
      <c r="D328" s="17">
        <f>IFERROR(VLOOKUP($H328,'QB Inv Curr'!$H:$AL,29,FALSE),"")</f>
        <v>0</v>
      </c>
      <c r="E328" s="17" t="str">
        <f t="shared" si="29"/>
        <v/>
      </c>
      <c r="F328" s="17">
        <f t="shared" si="28"/>
        <v>0</v>
      </c>
      <c r="G328" s="542" t="s">
        <v>883</v>
      </c>
      <c r="H328" s="539" t="s">
        <v>498</v>
      </c>
      <c r="I328" s="542"/>
      <c r="J328" s="278" t="s">
        <v>884</v>
      </c>
      <c r="K328" s="537">
        <v>810797031749</v>
      </c>
      <c r="L328" s="17">
        <v>1</v>
      </c>
      <c r="M328" s="74"/>
      <c r="N328" s="74"/>
      <c r="O328" s="17"/>
      <c r="P328" s="17"/>
      <c r="Q328" s="255" t="e">
        <f>SUM(N329:N333)</f>
        <v>#N/A</v>
      </c>
      <c r="R328" s="255">
        <v>4.5539999999999994</v>
      </c>
      <c r="S328" s="538">
        <v>8.99</v>
      </c>
      <c r="T328" s="370">
        <v>17531899</v>
      </c>
      <c r="U328" s="385">
        <v>14.99</v>
      </c>
      <c r="V328" s="23"/>
      <c r="W328" s="66" t="e">
        <f>Q328*2</f>
        <v>#N/A</v>
      </c>
      <c r="X328" s="260" t="e">
        <f>SUM(W328-Q328)/W328</f>
        <v>#N/A</v>
      </c>
      <c r="Y328" s="66">
        <v>7.99</v>
      </c>
      <c r="Z328" s="260" t="e">
        <f>SUM(Y328-W328)/Y328</f>
        <v>#N/A</v>
      </c>
      <c r="AA328" s="287">
        <v>10.95</v>
      </c>
      <c r="AB328" s="261" t="e">
        <f>SUM(AA328-Q328)/AA328</f>
        <v>#N/A</v>
      </c>
      <c r="AC328" s="264"/>
    </row>
    <row r="329" spans="1:36" s="268" customFormat="1">
      <c r="A329" s="19" t="s">
        <v>885</v>
      </c>
      <c r="B329" s="17">
        <f>IFERROR(VLOOKUP($H329,'QB Inv Curr'!$H:$AD,13,FALSE),"")</f>
        <v>750</v>
      </c>
      <c r="C329" s="17">
        <f>IFERROR(VLOOKUP($H329,'QB Inv Curr'!$H:$AE,23,FALSE),"")</f>
        <v>6400</v>
      </c>
      <c r="D329" s="17">
        <f>IFERROR(VLOOKUP($H329,'QB Inv Curr'!$H:$AL,29,FALSE),"")</f>
        <v>0</v>
      </c>
      <c r="E329" s="17" t="str">
        <f t="shared" si="29"/>
        <v/>
      </c>
      <c r="F329" s="17">
        <f t="shared" si="28"/>
        <v>0</v>
      </c>
      <c r="G329" s="20" t="s">
        <v>886</v>
      </c>
      <c r="H329" s="19" t="s">
        <v>885</v>
      </c>
      <c r="I329" s="20" t="s">
        <v>887</v>
      </c>
      <c r="J329" s="279"/>
      <c r="K329" s="523"/>
      <c r="L329" s="574">
        <v>5</v>
      </c>
      <c r="M329" s="72">
        <f>VLOOKUP(H329,Inventory!A:L,12,FALSE)</f>
        <v>0.15</v>
      </c>
      <c r="N329" s="72">
        <f>M329*L329</f>
        <v>0.75</v>
      </c>
      <c r="O329" s="21"/>
      <c r="P329" s="21"/>
      <c r="Q329" s="269"/>
      <c r="R329" s="67"/>
      <c r="S329" s="67"/>
      <c r="T329" s="369"/>
      <c r="U329" s="384"/>
      <c r="V329" s="23"/>
      <c r="W329" s="23"/>
      <c r="X329" s="23"/>
      <c r="Y329" s="23"/>
      <c r="Z329" s="23"/>
      <c r="AA329" s="287">
        <v>10.95</v>
      </c>
      <c r="AB329"/>
      <c r="AC329" s="262" t="s">
        <v>888</v>
      </c>
      <c r="AE329" s="12"/>
      <c r="AF329" s="12"/>
      <c r="AG329" s="12"/>
      <c r="AH329" s="12"/>
      <c r="AI329" s="12"/>
      <c r="AJ329" s="12"/>
    </row>
    <row r="330" spans="1:36" s="268" customFormat="1">
      <c r="A330" s="540"/>
      <c r="B330" s="17">
        <f>IFERROR(VLOOKUP($H330,'QB Inv Curr'!$H:$AD,13,FALSE),"")</f>
        <v>880</v>
      </c>
      <c r="C330" s="17">
        <f>IFERROR(VLOOKUP($H330,'QB Inv Curr'!$H:$AE,23,FALSE),"")</f>
        <v>0</v>
      </c>
      <c r="D330" s="17">
        <f>IFERROR(VLOOKUP($H330,'QB Inv Curr'!$H:$AL,29,FALSE),"")</f>
        <v>0</v>
      </c>
      <c r="E330" s="17" t="str">
        <f t="shared" si="29"/>
        <v/>
      </c>
      <c r="F330" s="17">
        <f t="shared" si="28"/>
        <v>0</v>
      </c>
      <c r="G330" s="541" t="s">
        <v>889</v>
      </c>
      <c r="H330" s="343" t="s">
        <v>560</v>
      </c>
      <c r="I330" s="544" t="s">
        <v>561</v>
      </c>
      <c r="J330" s="281"/>
      <c r="K330" s="524"/>
      <c r="L330" s="21">
        <v>1</v>
      </c>
      <c r="M330" s="72">
        <f>VLOOKUP(H330,Inventory!A:L,12,FALSE)</f>
        <v>0.6</v>
      </c>
      <c r="N330" s="72">
        <f t="shared" ref="N330:N332" si="30">M330*L330</f>
        <v>0.6</v>
      </c>
      <c r="O330" s="21"/>
      <c r="P330" s="21"/>
      <c r="Q330" s="256"/>
      <c r="R330" s="67"/>
      <c r="S330" s="67"/>
      <c r="T330" s="369"/>
      <c r="U330" s="384"/>
      <c r="V330" s="23"/>
      <c r="W330" s="23"/>
      <c r="X330" s="23"/>
      <c r="Y330" s="23"/>
      <c r="Z330" s="23"/>
      <c r="AA330" s="6"/>
      <c r="AB330"/>
      <c r="AC330" s="264"/>
      <c r="AE330" s="12"/>
      <c r="AF330" s="12"/>
      <c r="AG330" s="12"/>
      <c r="AH330" s="12"/>
      <c r="AI330" s="12"/>
      <c r="AJ330" s="12"/>
    </row>
    <row r="331" spans="1:36" s="268" customFormat="1">
      <c r="A331" s="540"/>
      <c r="B331" s="17">
        <f>IFERROR(VLOOKUP($H331,'QB Inv Curr'!$H:$AD,13,FALSE),"")</f>
        <v>220</v>
      </c>
      <c r="C331" s="17">
        <f>IFERROR(VLOOKUP($H331,'QB Inv Curr'!$H:$AE,23,FALSE),"")</f>
        <v>0</v>
      </c>
      <c r="D331" s="17">
        <f>IFERROR(VLOOKUP($H331,'QB Inv Curr'!$H:$AL,29,FALSE),"")</f>
        <v>0</v>
      </c>
      <c r="E331" s="17" t="str">
        <f t="shared" si="29"/>
        <v/>
      </c>
      <c r="F331" s="17">
        <f t="shared" si="28"/>
        <v>0</v>
      </c>
      <c r="G331" s="541"/>
      <c r="H331" s="343" t="s">
        <v>2648</v>
      </c>
      <c r="I331" s="544" t="s">
        <v>2612</v>
      </c>
      <c r="J331" s="281"/>
      <c r="K331" s="524"/>
      <c r="L331" s="21">
        <v>1</v>
      </c>
      <c r="M331" s="72" t="e">
        <f>VLOOKUP(H331,Inventory!A:L,12,FALSE)</f>
        <v>#N/A</v>
      </c>
      <c r="N331" s="72" t="e">
        <f t="shared" si="30"/>
        <v>#N/A</v>
      </c>
      <c r="O331" s="21"/>
      <c r="P331" s="21"/>
      <c r="Q331" s="256"/>
      <c r="R331" s="67"/>
      <c r="S331" s="67"/>
      <c r="T331" s="369"/>
      <c r="U331" s="384"/>
      <c r="V331" s="23"/>
      <c r="W331" s="23"/>
      <c r="X331" s="23"/>
      <c r="Y331" s="23"/>
      <c r="Z331" s="23"/>
      <c r="AA331" s="6"/>
      <c r="AB331"/>
      <c r="AC331" s="264"/>
      <c r="AE331" s="12"/>
      <c r="AF331" s="12"/>
      <c r="AG331" s="12"/>
      <c r="AH331" s="12"/>
      <c r="AI331" s="12"/>
      <c r="AJ331" s="12"/>
    </row>
    <row r="332" spans="1:36" s="268" customFormat="1">
      <c r="A332" s="540"/>
      <c r="B332" s="17" t="str">
        <f>IFERROR(VLOOKUP($H332,'QB Inv Curr'!$H:$AD,13,FALSE),"")</f>
        <v/>
      </c>
      <c r="C332" s="17" t="str">
        <f>IFERROR(VLOOKUP($H332,'QB Inv Curr'!$H:$AE,23,FALSE),"")</f>
        <v/>
      </c>
      <c r="D332" s="17" t="str">
        <f>IFERROR(VLOOKUP($H332,'QB Inv Curr'!$H:$AL,29,FALSE),"")</f>
        <v/>
      </c>
      <c r="E332" s="17" t="str">
        <f t="shared" si="29"/>
        <v/>
      </c>
      <c r="F332" s="17" t="str">
        <f t="shared" si="28"/>
        <v/>
      </c>
      <c r="G332" s="541" t="s">
        <v>560</v>
      </c>
      <c r="H332" s="343" t="s">
        <v>564</v>
      </c>
      <c r="I332" s="544" t="s">
        <v>540</v>
      </c>
      <c r="J332" s="281"/>
      <c r="K332" s="524"/>
      <c r="L332" s="21">
        <v>1</v>
      </c>
      <c r="M332" s="72">
        <f>VLOOKUP(H332,Inventory!A:L,12,FALSE)</f>
        <v>0.75</v>
      </c>
      <c r="N332" s="72">
        <f t="shared" si="30"/>
        <v>0.75</v>
      </c>
      <c r="O332" s="21"/>
      <c r="P332" s="21"/>
      <c r="Q332" s="256"/>
      <c r="R332" s="67"/>
      <c r="S332" s="67"/>
      <c r="T332" s="369"/>
      <c r="U332" s="384"/>
      <c r="V332" s="23"/>
      <c r="W332" s="23"/>
      <c r="X332" s="23"/>
      <c r="Y332" s="23"/>
      <c r="Z332" s="23"/>
      <c r="AA332" s="6"/>
      <c r="AB332"/>
      <c r="AC332" s="264"/>
      <c r="AE332" s="12"/>
      <c r="AF332" s="12"/>
      <c r="AG332" s="12"/>
      <c r="AH332" s="12"/>
      <c r="AI332" s="12"/>
      <c r="AJ332" s="12"/>
    </row>
    <row r="333" spans="1:36" s="268" customFormat="1">
      <c r="A333" s="540"/>
      <c r="B333" s="17" t="str">
        <f>IFERROR(VLOOKUP($H333,'QB Inv Curr'!$H:$AD,13,FALSE),"")</f>
        <v/>
      </c>
      <c r="C333" s="17" t="str">
        <f>IFERROR(VLOOKUP($H333,'QB Inv Curr'!$H:$AE,23,FALSE),"")</f>
        <v/>
      </c>
      <c r="D333" s="17" t="str">
        <f>IFERROR(VLOOKUP($H333,'QB Inv Curr'!$H:$AL,29,FALSE),"")</f>
        <v/>
      </c>
      <c r="E333" s="17" t="str">
        <f t="shared" si="29"/>
        <v/>
      </c>
      <c r="F333" s="17" t="str">
        <f t="shared" si="28"/>
        <v/>
      </c>
      <c r="G333" s="541"/>
      <c r="H333" s="541"/>
      <c r="I333" s="541" t="s">
        <v>565</v>
      </c>
      <c r="J333" s="281"/>
      <c r="K333" s="524"/>
      <c r="L333" s="259">
        <v>0.25</v>
      </c>
      <c r="M333" s="72">
        <v>0.9</v>
      </c>
      <c r="N333" s="72">
        <f>M333*L333</f>
        <v>0.22500000000000001</v>
      </c>
      <c r="O333" s="21"/>
      <c r="P333" s="21"/>
      <c r="Q333" s="256"/>
      <c r="R333" s="67"/>
      <c r="S333" s="67"/>
      <c r="T333" s="369"/>
      <c r="U333" s="384"/>
      <c r="V333" s="23"/>
      <c r="W333" s="23"/>
      <c r="X333" s="23"/>
      <c r="Y333" s="23"/>
      <c r="Z333" s="23"/>
      <c r="AA333" s="6"/>
      <c r="AB333"/>
      <c r="AC333" s="264"/>
      <c r="AE333" s="12"/>
      <c r="AF333" s="12"/>
      <c r="AG333" s="12"/>
      <c r="AH333" s="12"/>
      <c r="AI333" s="12"/>
      <c r="AJ333" s="12"/>
    </row>
    <row r="334" spans="1:36" s="268" customFormat="1">
      <c r="A334" s="540"/>
      <c r="B334" s="17" t="str">
        <f>IFERROR(VLOOKUP($H334,'QB Inv Curr'!$H:$AD,13,FALSE),"")</f>
        <v/>
      </c>
      <c r="C334" s="17" t="str">
        <f>IFERROR(VLOOKUP($H334,'QB Inv Curr'!$H:$AE,23,FALSE),"")</f>
        <v/>
      </c>
      <c r="D334" s="17" t="str">
        <f>IFERROR(VLOOKUP($H334,'QB Inv Curr'!$H:$AL,29,FALSE),"")</f>
        <v/>
      </c>
      <c r="E334" s="17" t="str">
        <f t="shared" si="29"/>
        <v/>
      </c>
      <c r="F334" s="17" t="str">
        <f t="shared" si="28"/>
        <v/>
      </c>
      <c r="G334" s="541"/>
      <c r="H334" s="541"/>
      <c r="I334" s="541"/>
      <c r="J334" s="281"/>
      <c r="K334" s="524"/>
      <c r="L334" s="86"/>
      <c r="M334" s="87"/>
      <c r="N334" s="87"/>
      <c r="O334" s="86"/>
      <c r="P334" s="86"/>
      <c r="Q334" s="249"/>
      <c r="R334" s="67"/>
      <c r="S334" s="67"/>
      <c r="T334" s="369"/>
      <c r="U334" s="384"/>
      <c r="V334" s="23"/>
      <c r="W334" s="23"/>
      <c r="X334" s="23"/>
      <c r="Y334" s="23"/>
      <c r="Z334" s="23"/>
      <c r="AA334" s="6"/>
      <c r="AB334"/>
      <c r="AC334" s="264"/>
      <c r="AE334" s="12"/>
      <c r="AF334" s="12"/>
      <c r="AG334" s="12"/>
      <c r="AH334" s="12"/>
      <c r="AI334" s="12"/>
      <c r="AJ334" s="12"/>
    </row>
    <row r="335" spans="1:36" s="2" customFormat="1">
      <c r="A335" s="539" t="s">
        <v>501</v>
      </c>
      <c r="B335" s="17">
        <f>IFERROR(VLOOKUP($H335,'QB Inv Curr'!$H:$AD,13,FALSE),"")</f>
        <v>30</v>
      </c>
      <c r="C335" s="17">
        <f>IFERROR(VLOOKUP($H335,'QB Inv Curr'!$H:$AE,23,FALSE),"")</f>
        <v>0</v>
      </c>
      <c r="D335" s="17">
        <f>IFERROR(VLOOKUP($H335,'QB Inv Curr'!$H:$AL,29,FALSE),"")</f>
        <v>0</v>
      </c>
      <c r="E335" s="17" t="str">
        <f t="shared" si="29"/>
        <v/>
      </c>
      <c r="F335" s="17">
        <f t="shared" si="28"/>
        <v>0</v>
      </c>
      <c r="G335" s="542" t="s">
        <v>890</v>
      </c>
      <c r="H335" s="539" t="s">
        <v>501</v>
      </c>
      <c r="I335" s="542"/>
      <c r="J335" s="278" t="s">
        <v>891</v>
      </c>
      <c r="K335" s="537">
        <v>810797031756</v>
      </c>
      <c r="L335" s="17">
        <v>1</v>
      </c>
      <c r="M335" s="74"/>
      <c r="N335" s="74"/>
      <c r="O335" s="17"/>
      <c r="P335" s="17"/>
      <c r="Q335" s="255">
        <f>SUM(N336:N340)</f>
        <v>3.645</v>
      </c>
      <c r="R335" s="255">
        <v>6.2534999999999998</v>
      </c>
      <c r="S335" s="538">
        <v>10.99</v>
      </c>
      <c r="T335" s="370"/>
      <c r="U335" s="385"/>
      <c r="V335" s="23"/>
      <c r="W335" s="66">
        <f>Q335*2</f>
        <v>7.29</v>
      </c>
      <c r="X335" s="260">
        <f>SUM(W335-Q335)/W335</f>
        <v>0.5</v>
      </c>
      <c r="Y335" s="66">
        <v>8.99</v>
      </c>
      <c r="Z335" s="260">
        <f>SUM(Y335-W335)/Y335</f>
        <v>0.18909899888765297</v>
      </c>
      <c r="AA335" s="287">
        <v>14.95</v>
      </c>
      <c r="AB335" s="261">
        <f>SUM(AA335-Q335)/AA335</f>
        <v>0.75618729096989967</v>
      </c>
      <c r="AC335" s="264"/>
    </row>
    <row r="336" spans="1:36" s="268" customFormat="1">
      <c r="A336" s="19" t="s">
        <v>892</v>
      </c>
      <c r="B336" s="17">
        <f>IFERROR(VLOOKUP($H336,'QB Inv Curr'!$H:$AD,13,FALSE),"")</f>
        <v>6480</v>
      </c>
      <c r="C336" s="17">
        <f>IFERROR(VLOOKUP($H336,'QB Inv Curr'!$H:$AE,23,FALSE),"")</f>
        <v>0</v>
      </c>
      <c r="D336" s="17">
        <f>IFERROR(VLOOKUP($H336,'QB Inv Curr'!$H:$AL,29,FALSE),"")</f>
        <v>0</v>
      </c>
      <c r="E336" s="17" t="str">
        <f t="shared" si="29"/>
        <v/>
      </c>
      <c r="F336" s="17">
        <f t="shared" si="28"/>
        <v>0</v>
      </c>
      <c r="G336" s="20" t="s">
        <v>893</v>
      </c>
      <c r="H336" s="19" t="s">
        <v>892</v>
      </c>
      <c r="I336" s="20" t="s">
        <v>894</v>
      </c>
      <c r="J336" s="279"/>
      <c r="K336" s="523"/>
      <c r="L336" s="574">
        <v>8</v>
      </c>
      <c r="M336" s="72">
        <f>VLOOKUP(H336,Inventory!A:L,12,FALSE)</f>
        <v>0.22</v>
      </c>
      <c r="N336" s="72">
        <f>M336*L336</f>
        <v>1.76</v>
      </c>
      <c r="O336" s="21"/>
      <c r="P336" s="21"/>
      <c r="Q336" s="269"/>
      <c r="R336" s="67"/>
      <c r="S336" s="67"/>
      <c r="T336" s="369"/>
      <c r="U336" s="384"/>
      <c r="V336" s="23"/>
      <c r="W336" s="23"/>
      <c r="X336" s="23"/>
      <c r="Y336" s="23"/>
      <c r="Z336" s="23"/>
      <c r="AA336" s="287">
        <v>14.95</v>
      </c>
      <c r="AB336"/>
      <c r="AC336" s="262" t="s">
        <v>895</v>
      </c>
      <c r="AE336" s="12"/>
      <c r="AF336" s="12"/>
      <c r="AG336" s="12"/>
      <c r="AH336" s="12"/>
      <c r="AI336" s="12"/>
      <c r="AJ336" s="12"/>
    </row>
    <row r="337" spans="1:36" s="268" customFormat="1">
      <c r="A337" s="540"/>
      <c r="B337" s="17">
        <f>IFERROR(VLOOKUP($H337,'QB Inv Curr'!$H:$AD,13,FALSE),"")</f>
        <v>880</v>
      </c>
      <c r="C337" s="17">
        <f>IFERROR(VLOOKUP($H337,'QB Inv Curr'!$H:$AE,23,FALSE),"")</f>
        <v>0</v>
      </c>
      <c r="D337" s="17">
        <f>IFERROR(VLOOKUP($H337,'QB Inv Curr'!$H:$AL,29,FALSE),"")</f>
        <v>0</v>
      </c>
      <c r="E337" s="17" t="str">
        <f t="shared" si="29"/>
        <v/>
      </c>
      <c r="F337" s="17">
        <f t="shared" si="28"/>
        <v>0</v>
      </c>
      <c r="G337" s="541" t="s">
        <v>896</v>
      </c>
      <c r="H337" s="343" t="s">
        <v>560</v>
      </c>
      <c r="I337" s="544" t="s">
        <v>561</v>
      </c>
      <c r="J337" s="281"/>
      <c r="K337" s="524"/>
      <c r="L337" s="21">
        <v>1</v>
      </c>
      <c r="M337" s="72">
        <f>VLOOKUP(H337,Inventory!A:L,12,FALSE)</f>
        <v>0.6</v>
      </c>
      <c r="N337" s="72">
        <f t="shared" ref="N337:N339" si="31">M337*L337</f>
        <v>0.6</v>
      </c>
      <c r="O337" s="21"/>
      <c r="P337" s="21"/>
      <c r="Q337" s="256"/>
      <c r="R337" s="67"/>
      <c r="S337" s="67"/>
      <c r="T337" s="369"/>
      <c r="U337" s="384"/>
      <c r="V337" s="23"/>
      <c r="W337" s="23"/>
      <c r="X337" s="23"/>
      <c r="Y337" s="23"/>
      <c r="Z337" s="23"/>
      <c r="AA337" s="6"/>
      <c r="AB337"/>
      <c r="AC337" s="264"/>
      <c r="AE337" s="12"/>
      <c r="AF337" s="12"/>
      <c r="AG337" s="12"/>
      <c r="AH337" s="12"/>
      <c r="AI337" s="12"/>
      <c r="AJ337" s="12"/>
    </row>
    <row r="338" spans="1:36" s="268" customFormat="1">
      <c r="A338" s="540"/>
      <c r="B338" s="17" t="str">
        <f>IFERROR(VLOOKUP($H338,'QB Inv Curr'!$H:$AD,13,FALSE),"")</f>
        <v/>
      </c>
      <c r="C338" s="17" t="str">
        <f>IFERROR(VLOOKUP($H338,'QB Inv Curr'!$H:$AE,23,FALSE),"")</f>
        <v/>
      </c>
      <c r="D338" s="17" t="str">
        <f>IFERROR(VLOOKUP($H338,'QB Inv Curr'!$H:$AL,29,FALSE),"")</f>
        <v/>
      </c>
      <c r="E338" s="17" t="str">
        <f t="shared" si="29"/>
        <v/>
      </c>
      <c r="F338" s="17" t="str">
        <f t="shared" si="28"/>
        <v/>
      </c>
      <c r="G338" s="541"/>
      <c r="H338" s="343" t="s">
        <v>562</v>
      </c>
      <c r="I338" s="544" t="s">
        <v>563</v>
      </c>
      <c r="J338" s="281"/>
      <c r="K338" s="524"/>
      <c r="L338" s="21">
        <v>1</v>
      </c>
      <c r="M338" s="72">
        <f>VLOOKUP(H338,Inventory!A:L,12,FALSE)</f>
        <v>0.31</v>
      </c>
      <c r="N338" s="72">
        <f t="shared" si="31"/>
        <v>0.31</v>
      </c>
      <c r="O338" s="21"/>
      <c r="P338" s="21"/>
      <c r="Q338" s="256"/>
      <c r="R338" s="67"/>
      <c r="S338" s="67"/>
      <c r="T338" s="369"/>
      <c r="U338" s="384"/>
      <c r="V338" s="23"/>
      <c r="W338" s="23"/>
      <c r="X338" s="23"/>
      <c r="Y338" s="23"/>
      <c r="Z338" s="23"/>
      <c r="AA338" s="6"/>
      <c r="AB338"/>
      <c r="AC338" s="264"/>
      <c r="AE338" s="12"/>
      <c r="AF338" s="12"/>
      <c r="AG338" s="12"/>
      <c r="AH338" s="12"/>
      <c r="AI338" s="12"/>
      <c r="AJ338" s="12"/>
    </row>
    <row r="339" spans="1:36" s="268" customFormat="1">
      <c r="A339" s="540"/>
      <c r="B339" s="17" t="str">
        <f>IFERROR(VLOOKUP($H339,'QB Inv Curr'!$H:$AD,13,FALSE),"")</f>
        <v/>
      </c>
      <c r="C339" s="17" t="str">
        <f>IFERROR(VLOOKUP($H339,'QB Inv Curr'!$H:$AE,23,FALSE),"")</f>
        <v/>
      </c>
      <c r="D339" s="17" t="str">
        <f>IFERROR(VLOOKUP($H339,'QB Inv Curr'!$H:$AL,29,FALSE),"")</f>
        <v/>
      </c>
      <c r="E339" s="17" t="str">
        <f t="shared" si="29"/>
        <v/>
      </c>
      <c r="F339" s="17" t="str">
        <f t="shared" si="28"/>
        <v/>
      </c>
      <c r="G339" s="541" t="s">
        <v>560</v>
      </c>
      <c r="H339" s="343" t="s">
        <v>564</v>
      </c>
      <c r="I339" s="544" t="s">
        <v>540</v>
      </c>
      <c r="J339" s="281"/>
      <c r="K339" s="524"/>
      <c r="L339" s="21">
        <v>1</v>
      </c>
      <c r="M339" s="72">
        <f>VLOOKUP(H339,Inventory!A:L,12,FALSE)</f>
        <v>0.75</v>
      </c>
      <c r="N339" s="72">
        <f t="shared" si="31"/>
        <v>0.75</v>
      </c>
      <c r="O339" s="21"/>
      <c r="P339" s="21"/>
      <c r="Q339" s="256"/>
      <c r="R339" s="67"/>
      <c r="S339" s="67"/>
      <c r="T339" s="369"/>
      <c r="U339" s="384"/>
      <c r="V339" s="23"/>
      <c r="W339" s="23"/>
      <c r="X339" s="23"/>
      <c r="Y339" s="23"/>
      <c r="Z339" s="23"/>
      <c r="AA339" s="6"/>
      <c r="AB339"/>
      <c r="AC339" s="264"/>
      <c r="AE339" s="12"/>
      <c r="AF339" s="12"/>
      <c r="AG339" s="12"/>
      <c r="AH339" s="12"/>
      <c r="AI339" s="12"/>
      <c r="AJ339" s="12"/>
    </row>
    <row r="340" spans="1:36" s="268" customFormat="1">
      <c r="A340" s="540"/>
      <c r="B340" s="17" t="str">
        <f>IFERROR(VLOOKUP($H340,'QB Inv Curr'!$H:$AD,13,FALSE),"")</f>
        <v/>
      </c>
      <c r="C340" s="17" t="str">
        <f>IFERROR(VLOOKUP($H340,'QB Inv Curr'!$H:$AE,23,FALSE),"")</f>
        <v/>
      </c>
      <c r="D340" s="17" t="str">
        <f>IFERROR(VLOOKUP($H340,'QB Inv Curr'!$H:$AL,29,FALSE),"")</f>
        <v/>
      </c>
      <c r="E340" s="17" t="str">
        <f t="shared" si="29"/>
        <v/>
      </c>
      <c r="F340" s="17" t="str">
        <f t="shared" si="28"/>
        <v/>
      </c>
      <c r="G340" s="541"/>
      <c r="H340" s="541"/>
      <c r="I340" s="541" t="s">
        <v>565</v>
      </c>
      <c r="J340" s="281"/>
      <c r="K340" s="524"/>
      <c r="L340" s="259">
        <v>0.25</v>
      </c>
      <c r="M340" s="72">
        <v>0.9</v>
      </c>
      <c r="N340" s="72">
        <f>M340*L340</f>
        <v>0.22500000000000001</v>
      </c>
      <c r="O340" s="21"/>
      <c r="P340" s="21"/>
      <c r="Q340" s="256"/>
      <c r="R340" s="67"/>
      <c r="S340" s="67"/>
      <c r="T340" s="369"/>
      <c r="U340" s="384"/>
      <c r="V340" s="23"/>
      <c r="W340" s="23"/>
      <c r="X340" s="23"/>
      <c r="Y340" s="23"/>
      <c r="Z340" s="23"/>
      <c r="AA340" s="6"/>
      <c r="AB340"/>
      <c r="AC340" s="264"/>
      <c r="AE340" s="12"/>
      <c r="AF340" s="12"/>
      <c r="AG340" s="12"/>
      <c r="AH340" s="12"/>
      <c r="AI340" s="12"/>
      <c r="AJ340" s="12"/>
    </row>
    <row r="341" spans="1:36">
      <c r="B341" s="17" t="str">
        <f>IFERROR(VLOOKUP($H341,'QB Inv Curr'!$H:$AD,13,FALSE),"")</f>
        <v/>
      </c>
      <c r="C341" s="17" t="str">
        <f>IFERROR(VLOOKUP($H341,'QB Inv Curr'!$H:$AE,23,FALSE),"")</f>
        <v/>
      </c>
      <c r="D341" s="17" t="str">
        <f>IFERROR(VLOOKUP($H341,'QB Inv Curr'!$H:$AL,29,FALSE),"")</f>
        <v/>
      </c>
      <c r="E341" s="17" t="str">
        <f t="shared" si="29"/>
        <v/>
      </c>
      <c r="F341" s="17" t="str">
        <f t="shared" si="28"/>
        <v/>
      </c>
    </row>
    <row r="342" spans="1:36" s="2" customFormat="1">
      <c r="A342" s="539" t="s">
        <v>505</v>
      </c>
      <c r="B342" s="17">
        <f>IFERROR(VLOOKUP($H342,'QB Inv Curr'!$H:$AD,13,FALSE),"")</f>
        <v>30</v>
      </c>
      <c r="C342" s="17">
        <f>IFERROR(VLOOKUP($H342,'QB Inv Curr'!$H:$AE,23,FALSE),"")</f>
        <v>0</v>
      </c>
      <c r="D342" s="17">
        <f>IFERROR(VLOOKUP($H342,'QB Inv Curr'!$H:$AL,29,FALSE),"")</f>
        <v>0</v>
      </c>
      <c r="E342" s="17" t="str">
        <f t="shared" si="29"/>
        <v/>
      </c>
      <c r="F342" s="17">
        <f t="shared" si="28"/>
        <v>0</v>
      </c>
      <c r="G342" s="542" t="s">
        <v>897</v>
      </c>
      <c r="H342" s="539" t="s">
        <v>505</v>
      </c>
      <c r="I342" s="542"/>
      <c r="J342" s="282" t="s">
        <v>898</v>
      </c>
      <c r="K342" s="537">
        <v>810797031770</v>
      </c>
      <c r="L342" s="88">
        <v>1</v>
      </c>
      <c r="M342" s="272"/>
      <c r="N342" s="89"/>
      <c r="O342" s="88"/>
      <c r="P342" s="273"/>
      <c r="Q342" s="274"/>
      <c r="R342" s="532"/>
      <c r="S342" s="532"/>
      <c r="T342" s="370"/>
      <c r="U342" s="385"/>
      <c r="V342" s="23"/>
      <c r="W342" s="23"/>
      <c r="X342" s="23"/>
      <c r="Y342" s="23"/>
      <c r="Z342" s="23"/>
      <c r="AC342" s="264"/>
    </row>
    <row r="343" spans="1:36" s="268" customFormat="1">
      <c r="A343" s="19" t="s">
        <v>899</v>
      </c>
      <c r="B343" s="17">
        <f>IFERROR(VLOOKUP($H343,'QB Inv Curr'!$H:$AD,13,FALSE),"")</f>
        <v>380</v>
      </c>
      <c r="C343" s="17">
        <f>IFERROR(VLOOKUP($H343,'QB Inv Curr'!$H:$AE,23,FALSE),"")</f>
        <v>2000</v>
      </c>
      <c r="D343" s="17">
        <f>IFERROR(VLOOKUP($H343,'QB Inv Curr'!$H:$AL,29,FALSE),"")</f>
        <v>0</v>
      </c>
      <c r="E343" s="17" t="str">
        <f t="shared" si="29"/>
        <v/>
      </c>
      <c r="F343" s="17">
        <f t="shared" si="28"/>
        <v>0</v>
      </c>
      <c r="G343" s="20"/>
      <c r="H343" s="19" t="s">
        <v>899</v>
      </c>
      <c r="I343" s="20" t="s">
        <v>900</v>
      </c>
      <c r="J343" s="279"/>
      <c r="K343" s="523"/>
      <c r="L343" s="574">
        <v>8</v>
      </c>
      <c r="M343" s="72">
        <f>VLOOKUP(H343,Inventory!A:L,12,FALSE)</f>
        <v>0.33</v>
      </c>
      <c r="N343" s="72">
        <f>M343*L343</f>
        <v>2.64</v>
      </c>
      <c r="O343" s="21"/>
      <c r="P343" s="21"/>
      <c r="Q343" s="255">
        <f>SUM(N343:N347)</f>
        <v>4.5250000000000004</v>
      </c>
      <c r="R343" s="255" t="e">
        <v>#N/A</v>
      </c>
      <c r="S343" s="538">
        <v>12.99</v>
      </c>
      <c r="T343" s="370"/>
      <c r="U343" s="385"/>
      <c r="V343" s="23"/>
      <c r="W343" s="66">
        <f>Q343*2</f>
        <v>9.0500000000000007</v>
      </c>
      <c r="X343" s="260">
        <f>SUM(W343-Q343)/W343</f>
        <v>0.5</v>
      </c>
      <c r="Y343" s="66">
        <v>9.99</v>
      </c>
      <c r="Z343" s="260">
        <f>SUM(Y343-W343)/Y343</f>
        <v>9.4094094094094041E-2</v>
      </c>
      <c r="AA343" s="287"/>
      <c r="AB343" s="261" t="e">
        <f>SUM(AA343-Q343)/AA343</f>
        <v>#DIV/0!</v>
      </c>
      <c r="AC343" s="264"/>
      <c r="AE343" s="12"/>
      <c r="AF343" s="12"/>
      <c r="AG343" s="12"/>
      <c r="AH343" s="12"/>
      <c r="AI343" s="12"/>
      <c r="AJ343" s="12"/>
    </row>
    <row r="344" spans="1:36" s="268" customFormat="1">
      <c r="A344" s="540"/>
      <c r="B344" s="17">
        <f>IFERROR(VLOOKUP($H344,'QB Inv Curr'!$H:$AD,13,FALSE),"")</f>
        <v>880</v>
      </c>
      <c r="C344" s="17">
        <f>IFERROR(VLOOKUP($H344,'QB Inv Curr'!$H:$AE,23,FALSE),"")</f>
        <v>0</v>
      </c>
      <c r="D344" s="17">
        <f>IFERROR(VLOOKUP($H344,'QB Inv Curr'!$H:$AL,29,FALSE),"")</f>
        <v>0</v>
      </c>
      <c r="E344" s="17" t="str">
        <f t="shared" si="29"/>
        <v/>
      </c>
      <c r="F344" s="17">
        <f t="shared" si="28"/>
        <v>0</v>
      </c>
      <c r="G344" s="541"/>
      <c r="H344" s="343" t="s">
        <v>560</v>
      </c>
      <c r="I344" s="544" t="s">
        <v>561</v>
      </c>
      <c r="J344" s="281"/>
      <c r="K344" s="524"/>
      <c r="L344" s="21">
        <v>1</v>
      </c>
      <c r="M344" s="72">
        <f>VLOOKUP(H344,Inventory!A:L,12,FALSE)</f>
        <v>0.6</v>
      </c>
      <c r="N344" s="72">
        <f t="shared" ref="N344:N346" si="32">M344*L344</f>
        <v>0.6</v>
      </c>
      <c r="O344" s="21"/>
      <c r="P344" s="21"/>
      <c r="Q344" s="269"/>
      <c r="R344" s="67"/>
      <c r="S344" s="67"/>
      <c r="T344" s="369"/>
      <c r="U344" s="384"/>
      <c r="V344" s="23"/>
      <c r="W344" s="23"/>
      <c r="X344" s="23"/>
      <c r="Y344" s="23"/>
      <c r="Z344" s="23"/>
      <c r="AA344" s="287"/>
      <c r="AB344"/>
      <c r="AC344" s="264"/>
      <c r="AE344" s="12"/>
      <c r="AF344" s="12"/>
      <c r="AG344" s="12"/>
      <c r="AH344" s="12"/>
      <c r="AI344" s="12"/>
      <c r="AJ344" s="12"/>
    </row>
    <row r="345" spans="1:36" s="268" customFormat="1">
      <c r="A345" s="540"/>
      <c r="B345" s="17" t="str">
        <f>IFERROR(VLOOKUP($H345,'QB Inv Curr'!$H:$AD,13,FALSE),"")</f>
        <v/>
      </c>
      <c r="C345" s="17" t="str">
        <f>IFERROR(VLOOKUP($H345,'QB Inv Curr'!$H:$AE,23,FALSE),"")</f>
        <v/>
      </c>
      <c r="D345" s="17" t="str">
        <f>IFERROR(VLOOKUP($H345,'QB Inv Curr'!$H:$AL,29,FALSE),"")</f>
        <v/>
      </c>
      <c r="E345" s="17" t="str">
        <f t="shared" si="29"/>
        <v/>
      </c>
      <c r="F345" s="17" t="str">
        <f t="shared" si="28"/>
        <v/>
      </c>
      <c r="G345" s="541"/>
      <c r="H345" s="343" t="s">
        <v>562</v>
      </c>
      <c r="I345" s="544" t="s">
        <v>563</v>
      </c>
      <c r="J345" s="281"/>
      <c r="K345" s="524"/>
      <c r="L345" s="21">
        <v>1</v>
      </c>
      <c r="M345" s="72">
        <f>VLOOKUP(H345,Inventory!A:L,12,FALSE)</f>
        <v>0.31</v>
      </c>
      <c r="N345" s="72">
        <f t="shared" si="32"/>
        <v>0.31</v>
      </c>
      <c r="O345" s="21"/>
      <c r="P345" s="21"/>
      <c r="Q345" s="256"/>
      <c r="R345" s="67"/>
      <c r="S345" s="67"/>
      <c r="T345" s="369"/>
      <c r="U345" s="384"/>
      <c r="V345" s="23"/>
      <c r="W345" s="23"/>
      <c r="X345" s="23"/>
      <c r="Y345" s="23"/>
      <c r="Z345" s="23"/>
      <c r="AA345" s="6"/>
      <c r="AB345"/>
      <c r="AC345" s="264"/>
      <c r="AE345" s="12"/>
      <c r="AF345" s="12"/>
      <c r="AG345" s="12"/>
      <c r="AH345" s="12"/>
      <c r="AI345" s="12"/>
      <c r="AJ345" s="12"/>
    </row>
    <row r="346" spans="1:36" s="268" customFormat="1">
      <c r="A346" s="540"/>
      <c r="B346" s="17" t="str">
        <f>IFERROR(VLOOKUP($H346,'QB Inv Curr'!$H:$AD,13,FALSE),"")</f>
        <v/>
      </c>
      <c r="C346" s="17" t="str">
        <f>IFERROR(VLOOKUP($H346,'QB Inv Curr'!$H:$AE,23,FALSE),"")</f>
        <v/>
      </c>
      <c r="D346" s="17" t="str">
        <f>IFERROR(VLOOKUP($H346,'QB Inv Curr'!$H:$AL,29,FALSE),"")</f>
        <v/>
      </c>
      <c r="E346" s="17" t="str">
        <f t="shared" si="29"/>
        <v/>
      </c>
      <c r="F346" s="17" t="str">
        <f t="shared" si="28"/>
        <v/>
      </c>
      <c r="G346" s="541" t="s">
        <v>560</v>
      </c>
      <c r="H346" s="343" t="s">
        <v>564</v>
      </c>
      <c r="I346" s="544" t="s">
        <v>540</v>
      </c>
      <c r="J346" s="281"/>
      <c r="K346" s="524"/>
      <c r="L346" s="21">
        <v>1</v>
      </c>
      <c r="M346" s="72">
        <f>VLOOKUP(H346,Inventory!A:L,12,FALSE)</f>
        <v>0.75</v>
      </c>
      <c r="N346" s="72">
        <f t="shared" si="32"/>
        <v>0.75</v>
      </c>
      <c r="O346" s="21"/>
      <c r="P346" s="21"/>
      <c r="Q346" s="256"/>
      <c r="R346" s="67"/>
      <c r="S346" s="67"/>
      <c r="T346" s="369"/>
      <c r="U346" s="384"/>
      <c r="V346" s="23"/>
      <c r="W346" s="23"/>
      <c r="X346" s="23"/>
      <c r="Y346" s="23"/>
      <c r="Z346" s="23"/>
      <c r="AA346" s="6"/>
      <c r="AB346"/>
      <c r="AC346" s="264"/>
      <c r="AE346" s="12"/>
      <c r="AF346" s="12"/>
      <c r="AG346" s="12"/>
      <c r="AH346" s="12"/>
      <c r="AI346" s="12"/>
      <c r="AJ346" s="12"/>
    </row>
    <row r="347" spans="1:36" s="268" customFormat="1">
      <c r="A347" s="540"/>
      <c r="B347" s="17" t="str">
        <f>IFERROR(VLOOKUP($H347,'QB Inv Curr'!$H:$AD,13,FALSE),"")</f>
        <v/>
      </c>
      <c r="C347" s="17" t="str">
        <f>IFERROR(VLOOKUP($H347,'QB Inv Curr'!$H:$AE,23,FALSE),"")</f>
        <v/>
      </c>
      <c r="D347" s="17" t="str">
        <f>IFERROR(VLOOKUP($H347,'QB Inv Curr'!$H:$AL,29,FALSE),"")</f>
        <v/>
      </c>
      <c r="E347" s="17" t="str">
        <f t="shared" si="29"/>
        <v/>
      </c>
      <c r="F347" s="17" t="str">
        <f t="shared" si="28"/>
        <v/>
      </c>
      <c r="G347" s="541"/>
      <c r="H347" s="541"/>
      <c r="I347" s="541" t="s">
        <v>565</v>
      </c>
      <c r="J347" s="281"/>
      <c r="K347" s="524"/>
      <c r="L347" s="259">
        <v>0.25</v>
      </c>
      <c r="M347" s="72">
        <v>0.9</v>
      </c>
      <c r="N347" s="72">
        <f>M347*L347</f>
        <v>0.22500000000000001</v>
      </c>
      <c r="O347" s="21"/>
      <c r="P347" s="21"/>
      <c r="Q347" s="256"/>
      <c r="R347" s="67"/>
      <c r="S347" s="67"/>
      <c r="T347" s="369"/>
      <c r="U347" s="384"/>
      <c r="V347" s="23"/>
      <c r="W347" s="23"/>
      <c r="X347" s="23"/>
      <c r="Y347" s="23"/>
      <c r="Z347" s="23"/>
      <c r="AA347" s="6"/>
      <c r="AB347"/>
      <c r="AC347" s="264"/>
      <c r="AE347" s="12"/>
      <c r="AF347" s="12"/>
      <c r="AG347" s="12"/>
      <c r="AH347" s="12"/>
      <c r="AI347" s="12"/>
      <c r="AJ347" s="12"/>
    </row>
    <row r="348" spans="1:36" s="268" customFormat="1">
      <c r="A348" s="540"/>
      <c r="B348" s="17" t="str">
        <f>IFERROR(VLOOKUP($H348,'QB Inv Curr'!$H:$AD,13,FALSE),"")</f>
        <v/>
      </c>
      <c r="C348" s="17" t="str">
        <f>IFERROR(VLOOKUP($H348,'QB Inv Curr'!$H:$AE,23,FALSE),"")</f>
        <v/>
      </c>
      <c r="D348" s="17" t="str">
        <f>IFERROR(VLOOKUP($H348,'QB Inv Curr'!$H:$AL,29,FALSE),"")</f>
        <v/>
      </c>
      <c r="E348" s="17" t="str">
        <f t="shared" si="29"/>
        <v/>
      </c>
      <c r="F348" s="17" t="str">
        <f t="shared" si="28"/>
        <v/>
      </c>
      <c r="G348" s="541"/>
      <c r="H348" s="541"/>
      <c r="I348" s="541"/>
      <c r="J348" s="281"/>
      <c r="K348" s="524"/>
      <c r="L348" s="86"/>
      <c r="M348" s="87"/>
      <c r="N348" s="87"/>
      <c r="O348" s="86"/>
      <c r="P348" s="86"/>
      <c r="Q348" s="249"/>
      <c r="R348" s="67"/>
      <c r="S348" s="67"/>
      <c r="T348" s="369"/>
      <c r="U348" s="384"/>
      <c r="V348" s="23"/>
      <c r="W348" s="23"/>
      <c r="X348" s="23"/>
      <c r="Y348" s="23"/>
      <c r="Z348" s="23"/>
      <c r="AA348" s="6"/>
      <c r="AB348"/>
      <c r="AC348" s="264"/>
      <c r="AE348" s="12"/>
      <c r="AF348" s="12"/>
      <c r="AG348" s="12"/>
      <c r="AH348" s="12"/>
      <c r="AI348" s="12"/>
      <c r="AJ348" s="12"/>
    </row>
    <row r="349" spans="1:36" s="2" customFormat="1">
      <c r="A349" s="539" t="s">
        <v>503</v>
      </c>
      <c r="B349" s="17">
        <f>IFERROR(VLOOKUP($H349,'QB Inv Curr'!$H:$AD,13,FALSE),"")</f>
        <v>0</v>
      </c>
      <c r="C349" s="17">
        <f>IFERROR(VLOOKUP($H349,'QB Inv Curr'!$H:$AE,23,FALSE),"")</f>
        <v>0</v>
      </c>
      <c r="D349" s="17">
        <f>IFERROR(VLOOKUP($H349,'QB Inv Curr'!$H:$AL,29,FALSE),"")</f>
        <v>0</v>
      </c>
      <c r="E349" s="17" t="str">
        <f t="shared" si="29"/>
        <v/>
      </c>
      <c r="F349" s="17">
        <f t="shared" si="28"/>
        <v>0</v>
      </c>
      <c r="G349" s="542"/>
      <c r="H349" s="539" t="s">
        <v>503</v>
      </c>
      <c r="I349" s="542"/>
      <c r="J349" s="278" t="s">
        <v>901</v>
      </c>
      <c r="K349" s="537">
        <v>810797031763</v>
      </c>
      <c r="L349" s="17">
        <v>1</v>
      </c>
      <c r="M349" s="74"/>
      <c r="N349" s="74"/>
      <c r="O349" s="17"/>
      <c r="P349" s="17"/>
      <c r="Q349" s="255">
        <f>SUM(N350:N354)</f>
        <v>7.6449999999999987</v>
      </c>
      <c r="R349" s="255">
        <v>16.747499999999999</v>
      </c>
      <c r="S349" s="538">
        <v>18.989999999999998</v>
      </c>
      <c r="T349" s="370"/>
      <c r="U349" s="385"/>
      <c r="V349" s="23"/>
      <c r="W349" s="66">
        <f>Q349*2</f>
        <v>15.289999999999997</v>
      </c>
      <c r="X349" s="260">
        <f>SUM(W349-Q349)/W349</f>
        <v>0.5</v>
      </c>
      <c r="Y349" s="66"/>
      <c r="Z349" s="260" t="e">
        <f>SUM(Y349-W349)/Y349</f>
        <v>#DIV/0!</v>
      </c>
      <c r="AA349" s="287"/>
      <c r="AB349" s="261" t="e">
        <f>SUM(AA349-Q349)/AA349</f>
        <v>#DIV/0!</v>
      </c>
      <c r="AC349" s="264"/>
    </row>
    <row r="350" spans="1:36" s="268" customFormat="1">
      <c r="A350" s="19" t="s">
        <v>902</v>
      </c>
      <c r="B350" s="17">
        <f>IFERROR(VLOOKUP($H350,'QB Inv Curr'!$H:$AD,13,FALSE),"")</f>
        <v>0</v>
      </c>
      <c r="C350" s="17">
        <f>IFERROR(VLOOKUP($H350,'QB Inv Curr'!$H:$AE,23,FALSE),"")</f>
        <v>0</v>
      </c>
      <c r="D350" s="17">
        <f>IFERROR(VLOOKUP($H350,'QB Inv Curr'!$H:$AL,29,FALSE),"")</f>
        <v>0</v>
      </c>
      <c r="E350" s="17" t="str">
        <f t="shared" si="29"/>
        <v/>
      </c>
      <c r="F350" s="17">
        <f t="shared" si="28"/>
        <v>0</v>
      </c>
      <c r="G350" s="20"/>
      <c r="H350" s="19" t="s">
        <v>902</v>
      </c>
      <c r="I350" s="20" t="s">
        <v>903</v>
      </c>
      <c r="J350" s="279"/>
      <c r="K350" s="523"/>
      <c r="L350" s="575">
        <v>8</v>
      </c>
      <c r="M350" s="72">
        <v>0.72</v>
      </c>
      <c r="N350" s="72">
        <f>M350*L350</f>
        <v>5.76</v>
      </c>
      <c r="O350" s="21"/>
      <c r="P350" s="21"/>
      <c r="Q350" s="269"/>
      <c r="R350" s="67"/>
      <c r="S350" s="67"/>
      <c r="T350" s="369"/>
      <c r="U350" s="384"/>
      <c r="V350" s="23"/>
      <c r="W350" s="23"/>
      <c r="X350" s="23"/>
      <c r="Y350" s="23"/>
      <c r="Z350" s="23"/>
      <c r="AA350" s="287"/>
      <c r="AB350"/>
      <c r="AC350" s="264"/>
      <c r="AE350" s="12"/>
      <c r="AF350" s="12"/>
      <c r="AG350" s="12"/>
      <c r="AH350" s="12"/>
      <c r="AI350" s="12"/>
      <c r="AJ350" s="12"/>
    </row>
    <row r="351" spans="1:36" s="268" customFormat="1">
      <c r="A351" s="540"/>
      <c r="B351" s="17">
        <f>IFERROR(VLOOKUP($H351,'QB Inv Curr'!$H:$AD,13,FALSE),"")</f>
        <v>880</v>
      </c>
      <c r="C351" s="17">
        <f>IFERROR(VLOOKUP($H351,'QB Inv Curr'!$H:$AE,23,FALSE),"")</f>
        <v>0</v>
      </c>
      <c r="D351" s="17">
        <f>IFERROR(VLOOKUP($H351,'QB Inv Curr'!$H:$AL,29,FALSE),"")</f>
        <v>0</v>
      </c>
      <c r="E351" s="17" t="str">
        <f t="shared" si="29"/>
        <v/>
      </c>
      <c r="F351" s="17">
        <f t="shared" si="28"/>
        <v>0</v>
      </c>
      <c r="G351" s="541"/>
      <c r="H351" s="343" t="s">
        <v>560</v>
      </c>
      <c r="I351" s="544" t="s">
        <v>561</v>
      </c>
      <c r="J351" s="281"/>
      <c r="K351" s="524"/>
      <c r="L351" s="21">
        <v>1</v>
      </c>
      <c r="M351" s="72">
        <f>VLOOKUP(H351,Inventory!A:L,12,FALSE)</f>
        <v>0.6</v>
      </c>
      <c r="N351" s="72">
        <f t="shared" ref="N351:N353" si="33">M351*L351</f>
        <v>0.6</v>
      </c>
      <c r="O351" s="21"/>
      <c r="P351" s="21"/>
      <c r="Q351" s="256"/>
      <c r="R351" s="67"/>
      <c r="S351" s="67"/>
      <c r="T351" s="369"/>
      <c r="U351" s="384"/>
      <c r="V351" s="23"/>
      <c r="W351" s="23"/>
      <c r="X351" s="23"/>
      <c r="Y351" s="23"/>
      <c r="Z351" s="23"/>
      <c r="AA351" s="6"/>
      <c r="AB351"/>
      <c r="AC351" s="264"/>
      <c r="AE351" s="12"/>
      <c r="AF351" s="12"/>
      <c r="AG351" s="12"/>
      <c r="AH351" s="12"/>
      <c r="AI351" s="12"/>
      <c r="AJ351" s="12"/>
    </row>
    <row r="352" spans="1:36" s="268" customFormat="1">
      <c r="A352" s="540"/>
      <c r="B352" s="17" t="str">
        <f>IFERROR(VLOOKUP($H352,'QB Inv Curr'!$H:$AD,13,FALSE),"")</f>
        <v/>
      </c>
      <c r="C352" s="17" t="str">
        <f>IFERROR(VLOOKUP($H352,'QB Inv Curr'!$H:$AE,23,FALSE),"")</f>
        <v/>
      </c>
      <c r="D352" s="17" t="str">
        <f>IFERROR(VLOOKUP($H352,'QB Inv Curr'!$H:$AL,29,FALSE),"")</f>
        <v/>
      </c>
      <c r="E352" s="17" t="str">
        <f t="shared" si="29"/>
        <v/>
      </c>
      <c r="F352" s="17" t="str">
        <f t="shared" si="28"/>
        <v/>
      </c>
      <c r="G352" s="541"/>
      <c r="H352" s="343" t="s">
        <v>562</v>
      </c>
      <c r="I352" s="544" t="s">
        <v>563</v>
      </c>
      <c r="J352" s="281"/>
      <c r="K352" s="524"/>
      <c r="L352" s="21">
        <v>1</v>
      </c>
      <c r="M352" s="72">
        <f>VLOOKUP(H352,Inventory!A:L,12,FALSE)</f>
        <v>0.31</v>
      </c>
      <c r="N352" s="72">
        <f t="shared" si="33"/>
        <v>0.31</v>
      </c>
      <c r="O352" s="21"/>
      <c r="P352" s="21"/>
      <c r="Q352" s="256"/>
      <c r="R352" s="67"/>
      <c r="S352" s="67"/>
      <c r="T352" s="369"/>
      <c r="U352" s="384"/>
      <c r="V352" s="23"/>
      <c r="W352" s="23"/>
      <c r="X352" s="23"/>
      <c r="Y352" s="23"/>
      <c r="Z352" s="23"/>
      <c r="AA352" s="6"/>
      <c r="AB352"/>
      <c r="AC352" s="264"/>
      <c r="AE352" s="12"/>
      <c r="AF352" s="12"/>
      <c r="AG352" s="12"/>
      <c r="AH352" s="12"/>
      <c r="AI352" s="12"/>
      <c r="AJ352" s="12"/>
    </row>
    <row r="353" spans="1:36" s="268" customFormat="1">
      <c r="A353" s="540"/>
      <c r="B353" s="17" t="str">
        <f>IFERROR(VLOOKUP($H353,'QB Inv Curr'!$H:$AD,13,FALSE),"")</f>
        <v/>
      </c>
      <c r="C353" s="17" t="str">
        <f>IFERROR(VLOOKUP($H353,'QB Inv Curr'!$H:$AE,23,FALSE),"")</f>
        <v/>
      </c>
      <c r="D353" s="17" t="str">
        <f>IFERROR(VLOOKUP($H353,'QB Inv Curr'!$H:$AL,29,FALSE),"")</f>
        <v/>
      </c>
      <c r="E353" s="17" t="str">
        <f t="shared" si="29"/>
        <v/>
      </c>
      <c r="F353" s="17" t="str">
        <f t="shared" si="28"/>
        <v/>
      </c>
      <c r="G353" s="541" t="s">
        <v>560</v>
      </c>
      <c r="H353" s="343" t="s">
        <v>564</v>
      </c>
      <c r="I353" s="544" t="s">
        <v>540</v>
      </c>
      <c r="J353" s="281"/>
      <c r="K353" s="524"/>
      <c r="L353" s="21">
        <v>1</v>
      </c>
      <c r="M353" s="72">
        <f>VLOOKUP(H353,Inventory!A:L,12,FALSE)</f>
        <v>0.75</v>
      </c>
      <c r="N353" s="72">
        <f t="shared" si="33"/>
        <v>0.75</v>
      </c>
      <c r="O353" s="21"/>
      <c r="P353" s="21"/>
      <c r="Q353" s="256"/>
      <c r="R353" s="67"/>
      <c r="S353" s="67"/>
      <c r="T353" s="369"/>
      <c r="U353" s="384"/>
      <c r="V353" s="23"/>
      <c r="W353" s="23"/>
      <c r="X353" s="23"/>
      <c r="Y353" s="23"/>
      <c r="Z353" s="23"/>
      <c r="AA353" s="6"/>
      <c r="AB353"/>
      <c r="AC353" s="264"/>
      <c r="AE353" s="12"/>
      <c r="AF353" s="12"/>
      <c r="AG353" s="12"/>
      <c r="AH353" s="12"/>
      <c r="AI353" s="12"/>
      <c r="AJ353" s="12"/>
    </row>
    <row r="354" spans="1:36" s="268" customFormat="1">
      <c r="A354" s="540"/>
      <c r="B354" s="17" t="str">
        <f>IFERROR(VLOOKUP($H354,'QB Inv Curr'!$H:$AD,13,FALSE),"")</f>
        <v/>
      </c>
      <c r="C354" s="17" t="str">
        <f>IFERROR(VLOOKUP($H354,'QB Inv Curr'!$H:$AE,23,FALSE),"")</f>
        <v/>
      </c>
      <c r="D354" s="17" t="str">
        <f>IFERROR(VLOOKUP($H354,'QB Inv Curr'!$H:$AL,29,FALSE),"")</f>
        <v/>
      </c>
      <c r="E354" s="17" t="str">
        <f t="shared" si="29"/>
        <v/>
      </c>
      <c r="F354" s="17" t="str">
        <f t="shared" si="28"/>
        <v/>
      </c>
      <c r="G354" s="541"/>
      <c r="H354" s="541"/>
      <c r="I354" s="541" t="s">
        <v>565</v>
      </c>
      <c r="J354" s="281"/>
      <c r="K354" s="524"/>
      <c r="L354" s="259">
        <v>0.25</v>
      </c>
      <c r="M354" s="72">
        <v>0.9</v>
      </c>
      <c r="N354" s="72">
        <f>M354*L354</f>
        <v>0.22500000000000001</v>
      </c>
      <c r="O354" s="21"/>
      <c r="P354" s="21"/>
      <c r="Q354" s="256"/>
      <c r="R354" s="67"/>
      <c r="S354" s="67"/>
      <c r="T354" s="369"/>
      <c r="U354" s="384"/>
      <c r="V354" s="23"/>
      <c r="W354" s="23"/>
      <c r="X354" s="23"/>
      <c r="Y354" s="23"/>
      <c r="Z354" s="23"/>
      <c r="AA354" s="6"/>
      <c r="AB354"/>
      <c r="AC354" s="264"/>
      <c r="AE354" s="12"/>
      <c r="AF354" s="12"/>
      <c r="AG354" s="12"/>
      <c r="AH354" s="12"/>
      <c r="AI354" s="12"/>
      <c r="AJ354" s="12"/>
    </row>
    <row r="355" spans="1:36" s="268" customFormat="1">
      <c r="A355" s="540"/>
      <c r="B355" s="17" t="str">
        <f>IFERROR(VLOOKUP($H355,'QB Inv Curr'!$H:$AD,13,FALSE),"")</f>
        <v/>
      </c>
      <c r="C355" s="17" t="str">
        <f>IFERROR(VLOOKUP($H355,'QB Inv Curr'!$H:$AE,23,FALSE),"")</f>
        <v/>
      </c>
      <c r="D355" s="17" t="str">
        <f>IFERROR(VLOOKUP($H355,'QB Inv Curr'!$H:$AL,29,FALSE),"")</f>
        <v/>
      </c>
      <c r="E355" s="17" t="str">
        <f t="shared" si="29"/>
        <v/>
      </c>
      <c r="F355" s="17" t="str">
        <f t="shared" si="28"/>
        <v/>
      </c>
      <c r="G355" s="541"/>
      <c r="H355" s="541"/>
      <c r="I355" s="541"/>
      <c r="J355" s="281"/>
      <c r="K355" s="524"/>
      <c r="L355" s="86"/>
      <c r="M355" s="87"/>
      <c r="N355" s="87"/>
      <c r="O355" s="86"/>
      <c r="P355" s="86"/>
      <c r="Q355" s="249"/>
      <c r="R355" s="67"/>
      <c r="S355" s="67"/>
      <c r="T355" s="369"/>
      <c r="U355" s="384"/>
      <c r="V355" s="23"/>
      <c r="W355" s="23"/>
      <c r="X355" s="23"/>
      <c r="Y355" s="23"/>
      <c r="Z355" s="23"/>
      <c r="AA355" s="6"/>
      <c r="AB355"/>
      <c r="AC355" s="264"/>
      <c r="AE355" s="12"/>
      <c r="AF355" s="12"/>
      <c r="AG355" s="12"/>
      <c r="AH355" s="12"/>
      <c r="AI355" s="12"/>
      <c r="AJ355" s="12"/>
    </row>
    <row r="356" spans="1:36" s="2" customFormat="1">
      <c r="A356" s="539" t="s">
        <v>509</v>
      </c>
      <c r="B356" s="17">
        <f>IFERROR(VLOOKUP($H356,'QB Inv Curr'!$H:$AD,13,FALSE),"")</f>
        <v>0</v>
      </c>
      <c r="C356" s="17">
        <f>IFERROR(VLOOKUP($H356,'QB Inv Curr'!$H:$AE,23,FALSE),"")</f>
        <v>0</v>
      </c>
      <c r="D356" s="17">
        <f>IFERROR(VLOOKUP($H356,'QB Inv Curr'!$H:$AL,29,FALSE),"")</f>
        <v>0</v>
      </c>
      <c r="E356" s="17" t="str">
        <f t="shared" si="29"/>
        <v/>
      </c>
      <c r="F356" s="17">
        <f t="shared" si="28"/>
        <v>0</v>
      </c>
      <c r="G356" s="542"/>
      <c r="H356" s="539" t="s">
        <v>509</v>
      </c>
      <c r="I356" s="542"/>
      <c r="J356" s="278" t="s">
        <v>905</v>
      </c>
      <c r="K356" s="537">
        <v>810797031794</v>
      </c>
      <c r="L356" s="17">
        <v>1</v>
      </c>
      <c r="M356" s="74"/>
      <c r="N356" s="74"/>
      <c r="O356" s="17"/>
      <c r="P356" s="17"/>
      <c r="Q356" s="255">
        <f>SUM(N357:N361)</f>
        <v>7.8849999999999989</v>
      </c>
      <c r="R356" s="255">
        <v>17.687999999999999</v>
      </c>
      <c r="S356" s="538">
        <v>20.99</v>
      </c>
      <c r="T356" s="370"/>
      <c r="U356" s="385"/>
      <c r="V356" s="23"/>
      <c r="W356" s="66">
        <f>Q356*2</f>
        <v>15.769999999999998</v>
      </c>
      <c r="X356" s="260">
        <f>SUM(W356-Q356)/W356</f>
        <v>0.5</v>
      </c>
      <c r="Y356" s="66">
        <v>19.989999999999998</v>
      </c>
      <c r="Z356" s="260">
        <f>SUM(Y356-W356)/Y356</f>
        <v>0.21110555277638823</v>
      </c>
      <c r="AA356" s="287">
        <v>32.950000000000003</v>
      </c>
      <c r="AB356" s="261">
        <f>SUM(AA356-Q356)/AA356</f>
        <v>0.7606980273141124</v>
      </c>
      <c r="AC356" s="264"/>
    </row>
    <row r="357" spans="1:36" s="268" customFormat="1">
      <c r="A357" s="19" t="s">
        <v>906</v>
      </c>
      <c r="B357" s="17">
        <f>IFERROR(VLOOKUP($H357,'QB Inv Curr'!$H:$AD,13,FALSE),"")</f>
        <v>0</v>
      </c>
      <c r="C357" s="17">
        <f>IFERROR(VLOOKUP($H357,'QB Inv Curr'!$H:$AE,23,FALSE),"")</f>
        <v>0</v>
      </c>
      <c r="D357" s="17">
        <f>IFERROR(VLOOKUP($H357,'QB Inv Curr'!$H:$AL,29,FALSE),"")</f>
        <v>0</v>
      </c>
      <c r="E357" s="17" t="str">
        <f t="shared" si="29"/>
        <v/>
      </c>
      <c r="F357" s="17">
        <f t="shared" si="28"/>
        <v>0</v>
      </c>
      <c r="G357" s="20" t="s">
        <v>907</v>
      </c>
      <c r="H357" s="19" t="s">
        <v>906</v>
      </c>
      <c r="I357" s="20" t="s">
        <v>2649</v>
      </c>
      <c r="J357" s="279"/>
      <c r="K357" s="523"/>
      <c r="L357" s="575">
        <v>8</v>
      </c>
      <c r="M357" s="72">
        <v>0.75</v>
      </c>
      <c r="N357" s="72">
        <f>M357*L357</f>
        <v>6</v>
      </c>
      <c r="O357" s="21"/>
      <c r="P357" s="21"/>
      <c r="Q357" s="269"/>
      <c r="R357" s="67"/>
      <c r="S357" s="67"/>
      <c r="T357" s="369"/>
      <c r="U357" s="384"/>
      <c r="V357" s="23"/>
      <c r="W357" s="23"/>
      <c r="X357" s="23"/>
      <c r="Y357" s="23"/>
      <c r="Z357" s="23"/>
      <c r="AA357" s="287">
        <v>32.950000000000003</v>
      </c>
      <c r="AB357"/>
      <c r="AC357" s="262" t="s">
        <v>909</v>
      </c>
      <c r="AE357" s="12"/>
      <c r="AF357" s="12"/>
      <c r="AG357" s="12"/>
      <c r="AH357" s="12"/>
      <c r="AI357" s="12"/>
      <c r="AJ357" s="12"/>
    </row>
    <row r="358" spans="1:36" s="268" customFormat="1">
      <c r="A358" s="540"/>
      <c r="B358" s="17">
        <f>IFERROR(VLOOKUP($H358,'QB Inv Curr'!$H:$AD,13,FALSE),"")</f>
        <v>880</v>
      </c>
      <c r="C358" s="17">
        <f>IFERROR(VLOOKUP($H358,'QB Inv Curr'!$H:$AE,23,FALSE),"")</f>
        <v>0</v>
      </c>
      <c r="D358" s="17">
        <f>IFERROR(VLOOKUP($H358,'QB Inv Curr'!$H:$AL,29,FALSE),"")</f>
        <v>0</v>
      </c>
      <c r="E358" s="17" t="str">
        <f t="shared" si="29"/>
        <v/>
      </c>
      <c r="F358" s="17">
        <f t="shared" si="28"/>
        <v>0</v>
      </c>
      <c r="G358" s="541"/>
      <c r="H358" s="343" t="s">
        <v>560</v>
      </c>
      <c r="I358" s="544" t="s">
        <v>561</v>
      </c>
      <c r="J358" s="281"/>
      <c r="K358" s="524"/>
      <c r="L358" s="21">
        <v>1</v>
      </c>
      <c r="M358" s="72">
        <f>VLOOKUP(H358,Inventory!A:L,12,FALSE)</f>
        <v>0.6</v>
      </c>
      <c r="N358" s="72">
        <f t="shared" ref="N358:N360" si="34">M358*L358</f>
        <v>0.6</v>
      </c>
      <c r="O358" s="21"/>
      <c r="P358" s="21"/>
      <c r="Q358" s="256"/>
      <c r="R358" s="67"/>
      <c r="S358" s="67"/>
      <c r="T358" s="369"/>
      <c r="U358" s="384"/>
      <c r="V358" s="23"/>
      <c r="W358" s="23"/>
      <c r="X358" s="23"/>
      <c r="Y358" s="23"/>
      <c r="Z358" s="23"/>
      <c r="AA358" s="6"/>
      <c r="AB358"/>
      <c r="AE358" s="12"/>
      <c r="AF358" s="12"/>
      <c r="AG358" s="12"/>
      <c r="AH358" s="12"/>
      <c r="AI358" s="12"/>
      <c r="AJ358" s="12"/>
    </row>
    <row r="359" spans="1:36" s="268" customFormat="1">
      <c r="A359" s="540"/>
      <c r="B359" s="17" t="str">
        <f>IFERROR(VLOOKUP($H359,'QB Inv Curr'!$H:$AD,13,FALSE),"")</f>
        <v/>
      </c>
      <c r="C359" s="17" t="str">
        <f>IFERROR(VLOOKUP($H359,'QB Inv Curr'!$H:$AE,23,FALSE),"")</f>
        <v/>
      </c>
      <c r="D359" s="17" t="str">
        <f>IFERROR(VLOOKUP($H359,'QB Inv Curr'!$H:$AL,29,FALSE),"")</f>
        <v/>
      </c>
      <c r="E359" s="17" t="str">
        <f t="shared" si="29"/>
        <v/>
      </c>
      <c r="F359" s="17" t="str">
        <f t="shared" si="28"/>
        <v/>
      </c>
      <c r="G359" s="541"/>
      <c r="H359" s="343" t="s">
        <v>562</v>
      </c>
      <c r="I359" s="544" t="s">
        <v>563</v>
      </c>
      <c r="J359" s="281"/>
      <c r="K359" s="524"/>
      <c r="L359" s="21">
        <v>1</v>
      </c>
      <c r="M359" s="72">
        <f>VLOOKUP(H359,Inventory!A:L,12,FALSE)</f>
        <v>0.31</v>
      </c>
      <c r="N359" s="72">
        <f t="shared" si="34"/>
        <v>0.31</v>
      </c>
      <c r="O359" s="21"/>
      <c r="P359" s="21"/>
      <c r="Q359" s="256"/>
      <c r="R359" s="67"/>
      <c r="S359" s="67"/>
      <c r="T359" s="369"/>
      <c r="U359" s="384"/>
      <c r="V359" s="23"/>
      <c r="W359" s="23"/>
      <c r="X359" s="23"/>
      <c r="Y359" s="23"/>
      <c r="Z359" s="23"/>
      <c r="AA359" s="6"/>
      <c r="AB359"/>
      <c r="AE359" s="12"/>
      <c r="AF359" s="12"/>
      <c r="AG359" s="12"/>
      <c r="AH359" s="12"/>
      <c r="AI359" s="12"/>
      <c r="AJ359" s="12"/>
    </row>
    <row r="360" spans="1:36" s="268" customFormat="1">
      <c r="A360" s="540"/>
      <c r="B360" s="17" t="str">
        <f>IFERROR(VLOOKUP($H360,'QB Inv Curr'!$H:$AD,13,FALSE),"")</f>
        <v/>
      </c>
      <c r="C360" s="17" t="str">
        <f>IFERROR(VLOOKUP($H360,'QB Inv Curr'!$H:$AE,23,FALSE),"")</f>
        <v/>
      </c>
      <c r="D360" s="17" t="str">
        <f>IFERROR(VLOOKUP($H360,'QB Inv Curr'!$H:$AL,29,FALSE),"")</f>
        <v/>
      </c>
      <c r="E360" s="17" t="str">
        <f t="shared" si="29"/>
        <v/>
      </c>
      <c r="F360" s="17" t="str">
        <f t="shared" si="28"/>
        <v/>
      </c>
      <c r="G360" s="541" t="s">
        <v>560</v>
      </c>
      <c r="H360" s="343" t="s">
        <v>564</v>
      </c>
      <c r="I360" s="544" t="s">
        <v>540</v>
      </c>
      <c r="J360" s="281"/>
      <c r="K360" s="524"/>
      <c r="L360" s="21">
        <v>1</v>
      </c>
      <c r="M360" s="72">
        <f>VLOOKUP(H360,Inventory!A:L,12,FALSE)</f>
        <v>0.75</v>
      </c>
      <c r="N360" s="72">
        <f t="shared" si="34"/>
        <v>0.75</v>
      </c>
      <c r="O360" s="21"/>
      <c r="P360" s="21"/>
      <c r="Q360" s="256"/>
      <c r="R360" s="67"/>
      <c r="S360" s="67"/>
      <c r="T360" s="369"/>
      <c r="U360" s="384"/>
      <c r="V360" s="23"/>
      <c r="W360" s="23"/>
      <c r="X360" s="23"/>
      <c r="Y360" s="23"/>
      <c r="Z360" s="23"/>
      <c r="AA360" s="6"/>
      <c r="AB360"/>
      <c r="AE360" s="12"/>
      <c r="AF360" s="12"/>
      <c r="AG360" s="12"/>
      <c r="AH360" s="12"/>
      <c r="AI360" s="12"/>
      <c r="AJ360" s="12"/>
    </row>
    <row r="361" spans="1:36" s="268" customFormat="1">
      <c r="A361" s="540"/>
      <c r="B361" s="17" t="str">
        <f>IFERROR(VLOOKUP($H361,'QB Inv Curr'!$H:$AD,13,FALSE),"")</f>
        <v/>
      </c>
      <c r="C361" s="17" t="str">
        <f>IFERROR(VLOOKUP($H361,'QB Inv Curr'!$H:$AE,23,FALSE),"")</f>
        <v/>
      </c>
      <c r="D361" s="17" t="str">
        <f>IFERROR(VLOOKUP($H361,'QB Inv Curr'!$H:$AL,29,FALSE),"")</f>
        <v/>
      </c>
      <c r="E361" s="17" t="str">
        <f t="shared" si="29"/>
        <v/>
      </c>
      <c r="F361" s="17" t="str">
        <f t="shared" si="28"/>
        <v/>
      </c>
      <c r="G361" s="541"/>
      <c r="H361" s="541"/>
      <c r="I361" s="541" t="s">
        <v>565</v>
      </c>
      <c r="J361" s="281"/>
      <c r="K361" s="524"/>
      <c r="L361" s="259">
        <v>0.25</v>
      </c>
      <c r="M361" s="72">
        <v>0.9</v>
      </c>
      <c r="N361" s="72">
        <f>M361*L361</f>
        <v>0.22500000000000001</v>
      </c>
      <c r="O361" s="21"/>
      <c r="P361" s="21"/>
      <c r="Q361" s="256"/>
      <c r="R361" s="67"/>
      <c r="S361" s="67"/>
      <c r="T361" s="369"/>
      <c r="U361" s="384"/>
      <c r="V361" s="23"/>
      <c r="W361" s="23"/>
      <c r="X361" s="23"/>
      <c r="Y361" s="23"/>
      <c r="Z361" s="23"/>
      <c r="AA361" s="6"/>
      <c r="AB361"/>
      <c r="AE361" s="12"/>
      <c r="AF361" s="12"/>
      <c r="AG361" s="12"/>
      <c r="AH361" s="12"/>
      <c r="AI361" s="12"/>
      <c r="AJ361" s="12"/>
    </row>
    <row r="362" spans="1:36" s="268" customFormat="1">
      <c r="A362" s="540"/>
      <c r="B362" s="17" t="str">
        <f>IFERROR(VLOOKUP($H362,'QB Inv Curr'!$H:$AD,13,FALSE),"")</f>
        <v/>
      </c>
      <c r="C362" s="17" t="str">
        <f>IFERROR(VLOOKUP($H362,'QB Inv Curr'!$H:$AE,23,FALSE),"")</f>
        <v/>
      </c>
      <c r="D362" s="17" t="str">
        <f>IFERROR(VLOOKUP($H362,'QB Inv Curr'!$H:$AL,29,FALSE),"")</f>
        <v/>
      </c>
      <c r="E362" s="17" t="str">
        <f t="shared" si="29"/>
        <v/>
      </c>
      <c r="F362" s="17" t="str">
        <f t="shared" si="28"/>
        <v/>
      </c>
      <c r="G362" s="541"/>
      <c r="H362" s="541"/>
      <c r="I362" s="541"/>
      <c r="J362" s="281"/>
      <c r="K362" s="524"/>
      <c r="L362" s="86"/>
      <c r="M362" s="87"/>
      <c r="N362" s="87"/>
      <c r="O362" s="86"/>
      <c r="P362" s="86"/>
      <c r="Q362" s="249"/>
      <c r="R362" s="67"/>
      <c r="S362" s="67"/>
      <c r="T362" s="369"/>
      <c r="U362" s="384"/>
      <c r="V362" s="23"/>
      <c r="W362" s="23"/>
      <c r="X362" s="23"/>
      <c r="Y362" s="23"/>
      <c r="Z362" s="23"/>
      <c r="AA362" s="6"/>
      <c r="AB362"/>
      <c r="AE362" s="12"/>
      <c r="AF362" s="12"/>
      <c r="AG362" s="12"/>
      <c r="AH362" s="12"/>
      <c r="AI362" s="12"/>
      <c r="AJ362" s="12"/>
    </row>
    <row r="363" spans="1:36" s="2" customFormat="1">
      <c r="A363" s="539" t="s">
        <v>511</v>
      </c>
      <c r="B363" s="17">
        <f>IFERROR(VLOOKUP($H363,'QB Inv Curr'!$H:$AD,13,FALSE),"")</f>
        <v>0</v>
      </c>
      <c r="C363" s="17">
        <f>IFERROR(VLOOKUP($H363,'QB Inv Curr'!$H:$AE,23,FALSE),"")</f>
        <v>0</v>
      </c>
      <c r="D363" s="17">
        <f>IFERROR(VLOOKUP($H363,'QB Inv Curr'!$H:$AL,29,FALSE),"")</f>
        <v>0</v>
      </c>
      <c r="E363" s="17" t="str">
        <f t="shared" si="29"/>
        <v/>
      </c>
      <c r="F363" s="17">
        <f t="shared" si="28"/>
        <v>0</v>
      </c>
      <c r="G363" s="542"/>
      <c r="H363" s="539" t="s">
        <v>511</v>
      </c>
      <c r="I363" s="542"/>
      <c r="J363" s="278" t="s">
        <v>911</v>
      </c>
      <c r="K363" s="537">
        <v>810797031800</v>
      </c>
      <c r="L363" s="17">
        <v>1</v>
      </c>
      <c r="M363" s="74"/>
      <c r="N363" s="74"/>
      <c r="O363" s="17"/>
      <c r="P363" s="17"/>
      <c r="Q363" s="255">
        <f>SUM(N364:N368)</f>
        <v>2.9250000000000003</v>
      </c>
      <c r="R363" s="255" t="e">
        <v>#N/A</v>
      </c>
      <c r="S363" s="538">
        <v>12.99</v>
      </c>
      <c r="T363" s="371"/>
      <c r="U363" s="385"/>
      <c r="V363" s="23"/>
      <c r="W363" s="66">
        <f>Q363*2</f>
        <v>5.8500000000000005</v>
      </c>
      <c r="X363" s="260">
        <f>SUM(W363-Q363)/W363</f>
        <v>0.5</v>
      </c>
      <c r="Y363" s="66"/>
      <c r="Z363" s="260" t="e">
        <f>SUM(Y363-W363)/Y363</f>
        <v>#DIV/0!</v>
      </c>
      <c r="AA363" s="287"/>
      <c r="AB363" s="261" t="e">
        <f>SUM(AA363-Q363)/AA363</f>
        <v>#DIV/0!</v>
      </c>
    </row>
    <row r="364" spans="1:36" s="268" customFormat="1">
      <c r="A364" s="19"/>
      <c r="B364" s="17">
        <f>IFERROR(VLOOKUP($H364,'QB Inv Curr'!$H:$AD,13,FALSE),"")</f>
        <v>400</v>
      </c>
      <c r="C364" s="17">
        <f>IFERROR(VLOOKUP($H364,'QB Inv Curr'!$H:$AE,23,FALSE),"")</f>
        <v>0</v>
      </c>
      <c r="D364" s="17">
        <f>IFERROR(VLOOKUP($H364,'QB Inv Curr'!$H:$AL,29,FALSE),"")</f>
        <v>0</v>
      </c>
      <c r="E364" s="17" t="str">
        <f t="shared" si="29"/>
        <v/>
      </c>
      <c r="F364" s="17">
        <f t="shared" si="28"/>
        <v>0</v>
      </c>
      <c r="G364" s="19" t="s">
        <v>912</v>
      </c>
      <c r="H364" s="19" t="s">
        <v>913</v>
      </c>
      <c r="I364" s="20" t="s">
        <v>914</v>
      </c>
      <c r="J364" s="279"/>
      <c r="K364" s="523"/>
      <c r="L364" s="21">
        <v>4</v>
      </c>
      <c r="M364" s="72">
        <f>VLOOKUP(H364,Inventory!A:L,12,FALSE)</f>
        <v>0.26</v>
      </c>
      <c r="N364" s="72">
        <f t="shared" ref="N364:N367" si="35">M364*L364</f>
        <v>1.04</v>
      </c>
      <c r="O364" s="21"/>
      <c r="P364" s="21"/>
      <c r="Q364" s="269"/>
      <c r="R364" s="67"/>
      <c r="S364" s="67"/>
      <c r="T364" s="369"/>
      <c r="U364" s="384"/>
      <c r="V364" s="23"/>
      <c r="W364" s="23"/>
      <c r="X364" s="23"/>
      <c r="Y364" s="23"/>
      <c r="Z364" s="23"/>
      <c r="AA364" s="287"/>
      <c r="AB364"/>
      <c r="AE364" s="12"/>
      <c r="AF364" s="12"/>
      <c r="AG364" s="12"/>
      <c r="AH364" s="12"/>
      <c r="AI364" s="12"/>
      <c r="AJ364" s="12"/>
    </row>
    <row r="365" spans="1:36" s="268" customFormat="1">
      <c r="A365" s="540"/>
      <c r="B365" s="17">
        <f>IFERROR(VLOOKUP($H365,'QB Inv Curr'!$H:$AD,13,FALSE),"")</f>
        <v>880</v>
      </c>
      <c r="C365" s="17">
        <f>IFERROR(VLOOKUP($H365,'QB Inv Curr'!$H:$AE,23,FALSE),"")</f>
        <v>0</v>
      </c>
      <c r="D365" s="17">
        <f>IFERROR(VLOOKUP($H365,'QB Inv Curr'!$H:$AL,29,FALSE),"")</f>
        <v>0</v>
      </c>
      <c r="E365" s="17" t="str">
        <f t="shared" si="29"/>
        <v/>
      </c>
      <c r="F365" s="17">
        <f t="shared" si="28"/>
        <v>0</v>
      </c>
      <c r="G365" s="541"/>
      <c r="H365" s="343" t="s">
        <v>560</v>
      </c>
      <c r="I365" s="544" t="s">
        <v>561</v>
      </c>
      <c r="J365" s="281"/>
      <c r="K365" s="524"/>
      <c r="L365" s="21">
        <v>1</v>
      </c>
      <c r="M365" s="72">
        <f>VLOOKUP(H365,Inventory!A:L,12,FALSE)</f>
        <v>0.6</v>
      </c>
      <c r="N365" s="72">
        <f t="shared" si="35"/>
        <v>0.6</v>
      </c>
      <c r="O365" s="21"/>
      <c r="P365" s="21"/>
      <c r="Q365" s="256"/>
      <c r="R365" s="67"/>
      <c r="S365" s="67"/>
      <c r="T365" s="369"/>
      <c r="U365" s="384"/>
      <c r="V365" s="23"/>
      <c r="W365" s="23"/>
      <c r="X365" s="23"/>
      <c r="Y365" s="23"/>
      <c r="Z365" s="23"/>
      <c r="AA365" s="6"/>
      <c r="AB365"/>
      <c r="AE365" s="12"/>
      <c r="AF365" s="12"/>
      <c r="AG365" s="12"/>
      <c r="AH365" s="12"/>
      <c r="AI365" s="12"/>
      <c r="AJ365" s="12"/>
    </row>
    <row r="366" spans="1:36" s="268" customFormat="1">
      <c r="A366" s="540"/>
      <c r="B366" s="17" t="str">
        <f>IFERROR(VLOOKUP($H366,'QB Inv Curr'!$H:$AD,13,FALSE),"")</f>
        <v/>
      </c>
      <c r="C366" s="17" t="str">
        <f>IFERROR(VLOOKUP($H366,'QB Inv Curr'!$H:$AE,23,FALSE),"")</f>
        <v/>
      </c>
      <c r="D366" s="17" t="str">
        <f>IFERROR(VLOOKUP($H366,'QB Inv Curr'!$H:$AL,29,FALSE),"")</f>
        <v/>
      </c>
      <c r="E366" s="17" t="str">
        <f t="shared" si="29"/>
        <v/>
      </c>
      <c r="F366" s="17" t="str">
        <f t="shared" si="28"/>
        <v/>
      </c>
      <c r="G366" s="541"/>
      <c r="H366" s="343" t="s">
        <v>562</v>
      </c>
      <c r="I366" s="544" t="s">
        <v>563</v>
      </c>
      <c r="J366" s="281"/>
      <c r="K366" s="524"/>
      <c r="L366" s="21">
        <v>1</v>
      </c>
      <c r="M366" s="72">
        <f>VLOOKUP(H366,Inventory!A:L,12,FALSE)</f>
        <v>0.31</v>
      </c>
      <c r="N366" s="72">
        <f t="shared" si="35"/>
        <v>0.31</v>
      </c>
      <c r="O366" s="21"/>
      <c r="P366" s="21"/>
      <c r="Q366" s="256"/>
      <c r="R366" s="67"/>
      <c r="S366" s="67"/>
      <c r="T366" s="369"/>
      <c r="U366" s="384"/>
      <c r="V366" s="23"/>
      <c r="W366" s="23"/>
      <c r="X366" s="23"/>
      <c r="Y366" s="23"/>
      <c r="Z366" s="23"/>
      <c r="AA366" s="6"/>
      <c r="AB366"/>
      <c r="AE366" s="12"/>
      <c r="AF366" s="12"/>
      <c r="AG366" s="12"/>
      <c r="AH366" s="12"/>
      <c r="AI366" s="12"/>
      <c r="AJ366" s="12"/>
    </row>
    <row r="367" spans="1:36" s="268" customFormat="1">
      <c r="A367" s="540"/>
      <c r="B367" s="17" t="str">
        <f>IFERROR(VLOOKUP($H367,'QB Inv Curr'!$H:$AD,13,FALSE),"")</f>
        <v/>
      </c>
      <c r="C367" s="17" t="str">
        <f>IFERROR(VLOOKUP($H367,'QB Inv Curr'!$H:$AE,23,FALSE),"")</f>
        <v/>
      </c>
      <c r="D367" s="17" t="str">
        <f>IFERROR(VLOOKUP($H367,'QB Inv Curr'!$H:$AL,29,FALSE),"")</f>
        <v/>
      </c>
      <c r="E367" s="17" t="str">
        <f t="shared" si="29"/>
        <v/>
      </c>
      <c r="F367" s="17" t="str">
        <f t="shared" si="28"/>
        <v/>
      </c>
      <c r="G367" s="541" t="s">
        <v>560</v>
      </c>
      <c r="H367" s="343" t="s">
        <v>564</v>
      </c>
      <c r="I367" s="544" t="s">
        <v>540</v>
      </c>
      <c r="J367" s="281"/>
      <c r="K367" s="524"/>
      <c r="L367" s="21">
        <v>1</v>
      </c>
      <c r="M367" s="72">
        <f>VLOOKUP(H367,Inventory!A:L,12,FALSE)</f>
        <v>0.75</v>
      </c>
      <c r="N367" s="72">
        <f t="shared" si="35"/>
        <v>0.75</v>
      </c>
      <c r="O367" s="21"/>
      <c r="P367" s="21"/>
      <c r="Q367" s="256"/>
      <c r="R367" s="67"/>
      <c r="S367" s="67"/>
      <c r="T367" s="369"/>
      <c r="U367" s="384"/>
      <c r="V367" s="23"/>
      <c r="W367" s="23"/>
      <c r="X367" s="23"/>
      <c r="Y367" s="23"/>
      <c r="Z367" s="23"/>
      <c r="AA367" s="6"/>
      <c r="AB367"/>
      <c r="AE367" s="12"/>
      <c r="AF367" s="12"/>
      <c r="AG367" s="12"/>
      <c r="AH367" s="12"/>
      <c r="AI367" s="12"/>
      <c r="AJ367" s="12"/>
    </row>
    <row r="368" spans="1:36" s="268" customFormat="1">
      <c r="A368" s="540"/>
      <c r="B368" s="17" t="str">
        <f>IFERROR(VLOOKUP($H368,'QB Inv Curr'!$H:$AD,13,FALSE),"")</f>
        <v/>
      </c>
      <c r="C368" s="17" t="str">
        <f>IFERROR(VLOOKUP($H368,'QB Inv Curr'!$H:$AE,23,FALSE),"")</f>
        <v/>
      </c>
      <c r="D368" s="17" t="str">
        <f>IFERROR(VLOOKUP($H368,'QB Inv Curr'!$H:$AL,29,FALSE),"")</f>
        <v/>
      </c>
      <c r="E368" s="17" t="str">
        <f t="shared" si="29"/>
        <v/>
      </c>
      <c r="F368" s="17" t="str">
        <f t="shared" si="28"/>
        <v/>
      </c>
      <c r="G368" s="541"/>
      <c r="H368" s="541"/>
      <c r="I368" s="541" t="s">
        <v>565</v>
      </c>
      <c r="J368" s="281"/>
      <c r="K368" s="524"/>
      <c r="L368" s="259">
        <v>0.25</v>
      </c>
      <c r="M368" s="72">
        <v>0.9</v>
      </c>
      <c r="N368" s="72">
        <f>M368*L368</f>
        <v>0.22500000000000001</v>
      </c>
      <c r="O368" s="21"/>
      <c r="P368" s="21"/>
      <c r="Q368" s="256"/>
      <c r="R368" s="67"/>
      <c r="S368" s="67"/>
      <c r="T368" s="369"/>
      <c r="U368" s="384"/>
      <c r="V368" s="23"/>
      <c r="W368" s="23"/>
      <c r="X368" s="23"/>
      <c r="Y368" s="23"/>
      <c r="Z368" s="23"/>
      <c r="AA368" s="6"/>
      <c r="AB368"/>
      <c r="AE368" s="12"/>
      <c r="AF368" s="12"/>
      <c r="AG368" s="12"/>
      <c r="AH368" s="12"/>
      <c r="AI368" s="12"/>
      <c r="AJ368" s="12"/>
    </row>
    <row r="369" spans="1:36" s="268" customFormat="1">
      <c r="A369" s="540"/>
      <c r="B369" s="17" t="str">
        <f>IFERROR(VLOOKUP($H369,'QB Inv Curr'!$H:$AD,13,FALSE),"")</f>
        <v/>
      </c>
      <c r="C369" s="17" t="str">
        <f>IFERROR(VLOOKUP($H369,'QB Inv Curr'!$H:$AE,23,FALSE),"")</f>
        <v/>
      </c>
      <c r="D369" s="17" t="str">
        <f>IFERROR(VLOOKUP($H369,'QB Inv Curr'!$H:$AL,29,FALSE),"")</f>
        <v/>
      </c>
      <c r="E369" s="17" t="str">
        <f t="shared" si="29"/>
        <v/>
      </c>
      <c r="F369" s="17" t="str">
        <f t="shared" si="28"/>
        <v/>
      </c>
      <c r="G369" s="541"/>
      <c r="H369" s="541"/>
      <c r="I369" s="541"/>
      <c r="J369" s="281"/>
      <c r="K369" s="524"/>
      <c r="L369" s="86"/>
      <c r="M369" s="87"/>
      <c r="N369" s="87"/>
      <c r="O369" s="86"/>
      <c r="P369" s="86"/>
      <c r="Q369" s="249"/>
      <c r="R369" s="67"/>
      <c r="S369" s="67"/>
      <c r="T369" s="369"/>
      <c r="U369" s="384"/>
      <c r="V369" s="23"/>
      <c r="W369" s="23"/>
      <c r="X369" s="23"/>
      <c r="Y369" s="23"/>
      <c r="Z369" s="23"/>
      <c r="AA369" s="6"/>
      <c r="AB369"/>
      <c r="AE369" s="12"/>
      <c r="AF369" s="12"/>
      <c r="AG369" s="12"/>
      <c r="AH369" s="12"/>
      <c r="AI369" s="12"/>
      <c r="AJ369" s="12"/>
    </row>
    <row r="370" spans="1:36" s="2" customFormat="1">
      <c r="A370" s="539" t="s">
        <v>514</v>
      </c>
      <c r="B370" s="17">
        <f>IFERROR(VLOOKUP($H370,'QB Inv Curr'!$H:$AD,13,FALSE),"")</f>
        <v>0</v>
      </c>
      <c r="C370" s="17">
        <f>IFERROR(VLOOKUP($H370,'QB Inv Curr'!$H:$AE,23,FALSE),"")</f>
        <v>0</v>
      </c>
      <c r="D370" s="17">
        <f>IFERROR(VLOOKUP($H370,'QB Inv Curr'!$H:$AL,29,FALSE),"")</f>
        <v>0</v>
      </c>
      <c r="E370" s="17" t="str">
        <f t="shared" si="29"/>
        <v/>
      </c>
      <c r="F370" s="17">
        <f t="shared" si="28"/>
        <v>0</v>
      </c>
      <c r="G370" s="539"/>
      <c r="H370" s="539" t="s">
        <v>514</v>
      </c>
      <c r="I370" s="542"/>
      <c r="J370" s="278" t="s">
        <v>915</v>
      </c>
      <c r="K370" s="537">
        <v>810797031817</v>
      </c>
      <c r="L370" s="17">
        <v>1</v>
      </c>
      <c r="M370" s="74"/>
      <c r="N370" s="74"/>
      <c r="O370" s="17"/>
      <c r="P370" s="17"/>
      <c r="Q370" s="255">
        <f>SUM(N371:N375)</f>
        <v>3.0050000000000003</v>
      </c>
      <c r="R370" s="255" t="e">
        <v>#N/A</v>
      </c>
      <c r="S370" s="538">
        <v>12.99</v>
      </c>
      <c r="T370" s="371"/>
      <c r="U370" s="385"/>
      <c r="V370" s="23"/>
      <c r="W370" s="66">
        <f>Q370*2</f>
        <v>6.0100000000000007</v>
      </c>
      <c r="X370" s="260">
        <f>SUM(W370-Q370)/W370</f>
        <v>0.5</v>
      </c>
      <c r="Y370" s="66"/>
      <c r="Z370" s="260" t="e">
        <f>SUM(Y370-W370)/Y370</f>
        <v>#DIV/0!</v>
      </c>
      <c r="AA370" s="287"/>
      <c r="AB370" s="261" t="e">
        <f>SUM(AA370-Q370)/AA370</f>
        <v>#DIV/0!</v>
      </c>
    </row>
    <row r="371" spans="1:36" s="268" customFormat="1">
      <c r="A371" s="19"/>
      <c r="B371" s="17">
        <f>IFERROR(VLOOKUP($H371,'QB Inv Curr'!$H:$AD,13,FALSE),"")</f>
        <v>400</v>
      </c>
      <c r="C371" s="17">
        <f>IFERROR(VLOOKUP($H371,'QB Inv Curr'!$H:$AE,23,FALSE),"")</f>
        <v>0</v>
      </c>
      <c r="D371" s="17">
        <f>IFERROR(VLOOKUP($H371,'QB Inv Curr'!$H:$AL,29,FALSE),"")</f>
        <v>0</v>
      </c>
      <c r="E371" s="17" t="str">
        <f t="shared" si="29"/>
        <v/>
      </c>
      <c r="F371" s="17">
        <f t="shared" si="28"/>
        <v>0</v>
      </c>
      <c r="G371" s="19" t="s">
        <v>916</v>
      </c>
      <c r="H371" s="19" t="s">
        <v>917</v>
      </c>
      <c r="I371" s="20" t="s">
        <v>918</v>
      </c>
      <c r="J371" s="279"/>
      <c r="K371" s="523"/>
      <c r="L371" s="21">
        <v>4</v>
      </c>
      <c r="M371" s="72">
        <f>VLOOKUP(H371,Inventory!A:L,12,FALSE)</f>
        <v>0.28000000000000003</v>
      </c>
      <c r="N371" s="72">
        <f t="shared" ref="N371:N374" si="36">M371*L371</f>
        <v>1.1200000000000001</v>
      </c>
      <c r="O371" s="21"/>
      <c r="P371" s="21"/>
      <c r="Q371" s="269"/>
      <c r="R371" s="67"/>
      <c r="S371" s="67"/>
      <c r="T371" s="369"/>
      <c r="U371" s="384"/>
      <c r="V371" s="23"/>
      <c r="W371" s="23"/>
      <c r="X371" s="23"/>
      <c r="Y371" s="23"/>
      <c r="Z371" s="23"/>
      <c r="AA371" s="287"/>
      <c r="AB371"/>
      <c r="AE371" s="12"/>
      <c r="AF371" s="12"/>
      <c r="AG371" s="12"/>
      <c r="AH371" s="12"/>
      <c r="AI371" s="12"/>
      <c r="AJ371" s="12"/>
    </row>
    <row r="372" spans="1:36" s="268" customFormat="1">
      <c r="A372" s="540"/>
      <c r="B372" s="17">
        <f>IFERROR(VLOOKUP($H372,'QB Inv Curr'!$H:$AD,13,FALSE),"")</f>
        <v>880</v>
      </c>
      <c r="C372" s="17">
        <f>IFERROR(VLOOKUP($H372,'QB Inv Curr'!$H:$AE,23,FALSE),"")</f>
        <v>0</v>
      </c>
      <c r="D372" s="17">
        <f>IFERROR(VLOOKUP($H372,'QB Inv Curr'!$H:$AL,29,FALSE),"")</f>
        <v>0</v>
      </c>
      <c r="E372" s="17" t="str">
        <f t="shared" si="29"/>
        <v/>
      </c>
      <c r="F372" s="17">
        <f t="shared" si="28"/>
        <v>0</v>
      </c>
      <c r="G372" s="541"/>
      <c r="H372" s="343" t="s">
        <v>560</v>
      </c>
      <c r="I372" s="544" t="s">
        <v>561</v>
      </c>
      <c r="J372" s="281"/>
      <c r="K372" s="524"/>
      <c r="L372" s="21">
        <v>1</v>
      </c>
      <c r="M372" s="72">
        <f>VLOOKUP(H372,Inventory!A:L,12,FALSE)</f>
        <v>0.6</v>
      </c>
      <c r="N372" s="72">
        <f t="shared" si="36"/>
        <v>0.6</v>
      </c>
      <c r="O372" s="21"/>
      <c r="P372" s="21"/>
      <c r="Q372" s="256"/>
      <c r="R372" s="67"/>
      <c r="S372" s="67"/>
      <c r="T372" s="369"/>
      <c r="U372" s="384"/>
      <c r="V372" s="23"/>
      <c r="W372" s="23"/>
      <c r="X372" s="23"/>
      <c r="Y372" s="23"/>
      <c r="Z372" s="23"/>
      <c r="AA372" s="6"/>
      <c r="AB372"/>
      <c r="AE372" s="12"/>
      <c r="AF372" s="12"/>
      <c r="AG372" s="12"/>
      <c r="AH372" s="12"/>
      <c r="AI372" s="12"/>
      <c r="AJ372" s="12"/>
    </row>
    <row r="373" spans="1:36" s="268" customFormat="1">
      <c r="A373" s="540"/>
      <c r="B373" s="17" t="str">
        <f>IFERROR(VLOOKUP($H373,'QB Inv Curr'!$H:$AD,13,FALSE),"")</f>
        <v/>
      </c>
      <c r="C373" s="17" t="str">
        <f>IFERROR(VLOOKUP($H373,'QB Inv Curr'!$H:$AE,23,FALSE),"")</f>
        <v/>
      </c>
      <c r="D373" s="17" t="str">
        <f>IFERROR(VLOOKUP($H373,'QB Inv Curr'!$H:$AL,29,FALSE),"")</f>
        <v/>
      </c>
      <c r="E373" s="17" t="str">
        <f t="shared" si="29"/>
        <v/>
      </c>
      <c r="F373" s="17" t="str">
        <f t="shared" si="28"/>
        <v/>
      </c>
      <c r="G373" s="541"/>
      <c r="H373" s="343" t="s">
        <v>562</v>
      </c>
      <c r="I373" s="544" t="s">
        <v>563</v>
      </c>
      <c r="J373" s="281"/>
      <c r="K373" s="524"/>
      <c r="L373" s="21">
        <v>1</v>
      </c>
      <c r="M373" s="72">
        <f>VLOOKUP(H373,Inventory!A:L,12,FALSE)</f>
        <v>0.31</v>
      </c>
      <c r="N373" s="72">
        <f t="shared" si="36"/>
        <v>0.31</v>
      </c>
      <c r="O373" s="21"/>
      <c r="P373" s="21"/>
      <c r="Q373" s="256"/>
      <c r="R373" s="67"/>
      <c r="S373" s="67"/>
      <c r="T373" s="369"/>
      <c r="U373" s="384"/>
      <c r="V373" s="23"/>
      <c r="W373" s="23"/>
      <c r="X373" s="23"/>
      <c r="Y373" s="23"/>
      <c r="Z373" s="23"/>
      <c r="AA373" s="6"/>
      <c r="AB373"/>
      <c r="AE373" s="12"/>
      <c r="AF373" s="12"/>
      <c r="AG373" s="12"/>
      <c r="AH373" s="12"/>
      <c r="AI373" s="12"/>
      <c r="AJ373" s="12"/>
    </row>
    <row r="374" spans="1:36" s="268" customFormat="1">
      <c r="A374" s="540"/>
      <c r="B374" s="17" t="str">
        <f>IFERROR(VLOOKUP($H374,'QB Inv Curr'!$H:$AD,13,FALSE),"")</f>
        <v/>
      </c>
      <c r="C374" s="17" t="str">
        <f>IFERROR(VLOOKUP($H374,'QB Inv Curr'!$H:$AE,23,FALSE),"")</f>
        <v/>
      </c>
      <c r="D374" s="17" t="str">
        <f>IFERROR(VLOOKUP($H374,'QB Inv Curr'!$H:$AL,29,FALSE),"")</f>
        <v/>
      </c>
      <c r="E374" s="17" t="str">
        <f t="shared" si="29"/>
        <v/>
      </c>
      <c r="F374" s="17" t="str">
        <f t="shared" si="28"/>
        <v/>
      </c>
      <c r="G374" s="541" t="s">
        <v>560</v>
      </c>
      <c r="H374" s="343" t="s">
        <v>564</v>
      </c>
      <c r="I374" s="544" t="s">
        <v>540</v>
      </c>
      <c r="J374" s="281"/>
      <c r="K374" s="524"/>
      <c r="L374" s="21">
        <v>1</v>
      </c>
      <c r="M374" s="72">
        <f>VLOOKUP(H374,Inventory!A:L,12,FALSE)</f>
        <v>0.75</v>
      </c>
      <c r="N374" s="72">
        <f t="shared" si="36"/>
        <v>0.75</v>
      </c>
      <c r="O374" s="21"/>
      <c r="P374" s="21"/>
      <c r="Q374" s="256"/>
      <c r="R374" s="67"/>
      <c r="S374" s="67"/>
      <c r="T374" s="369"/>
      <c r="U374" s="384"/>
      <c r="V374" s="23"/>
      <c r="W374" s="23"/>
      <c r="X374" s="23"/>
      <c r="Y374" s="23"/>
      <c r="Z374" s="23"/>
      <c r="AA374" s="6"/>
      <c r="AB374"/>
      <c r="AE374" s="12"/>
      <c r="AF374" s="12"/>
      <c r="AG374" s="12"/>
      <c r="AH374" s="12"/>
      <c r="AI374" s="12"/>
      <c r="AJ374" s="12"/>
    </row>
    <row r="375" spans="1:36" s="268" customFormat="1">
      <c r="A375" s="540"/>
      <c r="B375" s="17" t="str">
        <f>IFERROR(VLOOKUP($H375,'QB Inv Curr'!$H:$AD,13,FALSE),"")</f>
        <v/>
      </c>
      <c r="C375" s="17" t="str">
        <f>IFERROR(VLOOKUP($H375,'QB Inv Curr'!$H:$AE,23,FALSE),"")</f>
        <v/>
      </c>
      <c r="D375" s="17" t="str">
        <f>IFERROR(VLOOKUP($H375,'QB Inv Curr'!$H:$AL,29,FALSE),"")</f>
        <v/>
      </c>
      <c r="E375" s="17" t="str">
        <f t="shared" si="29"/>
        <v/>
      </c>
      <c r="F375" s="17" t="str">
        <f t="shared" si="28"/>
        <v/>
      </c>
      <c r="G375" s="541"/>
      <c r="H375" s="541"/>
      <c r="I375" s="541" t="s">
        <v>565</v>
      </c>
      <c r="J375" s="281"/>
      <c r="K375" s="524"/>
      <c r="L375" s="259">
        <v>0.25</v>
      </c>
      <c r="M375" s="72">
        <v>0.9</v>
      </c>
      <c r="N375" s="72">
        <f>M375*L375</f>
        <v>0.22500000000000001</v>
      </c>
      <c r="O375" s="21"/>
      <c r="P375" s="21"/>
      <c r="Q375" s="256"/>
      <c r="R375" s="67"/>
      <c r="S375" s="67"/>
      <c r="T375" s="369"/>
      <c r="U375" s="384"/>
      <c r="V375" s="23"/>
      <c r="W375" s="23"/>
      <c r="X375" s="23"/>
      <c r="Y375" s="23"/>
      <c r="Z375" s="23"/>
      <c r="AA375" s="6"/>
      <c r="AB375"/>
      <c r="AE375" s="12"/>
      <c r="AF375" s="12"/>
      <c r="AG375" s="12"/>
      <c r="AH375" s="12"/>
      <c r="AI375" s="12"/>
      <c r="AJ375" s="12"/>
    </row>
    <row r="376" spans="1:36" s="268" customFormat="1">
      <c r="A376" s="540"/>
      <c r="B376" s="17" t="str">
        <f>IFERROR(VLOOKUP($H376,'QB Inv Curr'!$H:$AD,13,FALSE),"")</f>
        <v/>
      </c>
      <c r="C376" s="17" t="str">
        <f>IFERROR(VLOOKUP($H376,'QB Inv Curr'!$H:$AE,23,FALSE),"")</f>
        <v/>
      </c>
      <c r="D376" s="17" t="str">
        <f>IFERROR(VLOOKUP($H376,'QB Inv Curr'!$H:$AL,29,FALSE),"")</f>
        <v/>
      </c>
      <c r="E376" s="17" t="str">
        <f t="shared" si="29"/>
        <v/>
      </c>
      <c r="F376" s="17" t="str">
        <f t="shared" si="28"/>
        <v/>
      </c>
      <c r="G376" s="540"/>
      <c r="H376" s="540"/>
      <c r="I376" s="541"/>
      <c r="J376" s="281"/>
      <c r="K376" s="524"/>
      <c r="L376" s="86"/>
      <c r="M376" s="87"/>
      <c r="N376" s="87"/>
      <c r="O376" s="86"/>
      <c r="P376" s="86"/>
      <c r="Q376" s="249"/>
      <c r="R376" s="67"/>
      <c r="S376" s="67"/>
      <c r="T376" s="369"/>
      <c r="U376" s="384"/>
      <c r="V376" s="23"/>
      <c r="W376" s="23"/>
      <c r="X376" s="23"/>
      <c r="Y376" s="23"/>
      <c r="Z376" s="23"/>
      <c r="AA376" s="6"/>
      <c r="AB376"/>
      <c r="AE376" s="12"/>
      <c r="AF376" s="12"/>
      <c r="AG376" s="12"/>
      <c r="AH376" s="12"/>
      <c r="AI376" s="12"/>
      <c r="AJ376" s="12"/>
    </row>
    <row r="377" spans="1:36" s="2" customFormat="1">
      <c r="A377" s="539" t="s">
        <v>516</v>
      </c>
      <c r="B377" s="17">
        <f>IFERROR(VLOOKUP($H377,'QB Inv Curr'!$H:$AD,13,FALSE),"")</f>
        <v>0</v>
      </c>
      <c r="C377" s="17">
        <f>IFERROR(VLOOKUP($H377,'QB Inv Curr'!$H:$AE,23,FALSE),"")</f>
        <v>0</v>
      </c>
      <c r="D377" s="17">
        <f>IFERROR(VLOOKUP($H377,'QB Inv Curr'!$H:$AL,29,FALSE),"")</f>
        <v>0</v>
      </c>
      <c r="E377" s="17" t="str">
        <f t="shared" si="29"/>
        <v/>
      </c>
      <c r="F377" s="17">
        <f t="shared" si="28"/>
        <v>0</v>
      </c>
      <c r="G377" s="539"/>
      <c r="H377" s="539" t="s">
        <v>516</v>
      </c>
      <c r="I377" s="542"/>
      <c r="J377" s="278" t="s">
        <v>919</v>
      </c>
      <c r="K377" s="537">
        <v>810797031824</v>
      </c>
      <c r="L377" s="17">
        <v>1</v>
      </c>
      <c r="M377" s="74"/>
      <c r="N377" s="74"/>
      <c r="O377" s="17"/>
      <c r="P377" s="17"/>
      <c r="Q377" s="255">
        <f>SUM(N378:N382)</f>
        <v>3.2850000000000001</v>
      </c>
      <c r="R377" s="255" t="e">
        <v>#N/A</v>
      </c>
      <c r="S377" s="538">
        <v>14.99</v>
      </c>
      <c r="T377" s="371"/>
      <c r="U377" s="385"/>
      <c r="V377" s="23"/>
      <c r="W377" s="66">
        <f>Q377*2</f>
        <v>6.57</v>
      </c>
      <c r="X377" s="260">
        <f>SUM(W377-Q377)/W377</f>
        <v>0.5</v>
      </c>
      <c r="Y377" s="66"/>
      <c r="Z377" s="260" t="e">
        <f>SUM(Y377-W377)/Y377</f>
        <v>#DIV/0!</v>
      </c>
      <c r="AA377" s="287"/>
      <c r="AB377" s="261" t="e">
        <f>SUM(AA377-Q377)/AA377</f>
        <v>#DIV/0!</v>
      </c>
    </row>
    <row r="378" spans="1:36" s="268" customFormat="1">
      <c r="A378" s="19"/>
      <c r="B378" s="17">
        <f>IFERROR(VLOOKUP($H378,'QB Inv Curr'!$H:$AD,13,FALSE),"")</f>
        <v>250</v>
      </c>
      <c r="C378" s="17">
        <f>IFERROR(VLOOKUP($H378,'QB Inv Curr'!$H:$AE,23,FALSE),"")</f>
        <v>0</v>
      </c>
      <c r="D378" s="17">
        <f>IFERROR(VLOOKUP($H378,'QB Inv Curr'!$H:$AL,29,FALSE),"")</f>
        <v>0</v>
      </c>
      <c r="E378" s="17" t="str">
        <f t="shared" si="29"/>
        <v/>
      </c>
      <c r="F378" s="17">
        <f t="shared" si="28"/>
        <v>0</v>
      </c>
      <c r="G378" s="19" t="s">
        <v>920</v>
      </c>
      <c r="H378" s="19" t="s">
        <v>921</v>
      </c>
      <c r="I378" s="20" t="s">
        <v>922</v>
      </c>
      <c r="J378" s="279"/>
      <c r="K378" s="523"/>
      <c r="L378" s="21">
        <v>4</v>
      </c>
      <c r="M378" s="72">
        <f>VLOOKUP(H378,Inventory!A:L,12,FALSE)</f>
        <v>0.35</v>
      </c>
      <c r="N378" s="72">
        <f t="shared" ref="N378:N381" si="37">M378*L378</f>
        <v>1.4</v>
      </c>
      <c r="O378" s="21"/>
      <c r="P378" s="21"/>
      <c r="Q378" s="269"/>
      <c r="R378" s="67"/>
      <c r="S378" s="67"/>
      <c r="T378" s="369"/>
      <c r="U378" s="384"/>
      <c r="V378" s="23"/>
      <c r="W378" s="23"/>
      <c r="X378" s="23"/>
      <c r="Y378" s="23"/>
      <c r="Z378" s="23"/>
      <c r="AA378" s="287"/>
      <c r="AB378"/>
      <c r="AE378" s="12"/>
      <c r="AF378" s="12"/>
      <c r="AG378" s="12"/>
      <c r="AH378" s="12"/>
      <c r="AI378" s="12"/>
      <c r="AJ378" s="12"/>
    </row>
    <row r="379" spans="1:36" s="268" customFormat="1">
      <c r="A379" s="540"/>
      <c r="B379" s="17">
        <f>IFERROR(VLOOKUP($H379,'QB Inv Curr'!$H:$AD,13,FALSE),"")</f>
        <v>880</v>
      </c>
      <c r="C379" s="17">
        <f>IFERROR(VLOOKUP($H379,'QB Inv Curr'!$H:$AE,23,FALSE),"")</f>
        <v>0</v>
      </c>
      <c r="D379" s="17">
        <f>IFERROR(VLOOKUP($H379,'QB Inv Curr'!$H:$AL,29,FALSE),"")</f>
        <v>0</v>
      </c>
      <c r="E379" s="17" t="str">
        <f t="shared" si="29"/>
        <v/>
      </c>
      <c r="F379" s="17">
        <f t="shared" si="28"/>
        <v>0</v>
      </c>
      <c r="G379" s="541"/>
      <c r="H379" s="568" t="s">
        <v>560</v>
      </c>
      <c r="I379" s="544" t="s">
        <v>561</v>
      </c>
      <c r="J379" s="281"/>
      <c r="K379" s="524"/>
      <c r="L379" s="21">
        <v>1</v>
      </c>
      <c r="M379" s="72">
        <f>VLOOKUP(H379,Inventory!A:L,12,FALSE)</f>
        <v>0.6</v>
      </c>
      <c r="N379" s="72">
        <f t="shared" si="37"/>
        <v>0.6</v>
      </c>
      <c r="O379" s="21"/>
      <c r="P379" s="21"/>
      <c r="Q379" s="256"/>
      <c r="R379" s="67"/>
      <c r="S379" s="67"/>
      <c r="T379" s="369"/>
      <c r="U379" s="384"/>
      <c r="V379" s="23"/>
      <c r="W379" s="23"/>
      <c r="X379" s="23"/>
      <c r="Y379" s="23"/>
      <c r="Z379" s="23"/>
      <c r="AA379" s="6"/>
      <c r="AB379"/>
      <c r="AE379" s="12"/>
      <c r="AF379" s="12"/>
      <c r="AG379" s="12"/>
      <c r="AH379" s="12"/>
      <c r="AI379" s="12"/>
      <c r="AJ379" s="12"/>
    </row>
    <row r="380" spans="1:36" s="268" customFormat="1">
      <c r="A380" s="540"/>
      <c r="B380" s="17" t="str">
        <f>IFERROR(VLOOKUP($H380,'QB Inv Curr'!$H:$AD,13,FALSE),"")</f>
        <v/>
      </c>
      <c r="C380" s="17" t="str">
        <f>IFERROR(VLOOKUP($H380,'QB Inv Curr'!$H:$AE,23,FALSE),"")</f>
        <v/>
      </c>
      <c r="D380" s="17" t="str">
        <f>IFERROR(VLOOKUP($H380,'QB Inv Curr'!$H:$AL,29,FALSE),"")</f>
        <v/>
      </c>
      <c r="E380" s="17" t="str">
        <f t="shared" si="29"/>
        <v/>
      </c>
      <c r="F380" s="17" t="str">
        <f t="shared" si="28"/>
        <v/>
      </c>
      <c r="G380" s="541"/>
      <c r="H380" s="568" t="s">
        <v>562</v>
      </c>
      <c r="I380" s="544" t="s">
        <v>563</v>
      </c>
      <c r="J380" s="281"/>
      <c r="K380" s="524"/>
      <c r="L380" s="21">
        <v>1</v>
      </c>
      <c r="M380" s="72">
        <f>VLOOKUP(H380,Inventory!A:L,12,FALSE)</f>
        <v>0.31</v>
      </c>
      <c r="N380" s="72">
        <f t="shared" si="37"/>
        <v>0.31</v>
      </c>
      <c r="O380" s="21"/>
      <c r="P380" s="21"/>
      <c r="Q380" s="256"/>
      <c r="R380" s="67"/>
      <c r="S380" s="67"/>
      <c r="T380" s="369"/>
      <c r="U380" s="384"/>
      <c r="V380" s="23"/>
      <c r="W380" s="23"/>
      <c r="X380" s="23"/>
      <c r="Y380" s="23"/>
      <c r="Z380" s="23"/>
      <c r="AA380" s="6"/>
      <c r="AB380"/>
      <c r="AE380" s="12"/>
      <c r="AF380" s="12"/>
      <c r="AG380" s="12"/>
      <c r="AH380" s="12"/>
      <c r="AI380" s="12"/>
      <c r="AJ380" s="12"/>
    </row>
    <row r="381" spans="1:36" s="268" customFormat="1">
      <c r="A381" s="540"/>
      <c r="B381" s="17" t="str">
        <f>IFERROR(VLOOKUP($H381,'QB Inv Curr'!$H:$AD,13,FALSE),"")</f>
        <v/>
      </c>
      <c r="C381" s="17" t="str">
        <f>IFERROR(VLOOKUP($H381,'QB Inv Curr'!$H:$AE,23,FALSE),"")</f>
        <v/>
      </c>
      <c r="D381" s="17" t="str">
        <f>IFERROR(VLOOKUP($H381,'QB Inv Curr'!$H:$AL,29,FALSE),"")</f>
        <v/>
      </c>
      <c r="E381" s="17" t="str">
        <f t="shared" si="29"/>
        <v/>
      </c>
      <c r="F381" s="17" t="str">
        <f t="shared" si="28"/>
        <v/>
      </c>
      <c r="G381" s="541" t="s">
        <v>627</v>
      </c>
      <c r="H381" s="568" t="s">
        <v>564</v>
      </c>
      <c r="I381" s="544" t="s">
        <v>540</v>
      </c>
      <c r="J381" s="281"/>
      <c r="K381" s="524"/>
      <c r="L381" s="21">
        <v>1</v>
      </c>
      <c r="M381" s="72">
        <f>VLOOKUP(H381,Inventory!A:L,12,FALSE)</f>
        <v>0.75</v>
      </c>
      <c r="N381" s="72">
        <f t="shared" si="37"/>
        <v>0.75</v>
      </c>
      <c r="O381" s="21"/>
      <c r="P381" s="21"/>
      <c r="Q381" s="256"/>
      <c r="R381" s="67"/>
      <c r="S381" s="67"/>
      <c r="T381" s="369"/>
      <c r="U381" s="384"/>
      <c r="V381" s="23"/>
      <c r="W381" s="23"/>
      <c r="X381" s="23"/>
      <c r="Y381" s="23"/>
      <c r="Z381" s="23"/>
      <c r="AA381" s="6"/>
      <c r="AB381"/>
      <c r="AE381" s="12"/>
      <c r="AF381" s="12"/>
      <c r="AG381" s="12"/>
      <c r="AH381" s="12"/>
      <c r="AI381" s="12"/>
      <c r="AJ381" s="12"/>
    </row>
    <row r="382" spans="1:36" s="268" customFormat="1">
      <c r="A382" s="540"/>
      <c r="B382" s="17" t="str">
        <f>IFERROR(VLOOKUP($H382,'QB Inv Curr'!$H:$AD,13,FALSE),"")</f>
        <v/>
      </c>
      <c r="C382" s="17" t="str">
        <f>IFERROR(VLOOKUP($H382,'QB Inv Curr'!$H:$AE,23,FALSE),"")</f>
        <v/>
      </c>
      <c r="D382" s="17" t="str">
        <f>IFERROR(VLOOKUP($H382,'QB Inv Curr'!$H:$AL,29,FALSE),"")</f>
        <v/>
      </c>
      <c r="E382" s="17" t="str">
        <f t="shared" si="29"/>
        <v/>
      </c>
      <c r="F382" s="17" t="str">
        <f t="shared" si="28"/>
        <v/>
      </c>
      <c r="G382" s="541" t="s">
        <v>923</v>
      </c>
      <c r="H382" s="541" t="s">
        <v>923</v>
      </c>
      <c r="I382" s="541" t="s">
        <v>565</v>
      </c>
      <c r="J382" s="281"/>
      <c r="K382" s="524"/>
      <c r="L382" s="259">
        <v>0.25</v>
      </c>
      <c r="M382" s="72">
        <v>0.9</v>
      </c>
      <c r="N382" s="72">
        <f>M382*L382</f>
        <v>0.22500000000000001</v>
      </c>
      <c r="O382" s="21"/>
      <c r="P382" s="21"/>
      <c r="Q382" s="256"/>
      <c r="R382" s="67"/>
      <c r="S382" s="67"/>
      <c r="T382" s="369"/>
      <c r="U382" s="384"/>
      <c r="V382" s="23"/>
      <c r="W382" s="23"/>
      <c r="X382" s="23"/>
      <c r="Y382" s="23"/>
      <c r="Z382" s="23"/>
      <c r="AA382" s="6"/>
      <c r="AB382"/>
      <c r="AE382" s="12"/>
      <c r="AF382" s="12"/>
      <c r="AG382" s="12"/>
      <c r="AH382" s="12"/>
      <c r="AI382" s="12"/>
      <c r="AJ382" s="12"/>
    </row>
    <row r="383" spans="1:36" s="268" customFormat="1">
      <c r="A383" s="540"/>
      <c r="B383" s="17" t="str">
        <f>IFERROR(VLOOKUP($H383,'QB Inv Curr'!$H:$AD,13,FALSE),"")</f>
        <v/>
      </c>
      <c r="C383" s="17" t="str">
        <f>IFERROR(VLOOKUP($H383,'QB Inv Curr'!$H:$AE,23,FALSE),"")</f>
        <v/>
      </c>
      <c r="D383" s="17" t="str">
        <f>IFERROR(VLOOKUP($H383,'QB Inv Curr'!$H:$AL,29,FALSE),"")</f>
        <v/>
      </c>
      <c r="E383" s="17" t="str">
        <f t="shared" si="29"/>
        <v/>
      </c>
      <c r="F383" s="17" t="str">
        <f t="shared" si="28"/>
        <v/>
      </c>
      <c r="G383" s="540"/>
      <c r="H383" s="540"/>
      <c r="I383" s="541"/>
      <c r="J383" s="281"/>
      <c r="K383" s="524"/>
      <c r="L383" s="86"/>
      <c r="M383" s="87"/>
      <c r="N383" s="87"/>
      <c r="O383" s="86"/>
      <c r="P383" s="86"/>
      <c r="Q383" s="249"/>
      <c r="R383" s="67"/>
      <c r="S383" s="67"/>
      <c r="T383" s="369"/>
      <c r="U383" s="384"/>
      <c r="V383" s="23"/>
      <c r="W383" s="23"/>
      <c r="X383" s="23"/>
      <c r="Y383" s="23"/>
      <c r="Z383" s="23"/>
      <c r="AA383" s="6"/>
      <c r="AB383"/>
      <c r="AE383" s="12"/>
      <c r="AF383" s="12"/>
      <c r="AG383" s="12"/>
      <c r="AH383" s="12"/>
      <c r="AI383" s="12"/>
      <c r="AJ383" s="12"/>
    </row>
    <row r="384" spans="1:36" s="2" customFormat="1">
      <c r="A384" s="539" t="s">
        <v>522</v>
      </c>
      <c r="B384" s="17">
        <f>IFERROR(VLOOKUP($H384,'QB Inv Curr'!$H:$AD,13,FALSE),"")</f>
        <v>0</v>
      </c>
      <c r="C384" s="17">
        <f>IFERROR(VLOOKUP($H384,'QB Inv Curr'!$H:$AE,23,FALSE),"")</f>
        <v>0</v>
      </c>
      <c r="D384" s="17">
        <f>IFERROR(VLOOKUP($H384,'QB Inv Curr'!$H:$AL,29,FALSE),"")</f>
        <v>0</v>
      </c>
      <c r="E384" s="17" t="str">
        <f t="shared" si="29"/>
        <v/>
      </c>
      <c r="F384" s="17">
        <f t="shared" si="28"/>
        <v>0</v>
      </c>
      <c r="G384" s="539"/>
      <c r="H384" s="539" t="s">
        <v>522</v>
      </c>
      <c r="I384" s="542"/>
      <c r="J384" s="278" t="s">
        <v>924</v>
      </c>
      <c r="K384" s="537">
        <v>810797031855</v>
      </c>
      <c r="L384" s="17">
        <v>1</v>
      </c>
      <c r="M384" s="74"/>
      <c r="N384" s="74"/>
      <c r="O384" s="17"/>
      <c r="P384" s="17"/>
      <c r="Q384" s="255">
        <f>SUM(N385:N389)</f>
        <v>4.3249999999999993</v>
      </c>
      <c r="R384" s="255">
        <v>7.3754999999999988</v>
      </c>
      <c r="S384" s="538">
        <v>18.989999999999998</v>
      </c>
      <c r="T384" s="371"/>
      <c r="U384" s="385"/>
      <c r="V384" s="23"/>
      <c r="W384" s="66">
        <f>Q384*2</f>
        <v>8.6499999999999986</v>
      </c>
      <c r="X384" s="260">
        <f>SUM(W384-Q384)/W384</f>
        <v>0.5</v>
      </c>
      <c r="Y384" s="66"/>
      <c r="Z384" s="260" t="e">
        <f>SUM(Y384-W384)/Y384</f>
        <v>#DIV/0!</v>
      </c>
      <c r="AA384" s="287"/>
      <c r="AB384" s="261" t="e">
        <f>SUM(AA384-Q384)/AA384</f>
        <v>#DIV/0!</v>
      </c>
    </row>
    <row r="385" spans="1:36" s="268" customFormat="1">
      <c r="A385" s="19"/>
      <c r="B385" s="17">
        <f>IFERROR(VLOOKUP($H385,'QB Inv Curr'!$H:$AD,13,FALSE),"")</f>
        <v>200</v>
      </c>
      <c r="C385" s="17">
        <f>IFERROR(VLOOKUP($H385,'QB Inv Curr'!$H:$AE,23,FALSE),"")</f>
        <v>0</v>
      </c>
      <c r="D385" s="17">
        <f>IFERROR(VLOOKUP($H385,'QB Inv Curr'!$H:$AL,29,FALSE),"")</f>
        <v>0</v>
      </c>
      <c r="E385" s="17" t="str">
        <f t="shared" si="29"/>
        <v/>
      </c>
      <c r="F385" s="17">
        <f t="shared" si="28"/>
        <v>0</v>
      </c>
      <c r="G385" s="19" t="s">
        <v>925</v>
      </c>
      <c r="H385" s="19" t="s">
        <v>926</v>
      </c>
      <c r="I385" s="20" t="s">
        <v>927</v>
      </c>
      <c r="J385" s="279"/>
      <c r="K385" s="523"/>
      <c r="L385" s="21">
        <v>4</v>
      </c>
      <c r="M385" s="72">
        <f>VLOOKUP(H385,Inventory!A:L,12,FALSE)</f>
        <v>0.61</v>
      </c>
      <c r="N385" s="72">
        <f t="shared" ref="N385:N388" si="38">M385*L385</f>
        <v>2.44</v>
      </c>
      <c r="O385" s="21"/>
      <c r="P385" s="21"/>
      <c r="Q385" s="269"/>
      <c r="R385" s="67"/>
      <c r="S385" s="67"/>
      <c r="T385" s="369"/>
      <c r="U385" s="384"/>
      <c r="V385" s="23"/>
      <c r="W385" s="23"/>
      <c r="X385" s="23"/>
      <c r="Y385" s="23"/>
      <c r="Z385" s="23"/>
      <c r="AA385" s="287"/>
      <c r="AB385"/>
      <c r="AE385" s="12"/>
      <c r="AF385" s="12"/>
      <c r="AG385" s="12"/>
      <c r="AH385" s="12"/>
      <c r="AI385" s="12"/>
      <c r="AJ385" s="12"/>
    </row>
    <row r="386" spans="1:36" s="268" customFormat="1">
      <c r="A386" s="540"/>
      <c r="B386" s="17">
        <f>IFERROR(VLOOKUP($H386,'QB Inv Curr'!$H:$AD,13,FALSE),"")</f>
        <v>880</v>
      </c>
      <c r="C386" s="17">
        <f>IFERROR(VLOOKUP($H386,'QB Inv Curr'!$H:$AE,23,FALSE),"")</f>
        <v>0</v>
      </c>
      <c r="D386" s="17">
        <f>IFERROR(VLOOKUP($H386,'QB Inv Curr'!$H:$AL,29,FALSE),"")</f>
        <v>0</v>
      </c>
      <c r="E386" s="17" t="str">
        <f t="shared" si="29"/>
        <v/>
      </c>
      <c r="F386" s="17">
        <f t="shared" si="28"/>
        <v>0</v>
      </c>
      <c r="G386" s="541"/>
      <c r="H386" s="568" t="s">
        <v>560</v>
      </c>
      <c r="I386" s="544" t="s">
        <v>561</v>
      </c>
      <c r="J386" s="281"/>
      <c r="K386" s="524"/>
      <c r="L386" s="21">
        <v>1</v>
      </c>
      <c r="M386" s="72">
        <f>VLOOKUP(H386,Inventory!A:L,12,FALSE)</f>
        <v>0.6</v>
      </c>
      <c r="N386" s="72">
        <f t="shared" si="38"/>
        <v>0.6</v>
      </c>
      <c r="O386" s="21"/>
      <c r="P386" s="21"/>
      <c r="Q386" s="256"/>
      <c r="R386" s="67"/>
      <c r="S386" s="67"/>
      <c r="T386" s="369"/>
      <c r="U386" s="384"/>
      <c r="V386" s="23"/>
      <c r="W386" s="23"/>
      <c r="X386" s="23"/>
      <c r="Y386" s="23"/>
      <c r="Z386" s="23"/>
      <c r="AA386" s="6"/>
      <c r="AB386"/>
      <c r="AE386" s="12"/>
      <c r="AF386" s="12"/>
      <c r="AG386" s="12"/>
      <c r="AH386" s="12"/>
      <c r="AI386" s="12"/>
      <c r="AJ386" s="12"/>
    </row>
    <row r="387" spans="1:36" s="268" customFormat="1">
      <c r="A387" s="540"/>
      <c r="B387" s="17" t="str">
        <f>IFERROR(VLOOKUP($H387,'QB Inv Curr'!$H:$AD,13,FALSE),"")</f>
        <v/>
      </c>
      <c r="C387" s="17" t="str">
        <f>IFERROR(VLOOKUP($H387,'QB Inv Curr'!$H:$AE,23,FALSE),"")</f>
        <v/>
      </c>
      <c r="D387" s="17" t="str">
        <f>IFERROR(VLOOKUP($H387,'QB Inv Curr'!$H:$AL,29,FALSE),"")</f>
        <v/>
      </c>
      <c r="E387" s="17" t="str">
        <f t="shared" si="29"/>
        <v/>
      </c>
      <c r="F387" s="17" t="str">
        <f t="shared" si="28"/>
        <v/>
      </c>
      <c r="G387" s="541"/>
      <c r="H387" s="568" t="s">
        <v>562</v>
      </c>
      <c r="I387" s="544" t="s">
        <v>563</v>
      </c>
      <c r="J387" s="281"/>
      <c r="K387" s="524"/>
      <c r="L387" s="21">
        <v>1</v>
      </c>
      <c r="M387" s="72">
        <f>VLOOKUP(H387,Inventory!A:L,12,FALSE)</f>
        <v>0.31</v>
      </c>
      <c r="N387" s="72">
        <f t="shared" si="38"/>
        <v>0.31</v>
      </c>
      <c r="O387" s="21"/>
      <c r="P387" s="21"/>
      <c r="Q387" s="256"/>
      <c r="R387" s="67"/>
      <c r="S387" s="67"/>
      <c r="T387" s="369"/>
      <c r="U387" s="384"/>
      <c r="V387" s="23"/>
      <c r="W387" s="23"/>
      <c r="X387" s="23"/>
      <c r="Y387" s="23"/>
      <c r="Z387" s="23"/>
      <c r="AA387" s="6"/>
      <c r="AB387"/>
      <c r="AE387" s="12"/>
      <c r="AF387" s="12"/>
      <c r="AG387" s="12"/>
      <c r="AH387" s="12"/>
      <c r="AI387" s="12"/>
      <c r="AJ387" s="12"/>
    </row>
    <row r="388" spans="1:36" s="268" customFormat="1">
      <c r="A388" s="540"/>
      <c r="B388" s="17" t="str">
        <f>IFERROR(VLOOKUP($H388,'QB Inv Curr'!$H:$AD,13,FALSE),"")</f>
        <v/>
      </c>
      <c r="C388" s="17" t="str">
        <f>IFERROR(VLOOKUP($H388,'QB Inv Curr'!$H:$AE,23,FALSE),"")</f>
        <v/>
      </c>
      <c r="D388" s="17" t="str">
        <f>IFERROR(VLOOKUP($H388,'QB Inv Curr'!$H:$AL,29,FALSE),"")</f>
        <v/>
      </c>
      <c r="E388" s="17" t="str">
        <f t="shared" si="29"/>
        <v/>
      </c>
      <c r="F388" s="17" t="str">
        <f t="shared" ref="F388:F451" si="39">IFERROR(SUM(D388*12),"")</f>
        <v/>
      </c>
      <c r="G388" s="541" t="s">
        <v>627</v>
      </c>
      <c r="H388" s="568" t="s">
        <v>564</v>
      </c>
      <c r="I388" s="544" t="s">
        <v>540</v>
      </c>
      <c r="J388" s="281"/>
      <c r="K388" s="524"/>
      <c r="L388" s="21">
        <v>1</v>
      </c>
      <c r="M388" s="72">
        <f>VLOOKUP(H388,Inventory!A:L,12,FALSE)</f>
        <v>0.75</v>
      </c>
      <c r="N388" s="72">
        <f t="shared" si="38"/>
        <v>0.75</v>
      </c>
      <c r="O388" s="21"/>
      <c r="P388" s="21"/>
      <c r="Q388" s="256"/>
      <c r="R388" s="67"/>
      <c r="S388" s="67"/>
      <c r="T388" s="369"/>
      <c r="U388" s="384"/>
      <c r="V388" s="23"/>
      <c r="W388" s="23"/>
      <c r="X388" s="23"/>
      <c r="Y388" s="23"/>
      <c r="Z388" s="23"/>
      <c r="AA388" s="6"/>
      <c r="AB388"/>
      <c r="AE388" s="12"/>
      <c r="AF388" s="12"/>
      <c r="AG388" s="12"/>
      <c r="AH388" s="12"/>
      <c r="AI388" s="12"/>
      <c r="AJ388" s="12"/>
    </row>
    <row r="389" spans="1:36" s="268" customFormat="1">
      <c r="A389" s="540"/>
      <c r="B389" s="17" t="str">
        <f>IFERROR(VLOOKUP($H389,'QB Inv Curr'!$H:$AD,13,FALSE),"")</f>
        <v/>
      </c>
      <c r="C389" s="17" t="str">
        <f>IFERROR(VLOOKUP($H389,'QB Inv Curr'!$H:$AE,23,FALSE),"")</f>
        <v/>
      </c>
      <c r="D389" s="17" t="str">
        <f>IFERROR(VLOOKUP($H389,'QB Inv Curr'!$H:$AL,29,FALSE),"")</f>
        <v/>
      </c>
      <c r="E389" s="17" t="str">
        <f t="shared" ref="E389:E452" si="40">IFERROR(SUM(B389/D389),"")</f>
        <v/>
      </c>
      <c r="F389" s="17" t="str">
        <f t="shared" si="39"/>
        <v/>
      </c>
      <c r="G389" s="541"/>
      <c r="H389" s="541"/>
      <c r="I389" s="541" t="s">
        <v>565</v>
      </c>
      <c r="J389" s="281"/>
      <c r="K389" s="524"/>
      <c r="L389" s="259">
        <v>0.25</v>
      </c>
      <c r="M389" s="72">
        <v>0.9</v>
      </c>
      <c r="N389" s="72">
        <f>M389*L389</f>
        <v>0.22500000000000001</v>
      </c>
      <c r="O389" s="21"/>
      <c r="P389" s="21"/>
      <c r="Q389" s="256"/>
      <c r="R389" s="67"/>
      <c r="S389" s="67"/>
      <c r="T389" s="369"/>
      <c r="U389" s="384"/>
      <c r="V389" s="23"/>
      <c r="W389" s="23"/>
      <c r="X389" s="23"/>
      <c r="Y389" s="23"/>
      <c r="Z389" s="23"/>
      <c r="AA389" s="6"/>
      <c r="AB389"/>
      <c r="AE389" s="12"/>
      <c r="AF389" s="12"/>
      <c r="AG389" s="12"/>
      <c r="AH389" s="12"/>
      <c r="AI389" s="12"/>
      <c r="AJ389" s="12"/>
    </row>
    <row r="390" spans="1:36">
      <c r="B390" s="17" t="str">
        <f>IFERROR(VLOOKUP($H390,'QB Inv Curr'!$H:$AD,13,FALSE),"")</f>
        <v/>
      </c>
      <c r="C390" s="17" t="str">
        <f>IFERROR(VLOOKUP($H390,'QB Inv Curr'!$H:$AE,23,FALSE),"")</f>
        <v/>
      </c>
      <c r="D390" s="17" t="str">
        <f>IFERROR(VLOOKUP($H390,'QB Inv Curr'!$H:$AL,29,FALSE),"")</f>
        <v/>
      </c>
      <c r="E390" s="17" t="str">
        <f t="shared" si="40"/>
        <v/>
      </c>
      <c r="F390" s="17" t="str">
        <f t="shared" si="39"/>
        <v/>
      </c>
    </row>
    <row r="391" spans="1:36" s="2" customFormat="1">
      <c r="A391" s="539" t="s">
        <v>518</v>
      </c>
      <c r="B391" s="17">
        <f>IFERROR(VLOOKUP($H391,'QB Inv Curr'!$H:$AD,13,FALSE),"")</f>
        <v>0</v>
      </c>
      <c r="C391" s="17">
        <f>IFERROR(VLOOKUP($H391,'QB Inv Curr'!$H:$AE,23,FALSE),"")</f>
        <v>0</v>
      </c>
      <c r="D391" s="17">
        <f>IFERROR(VLOOKUP($H391,'QB Inv Curr'!$H:$AL,29,FALSE),"")</f>
        <v>0</v>
      </c>
      <c r="E391" s="17" t="str">
        <f t="shared" si="40"/>
        <v/>
      </c>
      <c r="F391" s="17">
        <f t="shared" si="39"/>
        <v>0</v>
      </c>
      <c r="G391" s="539"/>
      <c r="H391" s="539" t="s">
        <v>518</v>
      </c>
      <c r="I391" s="542"/>
      <c r="J391" s="278" t="s">
        <v>928</v>
      </c>
      <c r="K391" s="537">
        <v>810797031831</v>
      </c>
      <c r="L391" s="17">
        <v>1</v>
      </c>
      <c r="M391" s="74"/>
      <c r="N391" s="74"/>
      <c r="O391" s="17"/>
      <c r="P391" s="17"/>
      <c r="Q391" s="255">
        <f>SUM(N392:N396)</f>
        <v>4.7649999999999997</v>
      </c>
      <c r="R391" s="255" t="e">
        <v>#N/A</v>
      </c>
      <c r="S391" s="538">
        <v>19.989999999999998</v>
      </c>
      <c r="T391" s="371"/>
      <c r="U391" s="385"/>
      <c r="V391" s="23"/>
      <c r="W391" s="66">
        <f>Q391*2</f>
        <v>9.5299999999999994</v>
      </c>
      <c r="X391" s="260">
        <f>SUM(W391-Q391)/W391</f>
        <v>0.5</v>
      </c>
      <c r="Y391" s="66"/>
      <c r="Z391" s="260" t="e">
        <f>SUM(Y391-W391)/Y391</f>
        <v>#DIV/0!</v>
      </c>
      <c r="AA391" s="287"/>
      <c r="AB391" s="261" t="e">
        <f>SUM(AA391-Q391)/AA391</f>
        <v>#DIV/0!</v>
      </c>
    </row>
    <row r="392" spans="1:36" s="268" customFormat="1">
      <c r="A392" s="19"/>
      <c r="B392" s="17">
        <f>IFERROR(VLOOKUP($H392,'QB Inv Curr'!$H:$AD,13,FALSE),"")</f>
        <v>200</v>
      </c>
      <c r="C392" s="17">
        <f>IFERROR(VLOOKUP($H392,'QB Inv Curr'!$H:$AE,23,FALSE),"")</f>
        <v>0</v>
      </c>
      <c r="D392" s="17">
        <f>IFERROR(VLOOKUP($H392,'QB Inv Curr'!$H:$AL,29,FALSE),"")</f>
        <v>0</v>
      </c>
      <c r="E392" s="17" t="str">
        <f t="shared" si="40"/>
        <v/>
      </c>
      <c r="F392" s="17">
        <f t="shared" si="39"/>
        <v>0</v>
      </c>
      <c r="G392" s="19" t="s">
        <v>929</v>
      </c>
      <c r="H392" s="19" t="s">
        <v>930</v>
      </c>
      <c r="I392" s="20" t="s">
        <v>931</v>
      </c>
      <c r="J392" s="279"/>
      <c r="K392" s="523"/>
      <c r="L392" s="21">
        <v>4</v>
      </c>
      <c r="M392" s="72">
        <f>VLOOKUP(H392,Inventory!A:L,12,FALSE)</f>
        <v>0.72</v>
      </c>
      <c r="N392" s="72">
        <f t="shared" ref="N392:N395" si="41">M392*L392</f>
        <v>2.88</v>
      </c>
      <c r="O392" s="21"/>
      <c r="P392" s="21"/>
      <c r="Q392" s="269"/>
      <c r="R392" s="67"/>
      <c r="S392" s="67"/>
      <c r="T392" s="369"/>
      <c r="U392" s="384"/>
      <c r="V392" s="23"/>
      <c r="W392" s="23"/>
      <c r="X392" s="23"/>
      <c r="Y392" s="23"/>
      <c r="Z392" s="23"/>
      <c r="AA392" s="287"/>
      <c r="AB392"/>
      <c r="AE392" s="12"/>
      <c r="AF392" s="12"/>
      <c r="AG392" s="12"/>
      <c r="AH392" s="12"/>
      <c r="AI392" s="12"/>
      <c r="AJ392" s="12"/>
    </row>
    <row r="393" spans="1:36" s="268" customFormat="1">
      <c r="A393" s="540"/>
      <c r="B393" s="17">
        <f>IFERROR(VLOOKUP($H393,'QB Inv Curr'!$H:$AD,13,FALSE),"")</f>
        <v>880</v>
      </c>
      <c r="C393" s="17">
        <f>IFERROR(VLOOKUP($H393,'QB Inv Curr'!$H:$AE,23,FALSE),"")</f>
        <v>0</v>
      </c>
      <c r="D393" s="17">
        <f>IFERROR(VLOOKUP($H393,'QB Inv Curr'!$H:$AL,29,FALSE),"")</f>
        <v>0</v>
      </c>
      <c r="E393" s="17" t="str">
        <f t="shared" si="40"/>
        <v/>
      </c>
      <c r="F393" s="17">
        <f t="shared" si="39"/>
        <v>0</v>
      </c>
      <c r="G393" s="541"/>
      <c r="H393" s="568" t="s">
        <v>560</v>
      </c>
      <c r="I393" s="544" t="s">
        <v>561</v>
      </c>
      <c r="J393" s="281"/>
      <c r="K393" s="524"/>
      <c r="L393" s="21">
        <v>1</v>
      </c>
      <c r="M393" s="72">
        <f>VLOOKUP(H393,Inventory!A:L,12,FALSE)</f>
        <v>0.6</v>
      </c>
      <c r="N393" s="72">
        <f t="shared" si="41"/>
        <v>0.6</v>
      </c>
      <c r="O393" s="21"/>
      <c r="P393" s="21"/>
      <c r="Q393" s="256"/>
      <c r="R393" s="67"/>
      <c r="S393" s="67"/>
      <c r="T393" s="369"/>
      <c r="U393" s="384"/>
      <c r="V393" s="23"/>
      <c r="W393" s="23"/>
      <c r="X393" s="23"/>
      <c r="Y393" s="23"/>
      <c r="Z393" s="23"/>
      <c r="AA393" s="6"/>
      <c r="AB393"/>
      <c r="AE393" s="12"/>
      <c r="AF393" s="12"/>
      <c r="AG393" s="12"/>
      <c r="AH393" s="12"/>
      <c r="AI393" s="12"/>
      <c r="AJ393" s="12"/>
    </row>
    <row r="394" spans="1:36" s="268" customFormat="1">
      <c r="A394" s="540"/>
      <c r="B394" s="17" t="str">
        <f>IFERROR(VLOOKUP($H394,'QB Inv Curr'!$H:$AD,13,FALSE),"")</f>
        <v/>
      </c>
      <c r="C394" s="17" t="str">
        <f>IFERROR(VLOOKUP($H394,'QB Inv Curr'!$H:$AE,23,FALSE),"")</f>
        <v/>
      </c>
      <c r="D394" s="17" t="str">
        <f>IFERROR(VLOOKUP($H394,'QB Inv Curr'!$H:$AL,29,FALSE),"")</f>
        <v/>
      </c>
      <c r="E394" s="17" t="str">
        <f t="shared" si="40"/>
        <v/>
      </c>
      <c r="F394" s="17" t="str">
        <f t="shared" si="39"/>
        <v/>
      </c>
      <c r="G394" s="541"/>
      <c r="H394" s="568" t="s">
        <v>562</v>
      </c>
      <c r="I394" s="544" t="s">
        <v>563</v>
      </c>
      <c r="J394" s="281"/>
      <c r="K394" s="524"/>
      <c r="L394" s="21">
        <v>1</v>
      </c>
      <c r="M394" s="72">
        <f>VLOOKUP(H394,Inventory!A:L,12,FALSE)</f>
        <v>0.31</v>
      </c>
      <c r="N394" s="72">
        <f t="shared" si="41"/>
        <v>0.31</v>
      </c>
      <c r="O394" s="21"/>
      <c r="P394" s="21"/>
      <c r="Q394" s="256"/>
      <c r="R394" s="67"/>
      <c r="S394" s="67"/>
      <c r="T394" s="369"/>
      <c r="U394" s="384"/>
      <c r="V394" s="23"/>
      <c r="W394" s="23"/>
      <c r="X394" s="23"/>
      <c r="Y394" s="23"/>
      <c r="Z394" s="23"/>
      <c r="AA394" s="6"/>
      <c r="AB394"/>
      <c r="AE394" s="12"/>
      <c r="AF394" s="12"/>
      <c r="AG394" s="12"/>
      <c r="AH394" s="12"/>
      <c r="AI394" s="12"/>
      <c r="AJ394" s="12"/>
    </row>
    <row r="395" spans="1:36" s="268" customFormat="1">
      <c r="A395" s="540"/>
      <c r="B395" s="17" t="str">
        <f>IFERROR(VLOOKUP($H395,'QB Inv Curr'!$H:$AD,13,FALSE),"")</f>
        <v/>
      </c>
      <c r="C395" s="17" t="str">
        <f>IFERROR(VLOOKUP($H395,'QB Inv Curr'!$H:$AE,23,FALSE),"")</f>
        <v/>
      </c>
      <c r="D395" s="17" t="str">
        <f>IFERROR(VLOOKUP($H395,'QB Inv Curr'!$H:$AL,29,FALSE),"")</f>
        <v/>
      </c>
      <c r="E395" s="17" t="str">
        <f t="shared" si="40"/>
        <v/>
      </c>
      <c r="F395" s="17" t="str">
        <f t="shared" si="39"/>
        <v/>
      </c>
      <c r="G395" s="541" t="s">
        <v>627</v>
      </c>
      <c r="H395" s="568" t="s">
        <v>564</v>
      </c>
      <c r="I395" s="544" t="s">
        <v>540</v>
      </c>
      <c r="J395" s="281"/>
      <c r="K395" s="524"/>
      <c r="L395" s="21">
        <v>1</v>
      </c>
      <c r="M395" s="72">
        <f>VLOOKUP(H395,Inventory!A:L,12,FALSE)</f>
        <v>0.75</v>
      </c>
      <c r="N395" s="72">
        <f t="shared" si="41"/>
        <v>0.75</v>
      </c>
      <c r="O395" s="21"/>
      <c r="P395" s="21"/>
      <c r="Q395" s="256"/>
      <c r="R395" s="67"/>
      <c r="S395" s="67"/>
      <c r="T395" s="369"/>
      <c r="U395" s="384"/>
      <c r="V395" s="23"/>
      <c r="W395" s="23"/>
      <c r="X395" s="23"/>
      <c r="Y395" s="23"/>
      <c r="Z395" s="23"/>
      <c r="AA395" s="6"/>
      <c r="AB395"/>
      <c r="AE395" s="12"/>
      <c r="AF395" s="12"/>
      <c r="AG395" s="12"/>
      <c r="AH395" s="12"/>
      <c r="AI395" s="12"/>
      <c r="AJ395" s="12"/>
    </row>
    <row r="396" spans="1:36" s="268" customFormat="1">
      <c r="A396" s="540"/>
      <c r="B396" s="17" t="str">
        <f>IFERROR(VLOOKUP($H396,'QB Inv Curr'!$H:$AD,13,FALSE),"")</f>
        <v/>
      </c>
      <c r="C396" s="17" t="str">
        <f>IFERROR(VLOOKUP($H396,'QB Inv Curr'!$H:$AE,23,FALSE),"")</f>
        <v/>
      </c>
      <c r="D396" s="17" t="str">
        <f>IFERROR(VLOOKUP($H396,'QB Inv Curr'!$H:$AL,29,FALSE),"")</f>
        <v/>
      </c>
      <c r="E396" s="17" t="str">
        <f t="shared" si="40"/>
        <v/>
      </c>
      <c r="F396" s="17" t="str">
        <f t="shared" si="39"/>
        <v/>
      </c>
      <c r="G396" s="541"/>
      <c r="H396" s="541"/>
      <c r="I396" s="541" t="s">
        <v>565</v>
      </c>
      <c r="J396" s="281"/>
      <c r="K396" s="524"/>
      <c r="L396" s="259">
        <v>0.25</v>
      </c>
      <c r="M396" s="72">
        <v>0.9</v>
      </c>
      <c r="N396" s="72">
        <f>M396*L396</f>
        <v>0.22500000000000001</v>
      </c>
      <c r="O396" s="21"/>
      <c r="P396" s="21"/>
      <c r="Q396" s="256"/>
      <c r="R396" s="67"/>
      <c r="S396" s="67"/>
      <c r="T396" s="369"/>
      <c r="U396" s="384"/>
      <c r="V396" s="23"/>
      <c r="W396" s="23"/>
      <c r="X396" s="23"/>
      <c r="Y396" s="23"/>
      <c r="Z396" s="23"/>
      <c r="AA396" s="6"/>
      <c r="AB396"/>
      <c r="AE396" s="12"/>
      <c r="AF396" s="12"/>
      <c r="AG396" s="12"/>
      <c r="AH396" s="12"/>
      <c r="AI396" s="12"/>
      <c r="AJ396" s="12"/>
    </row>
    <row r="397" spans="1:36" s="268" customFormat="1">
      <c r="A397" s="540"/>
      <c r="B397" s="17" t="str">
        <f>IFERROR(VLOOKUP($H397,'QB Inv Curr'!$H:$AD,13,FALSE),"")</f>
        <v/>
      </c>
      <c r="C397" s="17" t="str">
        <f>IFERROR(VLOOKUP($H397,'QB Inv Curr'!$H:$AE,23,FALSE),"")</f>
        <v/>
      </c>
      <c r="D397" s="17" t="str">
        <f>IFERROR(VLOOKUP($H397,'QB Inv Curr'!$H:$AL,29,FALSE),"")</f>
        <v/>
      </c>
      <c r="E397" s="17" t="str">
        <f t="shared" si="40"/>
        <v/>
      </c>
      <c r="F397" s="17" t="str">
        <f t="shared" si="39"/>
        <v/>
      </c>
      <c r="G397" s="540"/>
      <c r="H397" s="540"/>
      <c r="I397" s="541"/>
      <c r="J397" s="281"/>
      <c r="K397" s="524"/>
      <c r="L397" s="86"/>
      <c r="M397" s="87"/>
      <c r="N397" s="87"/>
      <c r="O397" s="86"/>
      <c r="P397" s="86"/>
      <c r="Q397" s="249"/>
      <c r="R397" s="67"/>
      <c r="S397" s="67"/>
      <c r="T397" s="369"/>
      <c r="U397" s="384"/>
      <c r="V397" s="23"/>
      <c r="W397" s="23"/>
      <c r="X397" s="23"/>
      <c r="Y397" s="23"/>
      <c r="Z397" s="23"/>
      <c r="AA397" s="6"/>
      <c r="AB397"/>
      <c r="AE397" s="12"/>
      <c r="AF397" s="12"/>
      <c r="AG397" s="12"/>
      <c r="AH397" s="12"/>
      <c r="AI397" s="12"/>
      <c r="AJ397" s="12"/>
    </row>
    <row r="398" spans="1:36" s="2" customFormat="1" ht="31.5">
      <c r="A398" s="539" t="s">
        <v>524</v>
      </c>
      <c r="B398" s="17">
        <f>IFERROR(VLOOKUP($H398,'QB Inv Curr'!$H:$AD,13,FALSE),"")</f>
        <v>0</v>
      </c>
      <c r="C398" s="17">
        <f>IFERROR(VLOOKUP($H398,'QB Inv Curr'!$H:$AE,23,FALSE),"")</f>
        <v>0</v>
      </c>
      <c r="D398" s="17">
        <f>IFERROR(VLOOKUP($H398,'QB Inv Curr'!$H:$AL,29,FALSE),"")</f>
        <v>0</v>
      </c>
      <c r="E398" s="17" t="str">
        <f t="shared" si="40"/>
        <v/>
      </c>
      <c r="F398" s="17">
        <f t="shared" si="39"/>
        <v>0</v>
      </c>
      <c r="G398" s="539" t="s">
        <v>932</v>
      </c>
      <c r="H398" s="539" t="s">
        <v>524</v>
      </c>
      <c r="I398" s="542"/>
      <c r="J398" s="278" t="s">
        <v>933</v>
      </c>
      <c r="K398" s="537">
        <v>810797031862</v>
      </c>
      <c r="L398" s="17">
        <v>1</v>
      </c>
      <c r="M398" s="74"/>
      <c r="N398" s="74"/>
      <c r="O398" s="17"/>
      <c r="P398" s="17"/>
      <c r="Q398" s="255">
        <f>SUM(N399:N403)</f>
        <v>2.4862000000000002</v>
      </c>
      <c r="R398" s="255">
        <v>4.1085000000000003</v>
      </c>
      <c r="S398" s="538">
        <v>9.99</v>
      </c>
      <c r="T398" s="370"/>
      <c r="U398" s="385"/>
      <c r="V398" s="23"/>
      <c r="W398" s="66">
        <f>Q398*2.3</f>
        <v>5.7182599999999999</v>
      </c>
      <c r="X398" s="260">
        <f>SUM(W398-Q398)/W398</f>
        <v>0.56521739130434778</v>
      </c>
      <c r="Y398" s="66">
        <v>9.9499999999999993</v>
      </c>
      <c r="Z398" s="260">
        <f>SUM(Y398-W398)/Y398</f>
        <v>0.42530050251256279</v>
      </c>
      <c r="AA398" s="287"/>
      <c r="AB398" s="261" t="e">
        <f>SUM(AA398-Q398)/AA398</f>
        <v>#DIV/0!</v>
      </c>
    </row>
    <row r="399" spans="1:36" s="268" customFormat="1">
      <c r="A399" s="19" t="s">
        <v>934</v>
      </c>
      <c r="B399" s="17">
        <f>IFERROR(VLOOKUP($H399,'QB Inv Curr'!$H:$AD,13,FALSE),"")</f>
        <v>5000</v>
      </c>
      <c r="C399" s="17">
        <f>IFERROR(VLOOKUP($H399,'QB Inv Curr'!$H:$AE,23,FALSE),"")</f>
        <v>0</v>
      </c>
      <c r="D399" s="17">
        <f>IFERROR(VLOOKUP($H399,'QB Inv Curr'!$H:$AL,29,FALSE),"")</f>
        <v>0</v>
      </c>
      <c r="E399" s="17" t="str">
        <f t="shared" si="40"/>
        <v/>
      </c>
      <c r="F399" s="17">
        <f t="shared" si="39"/>
        <v>0</v>
      </c>
      <c r="G399" s="19"/>
      <c r="H399" s="19" t="s">
        <v>934</v>
      </c>
      <c r="I399" s="20" t="s">
        <v>935</v>
      </c>
      <c r="J399" s="279"/>
      <c r="K399" s="523"/>
      <c r="L399" s="21">
        <v>4</v>
      </c>
      <c r="M399" s="275">
        <v>0.09</v>
      </c>
      <c r="N399" s="72">
        <f t="shared" ref="N399" si="42">SUM(M399*1.42)*L399</f>
        <v>0.51119999999999999</v>
      </c>
      <c r="O399" s="21"/>
      <c r="P399" s="21"/>
      <c r="Q399" s="269"/>
      <c r="R399" s="67"/>
      <c r="S399" s="67"/>
      <c r="T399" s="369"/>
      <c r="U399" s="384"/>
      <c r="V399" s="23"/>
      <c r="W399" s="23"/>
      <c r="X399" s="23"/>
      <c r="Y399" s="23"/>
      <c r="Z399" s="23"/>
      <c r="AA399" s="287"/>
      <c r="AB399"/>
      <c r="AE399" s="12"/>
      <c r="AF399" s="12"/>
      <c r="AG399" s="12"/>
      <c r="AH399" s="12"/>
      <c r="AI399" s="12"/>
      <c r="AJ399" s="12"/>
    </row>
    <row r="400" spans="1:36" s="268" customFormat="1">
      <c r="A400" s="540"/>
      <c r="B400" s="17">
        <f>IFERROR(VLOOKUP($H400,'QB Inv Curr'!$H:$AD,13,FALSE),"")</f>
        <v>880</v>
      </c>
      <c r="C400" s="17">
        <f>IFERROR(VLOOKUP($H400,'QB Inv Curr'!$H:$AE,23,FALSE),"")</f>
        <v>0</v>
      </c>
      <c r="D400" s="17">
        <f>IFERROR(VLOOKUP($H400,'QB Inv Curr'!$H:$AL,29,FALSE),"")</f>
        <v>0</v>
      </c>
      <c r="E400" s="17" t="str">
        <f t="shared" si="40"/>
        <v/>
      </c>
      <c r="F400" s="17">
        <f t="shared" si="39"/>
        <v>0</v>
      </c>
      <c r="G400" s="541"/>
      <c r="H400" s="541" t="s">
        <v>560</v>
      </c>
      <c r="I400" s="544" t="s">
        <v>561</v>
      </c>
      <c r="J400" s="281"/>
      <c r="K400" s="524"/>
      <c r="L400" s="21">
        <v>1</v>
      </c>
      <c r="M400" s="72">
        <v>0.25</v>
      </c>
      <c r="N400" s="72">
        <f>M400*L400</f>
        <v>0.25</v>
      </c>
      <c r="O400" s="21"/>
      <c r="P400" s="21"/>
      <c r="Q400" s="256"/>
      <c r="R400" s="67"/>
      <c r="S400" s="67"/>
      <c r="T400" s="369"/>
      <c r="U400" s="384"/>
      <c r="V400" s="23"/>
      <c r="W400" s="23"/>
      <c r="X400" s="23"/>
      <c r="Y400" s="23"/>
      <c r="Z400" s="23"/>
      <c r="AA400" s="6"/>
      <c r="AB400"/>
      <c r="AE400" s="12"/>
      <c r="AF400" s="12"/>
      <c r="AG400" s="12"/>
      <c r="AH400" s="12"/>
      <c r="AI400" s="12"/>
      <c r="AJ400" s="12"/>
    </row>
    <row r="401" spans="1:36" s="268" customFormat="1">
      <c r="A401" s="540"/>
      <c r="B401" s="17" t="str">
        <f>IFERROR(VLOOKUP($H401,'QB Inv Curr'!$H:$AD,13,FALSE),"")</f>
        <v/>
      </c>
      <c r="C401" s="17" t="str">
        <f>IFERROR(VLOOKUP($H401,'QB Inv Curr'!$H:$AE,23,FALSE),"")</f>
        <v/>
      </c>
      <c r="D401" s="17" t="str">
        <f>IFERROR(VLOOKUP($H401,'QB Inv Curr'!$H:$AL,29,FALSE),"")</f>
        <v/>
      </c>
      <c r="E401" s="17" t="str">
        <f t="shared" si="40"/>
        <v/>
      </c>
      <c r="F401" s="17" t="str">
        <f t="shared" si="39"/>
        <v/>
      </c>
      <c r="G401" s="541"/>
      <c r="H401" s="541" t="s">
        <v>562</v>
      </c>
      <c r="I401" s="544" t="s">
        <v>563</v>
      </c>
      <c r="J401" s="281"/>
      <c r="K401" s="524"/>
      <c r="L401" s="21">
        <v>1</v>
      </c>
      <c r="M401" s="72">
        <f>$M$1</f>
        <v>0.75</v>
      </c>
      <c r="N401" s="72">
        <f>M401*L401</f>
        <v>0.75</v>
      </c>
      <c r="O401" s="21"/>
      <c r="P401" s="21"/>
      <c r="Q401" s="256"/>
      <c r="R401" s="67"/>
      <c r="S401" s="67"/>
      <c r="T401" s="369"/>
      <c r="U401" s="384"/>
      <c r="V401" s="23"/>
      <c r="W401" s="23"/>
      <c r="X401" s="23"/>
      <c r="Y401" s="23"/>
      <c r="Z401" s="23"/>
      <c r="AA401" s="6"/>
      <c r="AB401"/>
      <c r="AE401" s="12"/>
      <c r="AF401" s="12"/>
      <c r="AG401" s="12"/>
      <c r="AH401" s="12"/>
      <c r="AI401" s="12"/>
      <c r="AJ401" s="12"/>
    </row>
    <row r="402" spans="1:36" s="268" customFormat="1">
      <c r="A402" s="540"/>
      <c r="B402" s="17" t="str">
        <f>IFERROR(VLOOKUP($H402,'QB Inv Curr'!$H:$AD,13,FALSE),"")</f>
        <v/>
      </c>
      <c r="C402" s="17" t="str">
        <f>IFERROR(VLOOKUP($H402,'QB Inv Curr'!$H:$AE,23,FALSE),"")</f>
        <v/>
      </c>
      <c r="D402" s="17" t="str">
        <f>IFERROR(VLOOKUP($H402,'QB Inv Curr'!$H:$AL,29,FALSE),"")</f>
        <v/>
      </c>
      <c r="E402" s="17" t="str">
        <f t="shared" si="40"/>
        <v/>
      </c>
      <c r="F402" s="17" t="str">
        <f t="shared" si="39"/>
        <v/>
      </c>
      <c r="G402" s="541" t="s">
        <v>560</v>
      </c>
      <c r="H402" s="541" t="s">
        <v>564</v>
      </c>
      <c r="I402" s="544" t="s">
        <v>540</v>
      </c>
      <c r="J402" s="281"/>
      <c r="K402" s="524"/>
      <c r="L402" s="21">
        <v>1</v>
      </c>
      <c r="M402" s="72">
        <v>0.75</v>
      </c>
      <c r="N402" s="72">
        <f>M402*L402</f>
        <v>0.75</v>
      </c>
      <c r="O402" s="21"/>
      <c r="P402" s="21"/>
      <c r="Q402" s="256"/>
      <c r="R402" s="67"/>
      <c r="S402" s="67"/>
      <c r="T402" s="369"/>
      <c r="U402" s="384"/>
      <c r="V402" s="23"/>
      <c r="W402" s="23"/>
      <c r="X402" s="23"/>
      <c r="Y402" s="23"/>
      <c r="Z402" s="23"/>
      <c r="AA402" s="6"/>
      <c r="AB402"/>
      <c r="AE402" s="12"/>
      <c r="AF402" s="12"/>
      <c r="AG402" s="12"/>
      <c r="AH402" s="12"/>
      <c r="AI402" s="12"/>
      <c r="AJ402" s="12"/>
    </row>
    <row r="403" spans="1:36" s="268" customFormat="1">
      <c r="A403" s="540"/>
      <c r="B403" s="17" t="str">
        <f>IFERROR(VLOOKUP($H403,'QB Inv Curr'!$H:$AD,13,FALSE),"")</f>
        <v/>
      </c>
      <c r="C403" s="17" t="str">
        <f>IFERROR(VLOOKUP($H403,'QB Inv Curr'!$H:$AE,23,FALSE),"")</f>
        <v/>
      </c>
      <c r="D403" s="17" t="str">
        <f>IFERROR(VLOOKUP($H403,'QB Inv Curr'!$H:$AL,29,FALSE),"")</f>
        <v/>
      </c>
      <c r="E403" s="17" t="str">
        <f t="shared" si="40"/>
        <v/>
      </c>
      <c r="F403" s="17" t="str">
        <f t="shared" si="39"/>
        <v/>
      </c>
      <c r="G403" s="541"/>
      <c r="H403" s="541"/>
      <c r="I403" s="541" t="s">
        <v>565</v>
      </c>
      <c r="J403" s="281"/>
      <c r="K403" s="524"/>
      <c r="L403" s="259">
        <v>0.25</v>
      </c>
      <c r="M403" s="72">
        <v>0.9</v>
      </c>
      <c r="N403" s="72">
        <f>M403*L403</f>
        <v>0.22500000000000001</v>
      </c>
      <c r="O403" s="21"/>
      <c r="P403" s="21"/>
      <c r="Q403" s="256"/>
      <c r="R403" s="67"/>
      <c r="S403" s="67"/>
      <c r="T403" s="369"/>
      <c r="U403" s="384"/>
      <c r="V403" s="23"/>
      <c r="W403" s="23"/>
      <c r="X403" s="23"/>
      <c r="Y403" s="23"/>
      <c r="Z403" s="23"/>
      <c r="AA403" s="6"/>
      <c r="AB403"/>
      <c r="AE403" s="12"/>
      <c r="AF403" s="12"/>
      <c r="AG403" s="12"/>
      <c r="AH403" s="12"/>
      <c r="AI403" s="12"/>
      <c r="AJ403" s="12"/>
    </row>
    <row r="404" spans="1:36" s="268" customFormat="1">
      <c r="A404" s="540"/>
      <c r="B404" s="17" t="str">
        <f>IFERROR(VLOOKUP($H404,'QB Inv Curr'!$H:$AD,13,FALSE),"")</f>
        <v/>
      </c>
      <c r="C404" s="17" t="str">
        <f>IFERROR(VLOOKUP($H404,'QB Inv Curr'!$H:$AE,23,FALSE),"")</f>
        <v/>
      </c>
      <c r="D404" s="17" t="str">
        <f>IFERROR(VLOOKUP($H404,'QB Inv Curr'!$H:$AL,29,FALSE),"")</f>
        <v/>
      </c>
      <c r="E404" s="17" t="str">
        <f t="shared" si="40"/>
        <v/>
      </c>
      <c r="F404" s="17" t="str">
        <f t="shared" si="39"/>
        <v/>
      </c>
      <c r="G404" s="541"/>
      <c r="H404" s="541"/>
      <c r="I404" s="541"/>
      <c r="J404" s="281"/>
      <c r="K404" s="524"/>
      <c r="L404" s="86"/>
      <c r="M404" s="87"/>
      <c r="N404" s="87"/>
      <c r="O404" s="86"/>
      <c r="P404" s="86"/>
      <c r="Q404" s="249"/>
      <c r="R404" s="67"/>
      <c r="S404" s="67"/>
      <c r="T404" s="369"/>
      <c r="U404" s="384"/>
      <c r="V404" s="23"/>
      <c r="W404" s="23"/>
      <c r="X404" s="23"/>
      <c r="Y404" s="23"/>
      <c r="Z404" s="23"/>
      <c r="AA404" s="6"/>
      <c r="AB404"/>
      <c r="AE404" s="12"/>
      <c r="AF404" s="12"/>
      <c r="AG404" s="12"/>
      <c r="AH404" s="12"/>
      <c r="AI404" s="12"/>
      <c r="AJ404" s="12"/>
    </row>
    <row r="405" spans="1:36" s="2" customFormat="1">
      <c r="A405" s="539" t="s">
        <v>526</v>
      </c>
      <c r="B405" s="17">
        <f>IFERROR(VLOOKUP($H405,'QB Inv Curr'!$H:$AD,13,FALSE),"")</f>
        <v>0</v>
      </c>
      <c r="C405" s="17">
        <f>IFERROR(VLOOKUP($H405,'QB Inv Curr'!$H:$AE,23,FALSE),"")</f>
        <v>0</v>
      </c>
      <c r="D405" s="17">
        <f>IFERROR(VLOOKUP($H405,'QB Inv Curr'!$H:$AL,29,FALSE),"")</f>
        <v>0</v>
      </c>
      <c r="E405" s="17" t="str">
        <f t="shared" si="40"/>
        <v/>
      </c>
      <c r="F405" s="17">
        <f t="shared" si="39"/>
        <v>0</v>
      </c>
      <c r="G405" s="539" t="s">
        <v>936</v>
      </c>
      <c r="H405" s="539" t="s">
        <v>526</v>
      </c>
      <c r="I405" s="542"/>
      <c r="J405" s="278" t="s">
        <v>937</v>
      </c>
      <c r="K405" s="537">
        <v>810797031879</v>
      </c>
      <c r="L405" s="17">
        <v>1</v>
      </c>
      <c r="M405" s="74"/>
      <c r="N405" s="74"/>
      <c r="O405" s="17"/>
      <c r="P405" s="17"/>
      <c r="Q405" s="255">
        <f>SUM(N406:N410)</f>
        <v>2.4862000000000002</v>
      </c>
      <c r="R405" s="255">
        <v>4.1085000000000003</v>
      </c>
      <c r="S405" s="538">
        <v>9.99</v>
      </c>
      <c r="T405" s="370">
        <v>107557999</v>
      </c>
      <c r="U405" s="385">
        <v>19.989999999999998</v>
      </c>
      <c r="V405" s="23"/>
      <c r="W405" s="66">
        <f>Q405*2.3</f>
        <v>5.7182599999999999</v>
      </c>
      <c r="X405" s="260">
        <f>SUM(W405-Q405)/W405</f>
        <v>0.56521739130434778</v>
      </c>
      <c r="Y405" s="66">
        <v>9.9499999999999993</v>
      </c>
      <c r="Z405" s="260">
        <f>SUM(Y405-W405)/Y405</f>
        <v>0.42530050251256279</v>
      </c>
      <c r="AA405" s="287"/>
      <c r="AB405" s="261" t="e">
        <f>SUM(AA405-Q405)/AA405</f>
        <v>#DIV/0!</v>
      </c>
    </row>
    <row r="406" spans="1:36" s="268" customFormat="1">
      <c r="A406" s="19" t="s">
        <v>938</v>
      </c>
      <c r="B406" s="17">
        <f>IFERROR(VLOOKUP($H406,'QB Inv Curr'!$H:$AD,13,FALSE),"")</f>
        <v>5000</v>
      </c>
      <c r="C406" s="17">
        <f>IFERROR(VLOOKUP($H406,'QB Inv Curr'!$H:$AE,23,FALSE),"")</f>
        <v>0</v>
      </c>
      <c r="D406" s="17">
        <f>IFERROR(VLOOKUP($H406,'QB Inv Curr'!$H:$AL,29,FALSE),"")</f>
        <v>0</v>
      </c>
      <c r="E406" s="17" t="str">
        <f t="shared" si="40"/>
        <v/>
      </c>
      <c r="F406" s="17">
        <f t="shared" si="39"/>
        <v>0</v>
      </c>
      <c r="G406" s="19"/>
      <c r="H406" s="19" t="s">
        <v>938</v>
      </c>
      <c r="I406" s="20" t="s">
        <v>939</v>
      </c>
      <c r="J406" s="279"/>
      <c r="K406" s="523"/>
      <c r="L406" s="21">
        <v>4</v>
      </c>
      <c r="M406" s="275">
        <v>0.09</v>
      </c>
      <c r="N406" s="72">
        <f t="shared" ref="N406" si="43">SUM(M406*1.42)*L406</f>
        <v>0.51119999999999999</v>
      </c>
      <c r="O406" s="21"/>
      <c r="P406" s="21"/>
      <c r="Q406" s="269"/>
      <c r="R406" s="67"/>
      <c r="S406" s="67"/>
      <c r="T406" s="369"/>
      <c r="U406" s="384"/>
      <c r="V406" s="23"/>
      <c r="W406" s="23"/>
      <c r="X406" s="23"/>
      <c r="Y406" s="23"/>
      <c r="Z406" s="23"/>
      <c r="AA406" s="287"/>
      <c r="AB406"/>
      <c r="AE406" s="12"/>
      <c r="AF406" s="12"/>
      <c r="AG406" s="12"/>
      <c r="AH406" s="12"/>
      <c r="AI406" s="12"/>
      <c r="AJ406" s="12"/>
    </row>
    <row r="407" spans="1:36" s="268" customFormat="1">
      <c r="A407" s="540"/>
      <c r="B407" s="17">
        <f>IFERROR(VLOOKUP($H407,'QB Inv Curr'!$H:$AD,13,FALSE),"")</f>
        <v>880</v>
      </c>
      <c r="C407" s="17">
        <f>IFERROR(VLOOKUP($H407,'QB Inv Curr'!$H:$AE,23,FALSE),"")</f>
        <v>0</v>
      </c>
      <c r="D407" s="17">
        <f>IFERROR(VLOOKUP($H407,'QB Inv Curr'!$H:$AL,29,FALSE),"")</f>
        <v>0</v>
      </c>
      <c r="E407" s="17" t="str">
        <f t="shared" si="40"/>
        <v/>
      </c>
      <c r="F407" s="17">
        <f t="shared" si="39"/>
        <v>0</v>
      </c>
      <c r="G407" s="541"/>
      <c r="H407" s="541" t="s">
        <v>560</v>
      </c>
      <c r="I407" s="544" t="s">
        <v>561</v>
      </c>
      <c r="J407" s="281"/>
      <c r="K407" s="524"/>
      <c r="L407" s="21">
        <v>1</v>
      </c>
      <c r="M407" s="72">
        <v>0.25</v>
      </c>
      <c r="N407" s="72">
        <f>M407*L407</f>
        <v>0.25</v>
      </c>
      <c r="O407" s="21"/>
      <c r="P407" s="21"/>
      <c r="Q407" s="256"/>
      <c r="R407" s="67"/>
      <c r="S407" s="67"/>
      <c r="T407" s="369"/>
      <c r="U407" s="384"/>
      <c r="V407" s="23"/>
      <c r="W407" s="23"/>
      <c r="X407" s="23"/>
      <c r="Y407" s="23"/>
      <c r="Z407" s="23"/>
      <c r="AA407" s="6"/>
      <c r="AB407"/>
      <c r="AE407" s="12"/>
      <c r="AF407" s="12"/>
      <c r="AG407" s="12"/>
      <c r="AH407" s="12"/>
      <c r="AI407" s="12"/>
      <c r="AJ407" s="12"/>
    </row>
    <row r="408" spans="1:36" s="268" customFormat="1">
      <c r="A408" s="540"/>
      <c r="B408" s="17" t="str">
        <f>IFERROR(VLOOKUP($H408,'QB Inv Curr'!$H:$AD,13,FALSE),"")</f>
        <v/>
      </c>
      <c r="C408" s="17" t="str">
        <f>IFERROR(VLOOKUP($H408,'QB Inv Curr'!$H:$AE,23,FALSE),"")</f>
        <v/>
      </c>
      <c r="D408" s="17" t="str">
        <f>IFERROR(VLOOKUP($H408,'QB Inv Curr'!$H:$AL,29,FALSE),"")</f>
        <v/>
      </c>
      <c r="E408" s="17" t="str">
        <f t="shared" si="40"/>
        <v/>
      </c>
      <c r="F408" s="17" t="str">
        <f t="shared" si="39"/>
        <v/>
      </c>
      <c r="G408" s="541"/>
      <c r="H408" s="541" t="s">
        <v>562</v>
      </c>
      <c r="I408" s="544" t="s">
        <v>563</v>
      </c>
      <c r="J408" s="281"/>
      <c r="K408" s="524"/>
      <c r="L408" s="21">
        <v>1</v>
      </c>
      <c r="M408" s="72">
        <f>$M$1</f>
        <v>0.75</v>
      </c>
      <c r="N408" s="72">
        <f>M408*L408</f>
        <v>0.75</v>
      </c>
      <c r="O408" s="21"/>
      <c r="P408" s="21"/>
      <c r="Q408" s="256"/>
      <c r="R408" s="67"/>
      <c r="S408" s="67"/>
      <c r="T408" s="369"/>
      <c r="U408" s="384"/>
      <c r="V408" s="23"/>
      <c r="W408" s="23"/>
      <c r="X408" s="23"/>
      <c r="Y408" s="23"/>
      <c r="Z408" s="23"/>
      <c r="AA408" s="6"/>
      <c r="AB408"/>
      <c r="AE408" s="12"/>
      <c r="AF408" s="12"/>
      <c r="AG408" s="12"/>
      <c r="AH408" s="12"/>
      <c r="AI408" s="12"/>
      <c r="AJ408" s="12"/>
    </row>
    <row r="409" spans="1:36" s="268" customFormat="1">
      <c r="A409" s="540"/>
      <c r="B409" s="17" t="str">
        <f>IFERROR(VLOOKUP($H409,'QB Inv Curr'!$H:$AD,13,FALSE),"")</f>
        <v/>
      </c>
      <c r="C409" s="17" t="str">
        <f>IFERROR(VLOOKUP($H409,'QB Inv Curr'!$H:$AE,23,FALSE),"")</f>
        <v/>
      </c>
      <c r="D409" s="17" t="str">
        <f>IFERROR(VLOOKUP($H409,'QB Inv Curr'!$H:$AL,29,FALSE),"")</f>
        <v/>
      </c>
      <c r="E409" s="17" t="str">
        <f t="shared" si="40"/>
        <v/>
      </c>
      <c r="F409" s="17" t="str">
        <f t="shared" si="39"/>
        <v/>
      </c>
      <c r="G409" s="541" t="s">
        <v>560</v>
      </c>
      <c r="H409" s="541" t="s">
        <v>564</v>
      </c>
      <c r="I409" s="544" t="s">
        <v>540</v>
      </c>
      <c r="J409" s="281"/>
      <c r="K409" s="524"/>
      <c r="L409" s="21">
        <v>1</v>
      </c>
      <c r="M409" s="72">
        <v>0.75</v>
      </c>
      <c r="N409" s="72">
        <f>M409*L409</f>
        <v>0.75</v>
      </c>
      <c r="O409" s="21"/>
      <c r="P409" s="21"/>
      <c r="Q409" s="256"/>
      <c r="R409" s="67"/>
      <c r="S409" s="67"/>
      <c r="T409" s="369"/>
      <c r="U409" s="384"/>
      <c r="V409" s="23"/>
      <c r="W409" s="23"/>
      <c r="X409" s="23"/>
      <c r="Y409" s="23"/>
      <c r="Z409" s="23"/>
      <c r="AA409" s="6"/>
      <c r="AB409"/>
      <c r="AE409" s="12"/>
      <c r="AF409" s="12"/>
      <c r="AG409" s="12"/>
      <c r="AH409" s="12"/>
      <c r="AI409" s="12"/>
      <c r="AJ409" s="12"/>
    </row>
    <row r="410" spans="1:36" s="268" customFormat="1">
      <c r="A410" s="540"/>
      <c r="B410" s="17" t="str">
        <f>IFERROR(VLOOKUP($H410,'QB Inv Curr'!$H:$AD,13,FALSE),"")</f>
        <v/>
      </c>
      <c r="C410" s="17" t="str">
        <f>IFERROR(VLOOKUP($H410,'QB Inv Curr'!$H:$AE,23,FALSE),"")</f>
        <v/>
      </c>
      <c r="D410" s="17" t="str">
        <f>IFERROR(VLOOKUP($H410,'QB Inv Curr'!$H:$AL,29,FALSE),"")</f>
        <v/>
      </c>
      <c r="E410" s="17" t="str">
        <f t="shared" si="40"/>
        <v/>
      </c>
      <c r="F410" s="17" t="str">
        <f t="shared" si="39"/>
        <v/>
      </c>
      <c r="G410" s="541"/>
      <c r="H410" s="541"/>
      <c r="I410" s="541" t="s">
        <v>565</v>
      </c>
      <c r="J410" s="281"/>
      <c r="K410" s="524"/>
      <c r="L410" s="259">
        <v>0.25</v>
      </c>
      <c r="M410" s="72">
        <v>0.9</v>
      </c>
      <c r="N410" s="72">
        <f>M410*L410</f>
        <v>0.22500000000000001</v>
      </c>
      <c r="O410" s="21"/>
      <c r="P410" s="21"/>
      <c r="Q410" s="256"/>
      <c r="R410" s="67"/>
      <c r="S410" s="67"/>
      <c r="T410" s="369"/>
      <c r="U410" s="384"/>
      <c r="V410" s="23"/>
      <c r="W410" s="23"/>
      <c r="X410" s="23"/>
      <c r="Y410" s="23"/>
      <c r="Z410" s="23"/>
      <c r="AA410" s="6"/>
      <c r="AB410"/>
      <c r="AE410" s="12"/>
      <c r="AF410" s="12"/>
      <c r="AG410" s="12"/>
      <c r="AH410" s="12"/>
      <c r="AI410" s="12"/>
      <c r="AJ410" s="12"/>
    </row>
    <row r="411" spans="1:36" s="268" customFormat="1">
      <c r="A411" s="540"/>
      <c r="B411" s="17" t="str">
        <f>IFERROR(VLOOKUP($H411,'QB Inv Curr'!$H:$AD,13,FALSE),"")</f>
        <v/>
      </c>
      <c r="C411" s="17" t="str">
        <f>IFERROR(VLOOKUP($H411,'QB Inv Curr'!$H:$AE,23,FALSE),"")</f>
        <v/>
      </c>
      <c r="D411" s="17" t="str">
        <f>IFERROR(VLOOKUP($H411,'QB Inv Curr'!$H:$AL,29,FALSE),"")</f>
        <v/>
      </c>
      <c r="E411" s="17" t="str">
        <f t="shared" si="40"/>
        <v/>
      </c>
      <c r="F411" s="17" t="str">
        <f t="shared" si="39"/>
        <v/>
      </c>
      <c r="G411" s="541"/>
      <c r="H411" s="541"/>
      <c r="I411" s="541"/>
      <c r="J411" s="281"/>
      <c r="K411" s="524"/>
      <c r="L411" s="86"/>
      <c r="M411" s="87"/>
      <c r="N411" s="87"/>
      <c r="O411" s="86"/>
      <c r="P411" s="86"/>
      <c r="Q411" s="249"/>
      <c r="R411" s="67"/>
      <c r="S411" s="67"/>
      <c r="T411" s="369"/>
      <c r="U411" s="384"/>
      <c r="V411" s="23"/>
      <c r="W411" s="23"/>
      <c r="X411" s="23"/>
      <c r="Y411" s="23"/>
      <c r="Z411" s="23"/>
      <c r="AA411" s="6"/>
      <c r="AB411"/>
      <c r="AE411" s="12"/>
      <c r="AF411" s="12"/>
      <c r="AG411" s="12"/>
      <c r="AH411" s="12"/>
      <c r="AI411" s="12"/>
      <c r="AJ411" s="12"/>
    </row>
    <row r="412" spans="1:36" s="2" customFormat="1">
      <c r="A412" s="539" t="s">
        <v>940</v>
      </c>
      <c r="B412" s="17">
        <f>IFERROR(VLOOKUP($H412,'QB Inv Curr'!$H:$AD,13,FALSE),"")</f>
        <v>0</v>
      </c>
      <c r="C412" s="17">
        <f>IFERROR(VLOOKUP($H412,'QB Inv Curr'!$H:$AE,23,FALSE),"")</f>
        <v>0</v>
      </c>
      <c r="D412" s="17">
        <f>IFERROR(VLOOKUP($H412,'QB Inv Curr'!$H:$AL,29,FALSE),"")</f>
        <v>0</v>
      </c>
      <c r="E412" s="17" t="str">
        <f t="shared" si="40"/>
        <v/>
      </c>
      <c r="F412" s="17">
        <f t="shared" si="39"/>
        <v>0</v>
      </c>
      <c r="G412" s="539" t="s">
        <v>941</v>
      </c>
      <c r="H412" s="539" t="s">
        <v>940</v>
      </c>
      <c r="I412" s="542"/>
      <c r="J412" s="278" t="s">
        <v>535</v>
      </c>
      <c r="K412" s="521" t="e">
        <v>#N/A</v>
      </c>
      <c r="L412" s="17">
        <v>1</v>
      </c>
      <c r="M412" s="74"/>
      <c r="N412" s="74"/>
      <c r="O412" s="17"/>
      <c r="P412" s="17"/>
      <c r="Q412" s="255">
        <f>SUM(N413:N417)</f>
        <v>2.7650000000000001</v>
      </c>
      <c r="R412" s="255" t="e">
        <v>#N/A</v>
      </c>
      <c r="S412" s="255">
        <v>9.99</v>
      </c>
      <c r="T412" s="370"/>
      <c r="U412" s="385"/>
      <c r="V412" s="23"/>
      <c r="W412" s="66">
        <f>Q412*2.3</f>
        <v>6.3594999999999997</v>
      </c>
      <c r="X412" s="260">
        <f>SUM(W412-Q412)/W412</f>
        <v>0.56521739130434778</v>
      </c>
      <c r="Y412" s="66">
        <v>10.95</v>
      </c>
      <c r="Z412" s="260">
        <f>SUM(Y412-W412)/Y412</f>
        <v>0.41922374429223741</v>
      </c>
      <c r="AA412" s="287"/>
      <c r="AB412" s="261" t="e">
        <f>SUM(AA412-Q412)/AA412</f>
        <v>#DIV/0!</v>
      </c>
    </row>
    <row r="413" spans="1:36" s="268" customFormat="1">
      <c r="A413" s="19" t="s">
        <v>942</v>
      </c>
      <c r="B413" s="17">
        <f>IFERROR(VLOOKUP($H413,'QB Inv Curr'!$H:$AD,13,FALSE),"")</f>
        <v>250</v>
      </c>
      <c r="C413" s="17">
        <f>IFERROR(VLOOKUP($H413,'QB Inv Curr'!$H:$AE,23,FALSE),"")</f>
        <v>2500</v>
      </c>
      <c r="D413" s="17">
        <f>IFERROR(VLOOKUP($H413,'QB Inv Curr'!$H:$AL,29,FALSE),"")</f>
        <v>0</v>
      </c>
      <c r="E413" s="17" t="str">
        <f t="shared" si="40"/>
        <v/>
      </c>
      <c r="F413" s="17">
        <f t="shared" si="39"/>
        <v>0</v>
      </c>
      <c r="G413" s="19"/>
      <c r="H413" s="19" t="s">
        <v>942</v>
      </c>
      <c r="I413" s="20" t="s">
        <v>943</v>
      </c>
      <c r="J413" s="279"/>
      <c r="K413" s="523"/>
      <c r="L413" s="21">
        <v>4</v>
      </c>
      <c r="M413" s="72">
        <v>0.22</v>
      </c>
      <c r="N413" s="72">
        <f t="shared" ref="N413:N416" si="44">M413*L413</f>
        <v>0.88</v>
      </c>
      <c r="O413" s="21"/>
      <c r="P413" s="21"/>
      <c r="Q413" s="269"/>
      <c r="R413" s="67"/>
      <c r="S413" s="67"/>
      <c r="T413" s="369"/>
      <c r="U413" s="384"/>
      <c r="V413" s="23"/>
      <c r="W413" s="23"/>
      <c r="X413" s="23"/>
      <c r="Y413" s="23"/>
      <c r="Z413" s="23"/>
      <c r="AA413" s="287"/>
      <c r="AB413"/>
      <c r="AE413" s="12"/>
      <c r="AF413" s="12"/>
      <c r="AG413" s="12"/>
      <c r="AH413" s="12"/>
      <c r="AI413" s="12"/>
      <c r="AJ413" s="12"/>
    </row>
    <row r="414" spans="1:36" s="268" customFormat="1">
      <c r="A414" s="540"/>
      <c r="B414" s="17">
        <f>IFERROR(VLOOKUP($H414,'QB Inv Curr'!$H:$AD,13,FALSE),"")</f>
        <v>880</v>
      </c>
      <c r="C414" s="17">
        <f>IFERROR(VLOOKUP($H414,'QB Inv Curr'!$H:$AE,23,FALSE),"")</f>
        <v>0</v>
      </c>
      <c r="D414" s="17">
        <f>IFERROR(VLOOKUP($H414,'QB Inv Curr'!$H:$AL,29,FALSE),"")</f>
        <v>0</v>
      </c>
      <c r="E414" s="17" t="str">
        <f t="shared" si="40"/>
        <v/>
      </c>
      <c r="F414" s="17">
        <f t="shared" si="39"/>
        <v>0</v>
      </c>
      <c r="G414" s="541"/>
      <c r="H414" s="541" t="s">
        <v>560</v>
      </c>
      <c r="I414" s="544" t="s">
        <v>561</v>
      </c>
      <c r="J414" s="281"/>
      <c r="K414" s="524"/>
      <c r="L414" s="21">
        <v>1</v>
      </c>
      <c r="M414" s="72">
        <f>VLOOKUP(H414,Inventory!A:L,12,FALSE)</f>
        <v>0.6</v>
      </c>
      <c r="N414" s="72">
        <f t="shared" si="44"/>
        <v>0.6</v>
      </c>
      <c r="O414" s="21"/>
      <c r="P414" s="21"/>
      <c r="Q414" s="256"/>
      <c r="R414" s="67"/>
      <c r="S414" s="67"/>
      <c r="T414" s="369"/>
      <c r="U414" s="384"/>
      <c r="V414" s="23"/>
      <c r="W414" s="23"/>
      <c r="X414" s="23"/>
      <c r="Y414" s="23"/>
      <c r="Z414" s="23"/>
      <c r="AA414" s="6"/>
      <c r="AB414"/>
      <c r="AE414" s="12"/>
      <c r="AF414" s="12"/>
      <c r="AG414" s="12"/>
      <c r="AH414" s="12"/>
      <c r="AI414" s="12"/>
      <c r="AJ414" s="12"/>
    </row>
    <row r="415" spans="1:36" s="268" customFormat="1">
      <c r="A415" s="540"/>
      <c r="B415" s="17" t="str">
        <f>IFERROR(VLOOKUP($H415,'QB Inv Curr'!$H:$AD,13,FALSE),"")</f>
        <v/>
      </c>
      <c r="C415" s="17" t="str">
        <f>IFERROR(VLOOKUP($H415,'QB Inv Curr'!$H:$AE,23,FALSE),"")</f>
        <v/>
      </c>
      <c r="D415" s="17" t="str">
        <f>IFERROR(VLOOKUP($H415,'QB Inv Curr'!$H:$AL,29,FALSE),"")</f>
        <v/>
      </c>
      <c r="E415" s="17" t="str">
        <f t="shared" si="40"/>
        <v/>
      </c>
      <c r="F415" s="17" t="str">
        <f t="shared" si="39"/>
        <v/>
      </c>
      <c r="G415" s="541"/>
      <c r="H415" s="541" t="s">
        <v>562</v>
      </c>
      <c r="I415" s="544" t="s">
        <v>563</v>
      </c>
      <c r="J415" s="281"/>
      <c r="K415" s="524"/>
      <c r="L415" s="21">
        <v>1</v>
      </c>
      <c r="M415" s="72">
        <f>VLOOKUP(H415,Inventory!A:L,12,FALSE)</f>
        <v>0.31</v>
      </c>
      <c r="N415" s="72">
        <f t="shared" si="44"/>
        <v>0.31</v>
      </c>
      <c r="O415" s="21"/>
      <c r="P415" s="21"/>
      <c r="Q415" s="256"/>
      <c r="R415" s="67"/>
      <c r="S415" s="67"/>
      <c r="T415" s="369"/>
      <c r="U415" s="384"/>
      <c r="V415" s="23"/>
      <c r="W415" s="23"/>
      <c r="X415" s="23"/>
      <c r="Y415" s="23"/>
      <c r="Z415" s="23"/>
      <c r="AA415" s="6"/>
      <c r="AB415"/>
      <c r="AE415" s="12"/>
      <c r="AF415" s="12"/>
      <c r="AG415" s="12"/>
      <c r="AH415" s="12"/>
      <c r="AI415" s="12"/>
      <c r="AJ415" s="12"/>
    </row>
    <row r="416" spans="1:36" s="268" customFormat="1">
      <c r="A416" s="540"/>
      <c r="B416" s="17" t="str">
        <f>IFERROR(VLOOKUP($H416,'QB Inv Curr'!$H:$AD,13,FALSE),"")</f>
        <v/>
      </c>
      <c r="C416" s="17" t="str">
        <f>IFERROR(VLOOKUP($H416,'QB Inv Curr'!$H:$AE,23,FALSE),"")</f>
        <v/>
      </c>
      <c r="D416" s="17" t="str">
        <f>IFERROR(VLOOKUP($H416,'QB Inv Curr'!$H:$AL,29,FALSE),"")</f>
        <v/>
      </c>
      <c r="E416" s="17" t="str">
        <f t="shared" si="40"/>
        <v/>
      </c>
      <c r="F416" s="17" t="str">
        <f t="shared" si="39"/>
        <v/>
      </c>
      <c r="G416" s="541" t="s">
        <v>560</v>
      </c>
      <c r="H416" s="541" t="s">
        <v>564</v>
      </c>
      <c r="I416" s="544" t="s">
        <v>540</v>
      </c>
      <c r="J416" s="281"/>
      <c r="K416" s="524"/>
      <c r="L416" s="21">
        <v>1</v>
      </c>
      <c r="M416" s="72">
        <f>VLOOKUP(H416,Inventory!A:L,12,FALSE)</f>
        <v>0.75</v>
      </c>
      <c r="N416" s="72">
        <f t="shared" si="44"/>
        <v>0.75</v>
      </c>
      <c r="O416" s="21"/>
      <c r="P416" s="21"/>
      <c r="Q416" s="256"/>
      <c r="R416" s="67"/>
      <c r="S416" s="67"/>
      <c r="T416" s="369"/>
      <c r="U416" s="384"/>
      <c r="V416" s="23"/>
      <c r="W416" s="23"/>
      <c r="X416" s="23"/>
      <c r="Y416" s="23"/>
      <c r="Z416" s="23"/>
      <c r="AA416" s="6"/>
      <c r="AB416"/>
      <c r="AE416" s="12"/>
      <c r="AF416" s="12"/>
      <c r="AG416" s="12"/>
      <c r="AH416" s="12"/>
      <c r="AI416" s="12"/>
      <c r="AJ416" s="12"/>
    </row>
    <row r="417" spans="1:36" s="268" customFormat="1">
      <c r="A417" s="540"/>
      <c r="B417" s="17" t="str">
        <f>IFERROR(VLOOKUP($H417,'QB Inv Curr'!$H:$AD,13,FALSE),"")</f>
        <v/>
      </c>
      <c r="C417" s="17" t="str">
        <f>IFERROR(VLOOKUP($H417,'QB Inv Curr'!$H:$AE,23,FALSE),"")</f>
        <v/>
      </c>
      <c r="D417" s="17" t="str">
        <f>IFERROR(VLOOKUP($H417,'QB Inv Curr'!$H:$AL,29,FALSE),"")</f>
        <v/>
      </c>
      <c r="E417" s="17" t="str">
        <f t="shared" si="40"/>
        <v/>
      </c>
      <c r="F417" s="17" t="str">
        <f t="shared" si="39"/>
        <v/>
      </c>
      <c r="G417" s="541"/>
      <c r="H417" s="541"/>
      <c r="I417" s="541" t="s">
        <v>565</v>
      </c>
      <c r="J417" s="281"/>
      <c r="K417" s="524"/>
      <c r="L417" s="259">
        <v>0.25</v>
      </c>
      <c r="M417" s="72">
        <v>0.9</v>
      </c>
      <c r="N417" s="72">
        <f>M417*L417</f>
        <v>0.22500000000000001</v>
      </c>
      <c r="O417" s="21"/>
      <c r="P417" s="21"/>
      <c r="Q417" s="256"/>
      <c r="R417" s="67"/>
      <c r="S417" s="67"/>
      <c r="T417" s="369"/>
      <c r="U417" s="384"/>
      <c r="V417" s="23"/>
      <c r="W417" s="23"/>
      <c r="X417" s="23"/>
      <c r="Y417" s="23"/>
      <c r="Z417" s="23"/>
      <c r="AA417" s="6"/>
      <c r="AB417"/>
      <c r="AE417" s="12"/>
      <c r="AF417" s="12"/>
      <c r="AG417" s="12"/>
      <c r="AH417" s="12"/>
      <c r="AI417" s="12"/>
      <c r="AJ417" s="12"/>
    </row>
    <row r="418" spans="1:36" s="268" customFormat="1">
      <c r="A418" s="540"/>
      <c r="B418" s="17" t="str">
        <f>IFERROR(VLOOKUP($H418,'QB Inv Curr'!$H:$AD,13,FALSE),"")</f>
        <v/>
      </c>
      <c r="C418" s="17" t="str">
        <f>IFERROR(VLOOKUP($H418,'QB Inv Curr'!$H:$AE,23,FALSE),"")</f>
        <v/>
      </c>
      <c r="D418" s="17" t="str">
        <f>IFERROR(VLOOKUP($H418,'QB Inv Curr'!$H:$AL,29,FALSE),"")</f>
        <v/>
      </c>
      <c r="E418" s="17" t="str">
        <f t="shared" si="40"/>
        <v/>
      </c>
      <c r="F418" s="17" t="str">
        <f t="shared" si="39"/>
        <v/>
      </c>
      <c r="G418" s="541"/>
      <c r="H418" s="541"/>
      <c r="I418" s="541"/>
      <c r="J418" s="281"/>
      <c r="K418" s="524"/>
      <c r="L418" s="86"/>
      <c r="M418" s="87"/>
      <c r="N418" s="87"/>
      <c r="O418" s="86"/>
      <c r="P418" s="86"/>
      <c r="Q418" s="249"/>
      <c r="R418" s="67"/>
      <c r="S418" s="67"/>
      <c r="T418" s="369"/>
      <c r="U418" s="384"/>
      <c r="V418" s="23"/>
      <c r="W418" s="23"/>
      <c r="X418" s="23"/>
      <c r="Y418" s="23"/>
      <c r="Z418" s="23"/>
      <c r="AA418" s="6"/>
      <c r="AB418"/>
      <c r="AE418" s="12"/>
      <c r="AF418" s="12"/>
      <c r="AG418" s="12"/>
      <c r="AH418" s="12"/>
      <c r="AI418" s="12"/>
      <c r="AJ418" s="12"/>
    </row>
    <row r="419" spans="1:36" s="2" customFormat="1">
      <c r="A419" s="539" t="s">
        <v>944</v>
      </c>
      <c r="B419" s="17">
        <f>IFERROR(VLOOKUP($H419,'QB Inv Curr'!$H:$AD,13,FALSE),"")</f>
        <v>0</v>
      </c>
      <c r="C419" s="17">
        <f>IFERROR(VLOOKUP($H419,'QB Inv Curr'!$H:$AE,23,FALSE),"")</f>
        <v>0</v>
      </c>
      <c r="D419" s="17">
        <f>IFERROR(VLOOKUP($H419,'QB Inv Curr'!$H:$AL,29,FALSE),"")</f>
        <v>0</v>
      </c>
      <c r="E419" s="17" t="str">
        <f t="shared" si="40"/>
        <v/>
      </c>
      <c r="F419" s="17">
        <f t="shared" si="39"/>
        <v>0</v>
      </c>
      <c r="G419" s="539" t="s">
        <v>945</v>
      </c>
      <c r="H419" s="539" t="s">
        <v>944</v>
      </c>
      <c r="I419" s="542"/>
      <c r="J419" s="278" t="s">
        <v>537</v>
      </c>
      <c r="K419" s="521" t="e">
        <v>#N/A</v>
      </c>
      <c r="L419" s="17">
        <v>1</v>
      </c>
      <c r="M419" s="74"/>
      <c r="N419" s="74"/>
      <c r="O419" s="17"/>
      <c r="P419" s="17"/>
      <c r="Q419" s="255">
        <f>SUM(N420:N424)</f>
        <v>2.8450000000000002</v>
      </c>
      <c r="R419" s="255" t="e">
        <v>#N/A</v>
      </c>
      <c r="S419" s="255">
        <v>10.99</v>
      </c>
      <c r="T419" s="370"/>
      <c r="U419" s="385"/>
      <c r="V419" s="23"/>
      <c r="W419" s="66">
        <f>Q419*2.3</f>
        <v>6.5434999999999999</v>
      </c>
      <c r="X419" s="260">
        <f>SUM(W419-Q419)/W419</f>
        <v>0.56521739130434778</v>
      </c>
      <c r="Y419" s="66">
        <v>11.95</v>
      </c>
      <c r="Z419" s="260">
        <f>SUM(Y419-W419)/Y419</f>
        <v>0.4524267782426778</v>
      </c>
      <c r="AA419" s="287"/>
      <c r="AB419" s="261" t="e">
        <f>SUM(AA419-Q419)/AA419</f>
        <v>#DIV/0!</v>
      </c>
    </row>
    <row r="420" spans="1:36" s="268" customFormat="1">
      <c r="A420" s="19" t="s">
        <v>946</v>
      </c>
      <c r="B420" s="17">
        <f>IFERROR(VLOOKUP($H420,'QB Inv Curr'!$H:$AD,13,FALSE),"")</f>
        <v>300</v>
      </c>
      <c r="C420" s="17">
        <f>IFERROR(VLOOKUP($H420,'QB Inv Curr'!$H:$AE,23,FALSE),"")</f>
        <v>2500</v>
      </c>
      <c r="D420" s="17">
        <f>IFERROR(VLOOKUP($H420,'QB Inv Curr'!$H:$AL,29,FALSE),"")</f>
        <v>60.9</v>
      </c>
      <c r="E420" s="17">
        <f t="shared" si="40"/>
        <v>4.9261083743842367</v>
      </c>
      <c r="F420" s="17">
        <f t="shared" si="39"/>
        <v>730.8</v>
      </c>
      <c r="G420" s="19"/>
      <c r="H420" s="19" t="s">
        <v>946</v>
      </c>
      <c r="I420" s="20" t="s">
        <v>947</v>
      </c>
      <c r="J420" s="279"/>
      <c r="K420" s="523"/>
      <c r="L420" s="21">
        <v>4</v>
      </c>
      <c r="M420" s="72">
        <f>VLOOKUP(H420,Inventory!A:L,12,FALSE)</f>
        <v>0.24</v>
      </c>
      <c r="N420" s="72">
        <f t="shared" ref="N420:N423" si="45">M420*L420</f>
        <v>0.96</v>
      </c>
      <c r="O420" s="21"/>
      <c r="P420" s="21"/>
      <c r="Q420" s="269"/>
      <c r="R420" s="67"/>
      <c r="S420" s="67"/>
      <c r="T420" s="369"/>
      <c r="U420" s="384"/>
      <c r="V420" s="23"/>
      <c r="W420" s="23"/>
      <c r="X420" s="23"/>
      <c r="Y420" s="23"/>
      <c r="Z420" s="23"/>
      <c r="AA420" s="287"/>
      <c r="AB420"/>
      <c r="AE420" s="12"/>
      <c r="AF420" s="12"/>
      <c r="AG420" s="12"/>
      <c r="AH420" s="12"/>
      <c r="AI420" s="12"/>
      <c r="AJ420" s="12"/>
    </row>
    <row r="421" spans="1:36" s="268" customFormat="1">
      <c r="A421" s="540"/>
      <c r="B421" s="17">
        <f>IFERROR(VLOOKUP($H421,'QB Inv Curr'!$H:$AD,13,FALSE),"")</f>
        <v>880</v>
      </c>
      <c r="C421" s="17">
        <f>IFERROR(VLOOKUP($H421,'QB Inv Curr'!$H:$AE,23,FALSE),"")</f>
        <v>0</v>
      </c>
      <c r="D421" s="17">
        <f>IFERROR(VLOOKUP($H421,'QB Inv Curr'!$H:$AL,29,FALSE),"")</f>
        <v>0</v>
      </c>
      <c r="E421" s="17" t="str">
        <f t="shared" si="40"/>
        <v/>
      </c>
      <c r="F421" s="17">
        <f t="shared" si="39"/>
        <v>0</v>
      </c>
      <c r="G421" s="541"/>
      <c r="H421" s="541" t="s">
        <v>560</v>
      </c>
      <c r="I421" s="544" t="s">
        <v>561</v>
      </c>
      <c r="J421" s="281"/>
      <c r="K421" s="524"/>
      <c r="L421" s="21">
        <v>1</v>
      </c>
      <c r="M421" s="72">
        <f>VLOOKUP(H421,Inventory!A:L,12,FALSE)</f>
        <v>0.6</v>
      </c>
      <c r="N421" s="72">
        <f t="shared" si="45"/>
        <v>0.6</v>
      </c>
      <c r="O421" s="21"/>
      <c r="P421" s="21"/>
      <c r="Q421" s="256"/>
      <c r="R421" s="67"/>
      <c r="S421" s="67"/>
      <c r="T421" s="369"/>
      <c r="U421" s="384"/>
      <c r="V421" s="23"/>
      <c r="W421" s="23"/>
      <c r="X421" s="23"/>
      <c r="Y421" s="23"/>
      <c r="Z421" s="23"/>
      <c r="AA421" s="6"/>
      <c r="AB421"/>
      <c r="AE421" s="12"/>
      <c r="AF421" s="12"/>
      <c r="AG421" s="12"/>
      <c r="AH421" s="12"/>
      <c r="AI421" s="12"/>
      <c r="AJ421" s="12"/>
    </row>
    <row r="422" spans="1:36" s="268" customFormat="1">
      <c r="A422" s="540"/>
      <c r="B422" s="17" t="str">
        <f>IFERROR(VLOOKUP($H422,'QB Inv Curr'!$H:$AD,13,FALSE),"")</f>
        <v/>
      </c>
      <c r="C422" s="17" t="str">
        <f>IFERROR(VLOOKUP($H422,'QB Inv Curr'!$H:$AE,23,FALSE),"")</f>
        <v/>
      </c>
      <c r="D422" s="17" t="str">
        <f>IFERROR(VLOOKUP($H422,'QB Inv Curr'!$H:$AL,29,FALSE),"")</f>
        <v/>
      </c>
      <c r="E422" s="17" t="str">
        <f t="shared" si="40"/>
        <v/>
      </c>
      <c r="F422" s="17" t="str">
        <f t="shared" si="39"/>
        <v/>
      </c>
      <c r="G422" s="541"/>
      <c r="H422" s="541" t="s">
        <v>562</v>
      </c>
      <c r="I422" s="544" t="s">
        <v>563</v>
      </c>
      <c r="J422" s="281"/>
      <c r="K422" s="524"/>
      <c r="L422" s="21">
        <v>1</v>
      </c>
      <c r="M422" s="72">
        <f>VLOOKUP(H422,Inventory!A:L,12,FALSE)</f>
        <v>0.31</v>
      </c>
      <c r="N422" s="72">
        <f t="shared" si="45"/>
        <v>0.31</v>
      </c>
      <c r="O422" s="21"/>
      <c r="P422" s="21"/>
      <c r="Q422" s="256"/>
      <c r="R422" s="67"/>
      <c r="S422" s="67"/>
      <c r="T422" s="369"/>
      <c r="U422" s="384"/>
      <c r="V422" s="23"/>
      <c r="W422" s="23"/>
      <c r="X422" s="23"/>
      <c r="Y422" s="23"/>
      <c r="Z422" s="23"/>
      <c r="AA422" s="6"/>
      <c r="AB422"/>
      <c r="AE422" s="12"/>
      <c r="AF422" s="12"/>
      <c r="AG422" s="12"/>
      <c r="AH422" s="12"/>
      <c r="AI422" s="12"/>
      <c r="AJ422" s="12"/>
    </row>
    <row r="423" spans="1:36" s="268" customFormat="1">
      <c r="A423" s="540"/>
      <c r="B423" s="17" t="str">
        <f>IFERROR(VLOOKUP($H423,'QB Inv Curr'!$H:$AD,13,FALSE),"")</f>
        <v/>
      </c>
      <c r="C423" s="17" t="str">
        <f>IFERROR(VLOOKUP($H423,'QB Inv Curr'!$H:$AE,23,FALSE),"")</f>
        <v/>
      </c>
      <c r="D423" s="17" t="str">
        <f>IFERROR(VLOOKUP($H423,'QB Inv Curr'!$H:$AL,29,FALSE),"")</f>
        <v/>
      </c>
      <c r="E423" s="17" t="str">
        <f t="shared" si="40"/>
        <v/>
      </c>
      <c r="F423" s="17" t="str">
        <f t="shared" si="39"/>
        <v/>
      </c>
      <c r="G423" s="541" t="s">
        <v>560</v>
      </c>
      <c r="H423" s="541" t="s">
        <v>564</v>
      </c>
      <c r="I423" s="544" t="s">
        <v>540</v>
      </c>
      <c r="J423" s="281"/>
      <c r="K423" s="524"/>
      <c r="L423" s="21">
        <v>1</v>
      </c>
      <c r="M423" s="72">
        <f>VLOOKUP(H423,Inventory!A:L,12,FALSE)</f>
        <v>0.75</v>
      </c>
      <c r="N423" s="72">
        <f t="shared" si="45"/>
        <v>0.75</v>
      </c>
      <c r="O423" s="21"/>
      <c r="P423" s="21"/>
      <c r="Q423" s="256"/>
      <c r="R423" s="67"/>
      <c r="S423" s="67"/>
      <c r="T423" s="369"/>
      <c r="U423" s="384"/>
      <c r="V423" s="23"/>
      <c r="W423" s="23"/>
      <c r="X423" s="23"/>
      <c r="Y423" s="23"/>
      <c r="Z423" s="23"/>
      <c r="AA423" s="6"/>
      <c r="AB423"/>
      <c r="AE423" s="12"/>
      <c r="AF423" s="12"/>
      <c r="AG423" s="12"/>
      <c r="AH423" s="12"/>
      <c r="AI423" s="12"/>
      <c r="AJ423" s="12"/>
    </row>
    <row r="424" spans="1:36" s="268" customFormat="1">
      <c r="A424" s="540"/>
      <c r="B424" s="17" t="str">
        <f>IFERROR(VLOOKUP($H424,'QB Inv Curr'!$H:$AD,13,FALSE),"")</f>
        <v/>
      </c>
      <c r="C424" s="17" t="str">
        <f>IFERROR(VLOOKUP($H424,'QB Inv Curr'!$H:$AE,23,FALSE),"")</f>
        <v/>
      </c>
      <c r="D424" s="17" t="str">
        <f>IFERROR(VLOOKUP($H424,'QB Inv Curr'!$H:$AL,29,FALSE),"")</f>
        <v/>
      </c>
      <c r="E424" s="17" t="str">
        <f t="shared" si="40"/>
        <v/>
      </c>
      <c r="F424" s="17" t="str">
        <f t="shared" si="39"/>
        <v/>
      </c>
      <c r="G424" s="541"/>
      <c r="H424" s="541"/>
      <c r="I424" s="541" t="s">
        <v>565</v>
      </c>
      <c r="J424" s="281"/>
      <c r="K424" s="524"/>
      <c r="L424" s="259">
        <v>0.25</v>
      </c>
      <c r="M424" s="72">
        <v>0.9</v>
      </c>
      <c r="N424" s="72">
        <f>M424*L424</f>
        <v>0.22500000000000001</v>
      </c>
      <c r="O424" s="21"/>
      <c r="P424" s="21"/>
      <c r="Q424" s="256"/>
      <c r="R424" s="67"/>
      <c r="S424" s="67"/>
      <c r="T424" s="369"/>
      <c r="U424" s="384"/>
      <c r="V424" s="23"/>
      <c r="W424" s="23"/>
      <c r="X424" s="23"/>
      <c r="Y424" s="23"/>
      <c r="Z424" s="23"/>
      <c r="AA424" s="6"/>
      <c r="AB424"/>
      <c r="AE424" s="12"/>
      <c r="AF424" s="12"/>
      <c r="AG424" s="12"/>
      <c r="AH424" s="12"/>
      <c r="AI424" s="12"/>
      <c r="AJ424" s="12"/>
    </row>
    <row r="425" spans="1:36" s="268" customFormat="1">
      <c r="A425" s="540"/>
      <c r="B425" s="17" t="str">
        <f>IFERROR(VLOOKUP($H425,'QB Inv Curr'!$H:$AD,13,FALSE),"")</f>
        <v/>
      </c>
      <c r="C425" s="17" t="str">
        <f>IFERROR(VLOOKUP($H425,'QB Inv Curr'!$H:$AE,23,FALSE),"")</f>
        <v/>
      </c>
      <c r="D425" s="17" t="str">
        <f>IFERROR(VLOOKUP($H425,'QB Inv Curr'!$H:$AL,29,FALSE),"")</f>
        <v/>
      </c>
      <c r="E425" s="17" t="str">
        <f t="shared" si="40"/>
        <v/>
      </c>
      <c r="F425" s="17" t="str">
        <f t="shared" si="39"/>
        <v/>
      </c>
      <c r="G425" s="541"/>
      <c r="H425" s="541"/>
      <c r="I425" s="541"/>
      <c r="J425" s="281"/>
      <c r="K425" s="524"/>
      <c r="L425" s="86"/>
      <c r="M425" s="87"/>
      <c r="N425" s="87"/>
      <c r="O425" s="86"/>
      <c r="P425" s="86"/>
      <c r="Q425" s="249"/>
      <c r="R425" s="67"/>
      <c r="S425" s="67"/>
      <c r="T425" s="369"/>
      <c r="U425" s="384"/>
      <c r="V425" s="23"/>
      <c r="W425" s="23"/>
      <c r="X425" s="23"/>
      <c r="Y425" s="23"/>
      <c r="Z425" s="23"/>
      <c r="AA425" s="6"/>
      <c r="AB425"/>
      <c r="AE425" s="12"/>
      <c r="AF425" s="12"/>
      <c r="AG425" s="12"/>
      <c r="AH425" s="12"/>
      <c r="AI425" s="12"/>
      <c r="AJ425" s="12"/>
    </row>
    <row r="426" spans="1:36" s="2" customFormat="1">
      <c r="A426" s="539" t="s">
        <v>948</v>
      </c>
      <c r="B426" s="17">
        <f>IFERROR(VLOOKUP($H426,'QB Inv Curr'!$H:$AD,13,FALSE),"")</f>
        <v>0</v>
      </c>
      <c r="C426" s="17">
        <f>IFERROR(VLOOKUP($H426,'QB Inv Curr'!$H:$AE,23,FALSE),"")</f>
        <v>0</v>
      </c>
      <c r="D426" s="17">
        <f>IFERROR(VLOOKUP($H426,'QB Inv Curr'!$H:$AL,29,FALSE),"")</f>
        <v>0</v>
      </c>
      <c r="E426" s="17" t="str">
        <f t="shared" si="40"/>
        <v/>
      </c>
      <c r="F426" s="17">
        <f t="shared" si="39"/>
        <v>0</v>
      </c>
      <c r="G426" s="539" t="s">
        <v>949</v>
      </c>
      <c r="H426" s="539" t="s">
        <v>948</v>
      </c>
      <c r="I426" s="542"/>
      <c r="J426" s="278" t="s">
        <v>539</v>
      </c>
      <c r="K426" s="521" t="e">
        <v>#N/A</v>
      </c>
      <c r="L426" s="17">
        <v>1</v>
      </c>
      <c r="M426" s="74"/>
      <c r="N426" s="74"/>
      <c r="O426" s="17"/>
      <c r="P426" s="17"/>
      <c r="Q426" s="255">
        <f>SUM(N427:N431)</f>
        <v>3.3618000000000001</v>
      </c>
      <c r="R426" s="255" t="e">
        <v>#N/A</v>
      </c>
      <c r="S426" s="255">
        <v>11.99</v>
      </c>
      <c r="T426" s="370"/>
      <c r="U426" s="385"/>
      <c r="V426" s="23"/>
      <c r="W426" s="66">
        <f>Q426*2.3</f>
        <v>7.7321399999999993</v>
      </c>
      <c r="X426" s="260">
        <f>SUM(W426-Q426)/W426</f>
        <v>0.56521739130434767</v>
      </c>
      <c r="Y426" s="66">
        <v>12.95</v>
      </c>
      <c r="Z426" s="260">
        <f>SUM(Y426-W426)/Y426</f>
        <v>0.40292355212355213</v>
      </c>
      <c r="AA426" s="287"/>
      <c r="AB426" s="261" t="e">
        <f>SUM(AA426-Q426)/AA426</f>
        <v>#DIV/0!</v>
      </c>
    </row>
    <row r="427" spans="1:36" s="268" customFormat="1">
      <c r="A427" s="19" t="s">
        <v>950</v>
      </c>
      <c r="B427" s="17">
        <f>IFERROR(VLOOKUP($H427,'QB Inv Curr'!$H:$AD,13,FALSE),"")</f>
        <v>320</v>
      </c>
      <c r="C427" s="17">
        <f>IFERROR(VLOOKUP($H427,'QB Inv Curr'!$H:$AE,23,FALSE),"")</f>
        <v>2300</v>
      </c>
      <c r="D427" s="17">
        <f>IFERROR(VLOOKUP($H427,'QB Inv Curr'!$H:$AL,29,FALSE),"")</f>
        <v>54.8</v>
      </c>
      <c r="E427" s="17">
        <f t="shared" si="40"/>
        <v>5.8394160583941606</v>
      </c>
      <c r="F427" s="17">
        <f t="shared" si="39"/>
        <v>657.59999999999991</v>
      </c>
      <c r="G427" s="19"/>
      <c r="H427" s="19" t="s">
        <v>950</v>
      </c>
      <c r="I427" s="20" t="s">
        <v>951</v>
      </c>
      <c r="J427" s="279"/>
      <c r="K427" s="523"/>
      <c r="L427" s="21">
        <v>4</v>
      </c>
      <c r="M427" s="72">
        <f>VLOOKUP(H427,Inventory!A:L,12,FALSE)</f>
        <v>0.26</v>
      </c>
      <c r="N427" s="72">
        <f t="shared" ref="N427" si="46">SUM(M427*1.42)*L427</f>
        <v>1.4767999999999999</v>
      </c>
      <c r="O427" s="21"/>
      <c r="P427" s="21"/>
      <c r="Q427" s="269"/>
      <c r="R427" s="67"/>
      <c r="S427" s="67"/>
      <c r="T427" s="369"/>
      <c r="U427" s="384"/>
      <c r="V427" s="23"/>
      <c r="W427" s="23"/>
      <c r="X427" s="23"/>
      <c r="Y427" s="23"/>
      <c r="Z427" s="23"/>
      <c r="AA427" s="287"/>
      <c r="AB427"/>
      <c r="AE427" s="12"/>
      <c r="AF427" s="12"/>
      <c r="AG427" s="12"/>
      <c r="AH427" s="12"/>
      <c r="AI427" s="12"/>
      <c r="AJ427" s="12"/>
    </row>
    <row r="428" spans="1:36" s="268" customFormat="1">
      <c r="A428" s="540"/>
      <c r="B428" s="17">
        <f>IFERROR(VLOOKUP($H428,'QB Inv Curr'!$H:$AD,13,FALSE),"")</f>
        <v>880</v>
      </c>
      <c r="C428" s="17">
        <f>IFERROR(VLOOKUP($H428,'QB Inv Curr'!$H:$AE,23,FALSE),"")</f>
        <v>0</v>
      </c>
      <c r="D428" s="17">
        <f>IFERROR(VLOOKUP($H428,'QB Inv Curr'!$H:$AL,29,FALSE),"")</f>
        <v>0</v>
      </c>
      <c r="E428" s="17" t="str">
        <f t="shared" si="40"/>
        <v/>
      </c>
      <c r="F428" s="17">
        <f t="shared" si="39"/>
        <v>0</v>
      </c>
      <c r="G428" s="541"/>
      <c r="H428" s="541" t="s">
        <v>560</v>
      </c>
      <c r="I428" s="544" t="s">
        <v>561</v>
      </c>
      <c r="J428" s="281"/>
      <c r="K428" s="524"/>
      <c r="L428" s="21">
        <v>1</v>
      </c>
      <c r="M428" s="72">
        <f>VLOOKUP(H428,Inventory!A:L,12,FALSE)</f>
        <v>0.6</v>
      </c>
      <c r="N428" s="72">
        <f t="shared" ref="N428:N430" si="47">M428*L428</f>
        <v>0.6</v>
      </c>
      <c r="O428" s="21"/>
      <c r="P428" s="21"/>
      <c r="Q428" s="256"/>
      <c r="R428" s="67"/>
      <c r="S428" s="67"/>
      <c r="T428" s="369"/>
      <c r="U428" s="384"/>
      <c r="V428" s="23"/>
      <c r="W428" s="23"/>
      <c r="X428" s="23"/>
      <c r="Y428" s="23"/>
      <c r="Z428" s="23"/>
      <c r="AA428" s="6"/>
      <c r="AB428"/>
      <c r="AE428" s="12"/>
      <c r="AF428" s="12"/>
      <c r="AG428" s="12"/>
      <c r="AH428" s="12"/>
      <c r="AI428" s="12"/>
      <c r="AJ428" s="12"/>
    </row>
    <row r="429" spans="1:36" s="268" customFormat="1">
      <c r="A429" s="540"/>
      <c r="B429" s="17" t="str">
        <f>IFERROR(VLOOKUP($H429,'QB Inv Curr'!$H:$AD,13,FALSE),"")</f>
        <v/>
      </c>
      <c r="C429" s="17" t="str">
        <f>IFERROR(VLOOKUP($H429,'QB Inv Curr'!$H:$AE,23,FALSE),"")</f>
        <v/>
      </c>
      <c r="D429" s="17" t="str">
        <f>IFERROR(VLOOKUP($H429,'QB Inv Curr'!$H:$AL,29,FALSE),"")</f>
        <v/>
      </c>
      <c r="E429" s="17" t="str">
        <f t="shared" si="40"/>
        <v/>
      </c>
      <c r="F429" s="17" t="str">
        <f t="shared" si="39"/>
        <v/>
      </c>
      <c r="G429" s="541"/>
      <c r="H429" s="541" t="s">
        <v>562</v>
      </c>
      <c r="I429" s="544" t="s">
        <v>563</v>
      </c>
      <c r="J429" s="281"/>
      <c r="K429" s="524"/>
      <c r="L429" s="21">
        <v>1</v>
      </c>
      <c r="M429" s="72">
        <f>VLOOKUP(H429,Inventory!A:L,12,FALSE)</f>
        <v>0.31</v>
      </c>
      <c r="N429" s="72">
        <f t="shared" si="47"/>
        <v>0.31</v>
      </c>
      <c r="O429" s="21"/>
      <c r="P429" s="21"/>
      <c r="Q429" s="256"/>
      <c r="R429" s="67"/>
      <c r="S429" s="67"/>
      <c r="T429" s="369"/>
      <c r="U429" s="384"/>
      <c r="V429" s="23"/>
      <c r="W429" s="23"/>
      <c r="X429" s="23"/>
      <c r="Y429" s="23"/>
      <c r="Z429" s="23"/>
      <c r="AA429" s="6"/>
      <c r="AB429"/>
      <c r="AE429" s="12"/>
      <c r="AF429" s="12"/>
      <c r="AG429" s="12"/>
      <c r="AH429" s="12"/>
      <c r="AI429" s="12"/>
      <c r="AJ429" s="12"/>
    </row>
    <row r="430" spans="1:36" s="268" customFormat="1">
      <c r="A430" s="540"/>
      <c r="B430" s="17" t="str">
        <f>IFERROR(VLOOKUP($H430,'QB Inv Curr'!$H:$AD,13,FALSE),"")</f>
        <v/>
      </c>
      <c r="C430" s="17" t="str">
        <f>IFERROR(VLOOKUP($H430,'QB Inv Curr'!$H:$AE,23,FALSE),"")</f>
        <v/>
      </c>
      <c r="D430" s="17" t="str">
        <f>IFERROR(VLOOKUP($H430,'QB Inv Curr'!$H:$AL,29,FALSE),"")</f>
        <v/>
      </c>
      <c r="E430" s="17" t="str">
        <f t="shared" si="40"/>
        <v/>
      </c>
      <c r="F430" s="17" t="str">
        <f t="shared" si="39"/>
        <v/>
      </c>
      <c r="G430" s="541" t="s">
        <v>560</v>
      </c>
      <c r="H430" s="541" t="s">
        <v>564</v>
      </c>
      <c r="I430" s="544" t="s">
        <v>540</v>
      </c>
      <c r="J430" s="281"/>
      <c r="K430" s="524"/>
      <c r="L430" s="21">
        <v>1</v>
      </c>
      <c r="M430" s="72">
        <f>VLOOKUP(H430,Inventory!A:L,12,FALSE)</f>
        <v>0.75</v>
      </c>
      <c r="N430" s="72">
        <f t="shared" si="47"/>
        <v>0.75</v>
      </c>
      <c r="O430" s="21"/>
      <c r="P430" s="21"/>
      <c r="Q430" s="256"/>
      <c r="R430" s="67"/>
      <c r="S430" s="67"/>
      <c r="T430" s="369"/>
      <c r="U430" s="384"/>
      <c r="V430" s="23"/>
      <c r="W430" s="23"/>
      <c r="X430" s="23"/>
      <c r="Y430" s="23"/>
      <c r="Z430" s="23"/>
      <c r="AA430" s="6"/>
      <c r="AB430"/>
      <c r="AE430" s="12"/>
      <c r="AF430" s="12"/>
      <c r="AG430" s="12"/>
      <c r="AH430" s="12"/>
      <c r="AI430" s="12"/>
      <c r="AJ430" s="12"/>
    </row>
    <row r="431" spans="1:36" s="268" customFormat="1">
      <c r="A431" s="540"/>
      <c r="B431" s="17" t="str">
        <f>IFERROR(VLOOKUP($H431,'QB Inv Curr'!$H:$AD,13,FALSE),"")</f>
        <v/>
      </c>
      <c r="C431" s="17" t="str">
        <f>IFERROR(VLOOKUP($H431,'QB Inv Curr'!$H:$AE,23,FALSE),"")</f>
        <v/>
      </c>
      <c r="D431" s="17" t="str">
        <f>IFERROR(VLOOKUP($H431,'QB Inv Curr'!$H:$AL,29,FALSE),"")</f>
        <v/>
      </c>
      <c r="E431" s="17" t="str">
        <f t="shared" si="40"/>
        <v/>
      </c>
      <c r="F431" s="17" t="str">
        <f t="shared" si="39"/>
        <v/>
      </c>
      <c r="G431" s="541"/>
      <c r="H431" s="541"/>
      <c r="I431" s="541" t="s">
        <v>565</v>
      </c>
      <c r="J431" s="281"/>
      <c r="K431" s="524"/>
      <c r="L431" s="259">
        <v>0.25</v>
      </c>
      <c r="M431" s="72">
        <v>0.9</v>
      </c>
      <c r="N431" s="72">
        <f>M431*L431</f>
        <v>0.22500000000000001</v>
      </c>
      <c r="O431" s="21"/>
      <c r="P431" s="21"/>
      <c r="Q431" s="256"/>
      <c r="R431" s="67"/>
      <c r="S431" s="67"/>
      <c r="T431" s="369"/>
      <c r="U431" s="384"/>
      <c r="V431" s="23"/>
      <c r="W431" s="23"/>
      <c r="X431" s="23"/>
      <c r="Y431" s="23"/>
      <c r="Z431" s="23"/>
      <c r="AA431" s="6"/>
      <c r="AB431"/>
      <c r="AE431" s="12"/>
      <c r="AF431" s="12"/>
      <c r="AG431" s="12"/>
      <c r="AH431" s="12"/>
      <c r="AI431" s="12"/>
      <c r="AJ431" s="12"/>
    </row>
    <row r="432" spans="1:36" s="268" customFormat="1">
      <c r="A432" s="540"/>
      <c r="B432" s="17" t="str">
        <f>IFERROR(VLOOKUP($H432,'QB Inv Curr'!$H:$AD,13,FALSE),"")</f>
        <v/>
      </c>
      <c r="C432" s="17" t="str">
        <f>IFERROR(VLOOKUP($H432,'QB Inv Curr'!$H:$AE,23,FALSE),"")</f>
        <v/>
      </c>
      <c r="D432" s="17" t="str">
        <f>IFERROR(VLOOKUP($H432,'QB Inv Curr'!$H:$AL,29,FALSE),"")</f>
        <v/>
      </c>
      <c r="E432" s="17" t="str">
        <f t="shared" si="40"/>
        <v/>
      </c>
      <c r="F432" s="17" t="str">
        <f t="shared" si="39"/>
        <v/>
      </c>
      <c r="G432" s="541"/>
      <c r="H432" s="541"/>
      <c r="I432" s="541"/>
      <c r="J432" s="281"/>
      <c r="K432" s="524"/>
      <c r="L432" s="86"/>
      <c r="M432" s="87"/>
      <c r="N432" s="87"/>
      <c r="O432" s="86"/>
      <c r="P432" s="86"/>
      <c r="Q432" s="249"/>
      <c r="R432" s="67"/>
      <c r="S432" s="67"/>
      <c r="T432" s="369"/>
      <c r="U432" s="384"/>
      <c r="V432" s="23"/>
      <c r="W432" s="23"/>
      <c r="X432" s="23"/>
      <c r="Y432" s="23"/>
      <c r="Z432" s="23"/>
      <c r="AA432" s="6"/>
      <c r="AB432"/>
      <c r="AE432" s="12"/>
      <c r="AF432" s="12"/>
      <c r="AG432" s="12"/>
      <c r="AH432" s="12"/>
      <c r="AI432" s="12"/>
      <c r="AJ432" s="12"/>
    </row>
    <row r="433" spans="1:36" s="2" customFormat="1">
      <c r="A433" s="539" t="s">
        <v>528</v>
      </c>
      <c r="B433" s="17">
        <f>IFERROR(VLOOKUP($H433,'QB Inv Curr'!$H:$AD,13,FALSE),"")</f>
        <v>0</v>
      </c>
      <c r="C433" s="17">
        <f>IFERROR(VLOOKUP($H433,'QB Inv Curr'!$H:$AE,23,FALSE),"")</f>
        <v>0</v>
      </c>
      <c r="D433" s="17">
        <f>IFERROR(VLOOKUP($H433,'QB Inv Curr'!$H:$AL,29,FALSE),"")</f>
        <v>0</v>
      </c>
      <c r="E433" s="17" t="str">
        <f t="shared" si="40"/>
        <v/>
      </c>
      <c r="F433" s="17">
        <f t="shared" si="39"/>
        <v>0</v>
      </c>
      <c r="G433" s="539" t="s">
        <v>952</v>
      </c>
      <c r="H433" s="539" t="s">
        <v>528</v>
      </c>
      <c r="I433" s="542"/>
      <c r="J433" s="278" t="s">
        <v>953</v>
      </c>
      <c r="K433" s="521">
        <v>810797031886</v>
      </c>
      <c r="L433" s="17">
        <v>1</v>
      </c>
      <c r="M433" s="74"/>
      <c r="N433" s="74"/>
      <c r="O433" s="17"/>
      <c r="P433" s="17"/>
      <c r="Q433" s="255">
        <f>SUM(N434:N439)</f>
        <v>4.7249999999999996</v>
      </c>
      <c r="R433" s="255">
        <v>9.2100000000000009</v>
      </c>
      <c r="S433" s="255">
        <v>15.99</v>
      </c>
      <c r="T433" s="370"/>
      <c r="U433" s="385"/>
      <c r="V433" s="23"/>
      <c r="W433" s="66">
        <f>Q433*2.3</f>
        <v>10.867499999999998</v>
      </c>
      <c r="X433" s="260">
        <f>SUM(W433-Q433)/W433</f>
        <v>0.56521739130434778</v>
      </c>
      <c r="Y433" s="66"/>
      <c r="Z433" s="260" t="e">
        <f>SUM(Y433-W433)/Y433</f>
        <v>#DIV/0!</v>
      </c>
      <c r="AA433" s="287"/>
      <c r="AB433" s="261" t="e">
        <f>SUM(AA433-Q433)/AA433</f>
        <v>#DIV/0!</v>
      </c>
    </row>
    <row r="434" spans="1:36" s="268" customFormat="1">
      <c r="A434" s="19" t="s">
        <v>954</v>
      </c>
      <c r="B434" s="17">
        <f>IFERROR(VLOOKUP($H434,'QB Inv Curr'!$H:$AD,13,FALSE),"")</f>
        <v>13796</v>
      </c>
      <c r="C434" s="17">
        <f>IFERROR(VLOOKUP($H434,'QB Inv Curr'!$H:$AE,23,FALSE),"")</f>
        <v>4800</v>
      </c>
      <c r="D434" s="17">
        <f>IFERROR(VLOOKUP($H434,'QB Inv Curr'!$H:$AL,29,FALSE),"")</f>
        <v>91.9</v>
      </c>
      <c r="E434" s="17">
        <f t="shared" si="40"/>
        <v>150.11969532100107</v>
      </c>
      <c r="F434" s="17">
        <f t="shared" si="39"/>
        <v>1102.8000000000002</v>
      </c>
      <c r="G434" s="19"/>
      <c r="H434" s="19" t="s">
        <v>954</v>
      </c>
      <c r="I434" s="20" t="s">
        <v>955</v>
      </c>
      <c r="J434" s="279"/>
      <c r="K434" s="523"/>
      <c r="L434" s="21">
        <v>4</v>
      </c>
      <c r="M434" s="72">
        <f>VLOOKUP(H434,Inventory!A:L,12,FALSE)</f>
        <v>0.4</v>
      </c>
      <c r="N434" s="72">
        <f t="shared" ref="N434:N435" si="48">SUM(M434*1.42)*L434</f>
        <v>2.2719999999999998</v>
      </c>
      <c r="O434" s="21"/>
      <c r="P434" s="21"/>
      <c r="Q434" s="269"/>
      <c r="R434" s="67"/>
      <c r="S434" s="67"/>
      <c r="T434" s="369"/>
      <c r="U434" s="384"/>
      <c r="V434" s="23"/>
      <c r="W434" s="23"/>
      <c r="X434" s="23"/>
      <c r="Y434" s="23"/>
      <c r="Z434" s="23"/>
      <c r="AA434" s="287"/>
      <c r="AB434"/>
      <c r="AE434" s="12"/>
      <c r="AF434" s="12"/>
      <c r="AG434" s="12"/>
      <c r="AH434" s="12"/>
      <c r="AI434" s="12"/>
      <c r="AJ434" s="12"/>
    </row>
    <row r="435" spans="1:36" s="268" customFormat="1">
      <c r="A435" s="19" t="s">
        <v>956</v>
      </c>
      <c r="B435" s="17">
        <f>IFERROR(VLOOKUP($H435,'QB Inv Curr'!$H:$AD,13,FALSE),"")</f>
        <v>8000</v>
      </c>
      <c r="C435" s="17">
        <f>IFERROR(VLOOKUP($H435,'QB Inv Curr'!$H:$AE,23,FALSE),"")</f>
        <v>8000</v>
      </c>
      <c r="D435" s="17">
        <f>IFERROR(VLOOKUP($H435,'QB Inv Curr'!$H:$AL,29,FALSE),"")</f>
        <v>0</v>
      </c>
      <c r="E435" s="17" t="str">
        <f t="shared" si="40"/>
        <v/>
      </c>
      <c r="F435" s="17">
        <f t="shared" si="39"/>
        <v>0</v>
      </c>
      <c r="G435" s="20"/>
      <c r="H435" s="20" t="s">
        <v>956</v>
      </c>
      <c r="I435" s="20" t="s">
        <v>957</v>
      </c>
      <c r="J435" s="279"/>
      <c r="K435" s="523"/>
      <c r="L435" s="21">
        <v>4</v>
      </c>
      <c r="M435" s="72">
        <f>VLOOKUP(H435,Inventory!A:L,12,FALSE)</f>
        <v>0.1</v>
      </c>
      <c r="N435" s="72">
        <f t="shared" si="48"/>
        <v>0.56799999999999995</v>
      </c>
      <c r="O435" s="21"/>
      <c r="P435" s="21"/>
      <c r="Q435" s="256"/>
      <c r="R435" s="67"/>
      <c r="S435" s="67"/>
      <c r="T435" s="369"/>
      <c r="U435" s="384"/>
      <c r="V435" s="23"/>
      <c r="W435" s="23"/>
      <c r="X435" s="23"/>
      <c r="Y435" s="23"/>
      <c r="Z435" s="23"/>
      <c r="AA435" s="6"/>
      <c r="AB435"/>
      <c r="AE435" s="12"/>
      <c r="AF435" s="12"/>
      <c r="AG435" s="12"/>
      <c r="AH435" s="12"/>
      <c r="AI435" s="12"/>
      <c r="AJ435" s="12"/>
    </row>
    <row r="436" spans="1:36" s="268" customFormat="1">
      <c r="A436" s="540"/>
      <c r="B436" s="17">
        <f>IFERROR(VLOOKUP($H436,'QB Inv Curr'!$H:$AD,13,FALSE),"")</f>
        <v>880</v>
      </c>
      <c r="C436" s="17">
        <f>IFERROR(VLOOKUP($H436,'QB Inv Curr'!$H:$AE,23,FALSE),"")</f>
        <v>0</v>
      </c>
      <c r="D436" s="17">
        <f>IFERROR(VLOOKUP($H436,'QB Inv Curr'!$H:$AL,29,FALSE),"")</f>
        <v>0</v>
      </c>
      <c r="E436" s="17" t="str">
        <f t="shared" si="40"/>
        <v/>
      </c>
      <c r="F436" s="17">
        <f t="shared" si="39"/>
        <v>0</v>
      </c>
      <c r="G436" s="541"/>
      <c r="H436" s="541" t="s">
        <v>560</v>
      </c>
      <c r="I436" s="544" t="s">
        <v>561</v>
      </c>
      <c r="J436" s="281"/>
      <c r="K436" s="524"/>
      <c r="L436" s="21">
        <v>1</v>
      </c>
      <c r="M436" s="72">
        <f>VLOOKUP(H436,Inventory!A:L,12,FALSE)</f>
        <v>0.6</v>
      </c>
      <c r="N436" s="72">
        <f>M436*L436</f>
        <v>0.6</v>
      </c>
      <c r="O436" s="21"/>
      <c r="P436" s="21"/>
      <c r="Q436" s="256"/>
      <c r="R436" s="67"/>
      <c r="S436" s="67"/>
      <c r="T436" s="369"/>
      <c r="U436" s="384"/>
      <c r="V436" s="23"/>
      <c r="W436" s="23"/>
      <c r="X436" s="23"/>
      <c r="Y436" s="23"/>
      <c r="Z436" s="23"/>
      <c r="AA436" s="6"/>
      <c r="AB436"/>
      <c r="AE436" s="12"/>
      <c r="AF436" s="12"/>
      <c r="AG436" s="12"/>
      <c r="AH436" s="12"/>
      <c r="AI436" s="12"/>
      <c r="AJ436" s="12"/>
    </row>
    <row r="437" spans="1:36" s="268" customFormat="1">
      <c r="A437" s="540"/>
      <c r="B437" s="17" t="str">
        <f>IFERROR(VLOOKUP($H437,'QB Inv Curr'!$H:$AD,13,FALSE),"")</f>
        <v/>
      </c>
      <c r="C437" s="17" t="str">
        <f>IFERROR(VLOOKUP($H437,'QB Inv Curr'!$H:$AE,23,FALSE),"")</f>
        <v/>
      </c>
      <c r="D437" s="17" t="str">
        <f>IFERROR(VLOOKUP($H437,'QB Inv Curr'!$H:$AL,29,FALSE),"")</f>
        <v/>
      </c>
      <c r="E437" s="17" t="str">
        <f t="shared" si="40"/>
        <v/>
      </c>
      <c r="F437" s="17" t="str">
        <f t="shared" si="39"/>
        <v/>
      </c>
      <c r="G437" s="541"/>
      <c r="H437" s="541" t="s">
        <v>562</v>
      </c>
      <c r="I437" s="544" t="s">
        <v>563</v>
      </c>
      <c r="J437" s="281"/>
      <c r="K437" s="524"/>
      <c r="L437" s="21">
        <v>1</v>
      </c>
      <c r="M437" s="72">
        <f>VLOOKUP(H437,Inventory!A:L,12,FALSE)</f>
        <v>0.31</v>
      </c>
      <c r="N437" s="72">
        <f>M437*L437</f>
        <v>0.31</v>
      </c>
      <c r="O437" s="21"/>
      <c r="P437" s="21"/>
      <c r="Q437" s="256"/>
      <c r="R437" s="67"/>
      <c r="S437" s="67"/>
      <c r="T437" s="369"/>
      <c r="U437" s="384"/>
      <c r="V437" s="23"/>
      <c r="W437" s="23"/>
      <c r="X437" s="23"/>
      <c r="Y437" s="23"/>
      <c r="Z437" s="23"/>
      <c r="AA437" s="6"/>
      <c r="AB437"/>
      <c r="AE437" s="12"/>
      <c r="AF437" s="12"/>
      <c r="AG437" s="12"/>
      <c r="AH437" s="12"/>
      <c r="AI437" s="12"/>
      <c r="AJ437" s="12"/>
    </row>
    <row r="438" spans="1:36" s="268" customFormat="1">
      <c r="A438" s="540"/>
      <c r="B438" s="17" t="str">
        <f>IFERROR(VLOOKUP($H438,'QB Inv Curr'!$H:$AD,13,FALSE),"")</f>
        <v/>
      </c>
      <c r="C438" s="17" t="str">
        <f>IFERROR(VLOOKUP($H438,'QB Inv Curr'!$H:$AE,23,FALSE),"")</f>
        <v/>
      </c>
      <c r="D438" s="17" t="str">
        <f>IFERROR(VLOOKUP($H438,'QB Inv Curr'!$H:$AL,29,FALSE),"")</f>
        <v/>
      </c>
      <c r="E438" s="17" t="str">
        <f t="shared" si="40"/>
        <v/>
      </c>
      <c r="F438" s="17" t="str">
        <f t="shared" si="39"/>
        <v/>
      </c>
      <c r="G438" s="541" t="s">
        <v>560</v>
      </c>
      <c r="H438" s="541" t="s">
        <v>564</v>
      </c>
      <c r="I438" s="544" t="s">
        <v>540</v>
      </c>
      <c r="J438" s="281"/>
      <c r="K438" s="524"/>
      <c r="L438" s="21">
        <v>1</v>
      </c>
      <c r="M438" s="72">
        <f>VLOOKUP(H438,Inventory!A:L,12,FALSE)</f>
        <v>0.75</v>
      </c>
      <c r="N438" s="72">
        <f>M438*L438</f>
        <v>0.75</v>
      </c>
      <c r="O438" s="21"/>
      <c r="P438" s="21"/>
      <c r="Q438" s="256"/>
      <c r="R438" s="67"/>
      <c r="S438" s="67"/>
      <c r="T438" s="369"/>
      <c r="U438" s="384"/>
      <c r="V438" s="23"/>
      <c r="W438" s="23"/>
      <c r="X438" s="23"/>
      <c r="Y438" s="23"/>
      <c r="Z438" s="23"/>
      <c r="AA438" s="6"/>
      <c r="AB438"/>
      <c r="AE438" s="12"/>
      <c r="AF438" s="12"/>
      <c r="AG438" s="12"/>
      <c r="AH438" s="12"/>
      <c r="AI438" s="12"/>
      <c r="AJ438" s="12"/>
    </row>
    <row r="439" spans="1:36" s="268" customFormat="1">
      <c r="A439" s="540"/>
      <c r="B439" s="17" t="str">
        <f>IFERROR(VLOOKUP($H439,'QB Inv Curr'!$H:$AD,13,FALSE),"")</f>
        <v/>
      </c>
      <c r="C439" s="17" t="str">
        <f>IFERROR(VLOOKUP($H439,'QB Inv Curr'!$H:$AE,23,FALSE),"")</f>
        <v/>
      </c>
      <c r="D439" s="17" t="str">
        <f>IFERROR(VLOOKUP($H439,'QB Inv Curr'!$H:$AL,29,FALSE),"")</f>
        <v/>
      </c>
      <c r="E439" s="17" t="str">
        <f t="shared" si="40"/>
        <v/>
      </c>
      <c r="F439" s="17" t="str">
        <f t="shared" si="39"/>
        <v/>
      </c>
      <c r="G439" s="541"/>
      <c r="H439" s="541"/>
      <c r="I439" s="541" t="s">
        <v>565</v>
      </c>
      <c r="J439" s="281"/>
      <c r="K439" s="524"/>
      <c r="L439" s="259">
        <v>0.25</v>
      </c>
      <c r="M439" s="72">
        <v>0.9</v>
      </c>
      <c r="N439" s="72">
        <f>M439*L439</f>
        <v>0.22500000000000001</v>
      </c>
      <c r="O439" s="21"/>
      <c r="P439" s="21"/>
      <c r="Q439" s="256"/>
      <c r="R439" s="67"/>
      <c r="S439" s="67"/>
      <c r="T439" s="369"/>
      <c r="U439" s="384"/>
      <c r="V439" s="23"/>
      <c r="W439" s="23"/>
      <c r="X439" s="23"/>
      <c r="Y439" s="23"/>
      <c r="Z439" s="23"/>
      <c r="AA439" s="6"/>
      <c r="AB439"/>
      <c r="AE439" s="12"/>
      <c r="AF439" s="12"/>
      <c r="AG439" s="12"/>
      <c r="AH439" s="12"/>
      <c r="AI439" s="12"/>
      <c r="AJ439" s="12"/>
    </row>
    <row r="440" spans="1:36" s="268" customFormat="1">
      <c r="A440" s="540"/>
      <c r="B440" s="17" t="str">
        <f>IFERROR(VLOOKUP($H440,'QB Inv Curr'!$H:$AD,13,FALSE),"")</f>
        <v/>
      </c>
      <c r="C440" s="17" t="str">
        <f>IFERROR(VLOOKUP($H440,'QB Inv Curr'!$H:$AE,23,FALSE),"")</f>
        <v/>
      </c>
      <c r="D440" s="17" t="str">
        <f>IFERROR(VLOOKUP($H440,'QB Inv Curr'!$H:$AL,29,FALSE),"")</f>
        <v/>
      </c>
      <c r="E440" s="17" t="str">
        <f t="shared" si="40"/>
        <v/>
      </c>
      <c r="F440" s="17" t="str">
        <f t="shared" si="39"/>
        <v/>
      </c>
      <c r="G440" s="541"/>
      <c r="H440" s="541"/>
      <c r="I440" s="541"/>
      <c r="J440" s="281"/>
      <c r="K440" s="524"/>
      <c r="L440" s="86"/>
      <c r="M440" s="87"/>
      <c r="N440" s="87"/>
      <c r="O440" s="86"/>
      <c r="P440" s="86"/>
      <c r="Q440" s="249"/>
      <c r="R440" s="67"/>
      <c r="S440" s="67"/>
      <c r="T440" s="369"/>
      <c r="U440" s="384"/>
      <c r="V440" s="23"/>
      <c r="W440" s="23"/>
      <c r="X440" s="23"/>
      <c r="Y440" s="23"/>
      <c r="Z440" s="23"/>
      <c r="AA440" s="6"/>
      <c r="AB440"/>
      <c r="AE440" s="12"/>
      <c r="AF440" s="12"/>
      <c r="AG440" s="12"/>
      <c r="AH440" s="12"/>
      <c r="AI440" s="12"/>
      <c r="AJ440" s="12"/>
    </row>
    <row r="441" spans="1:36" s="2" customFormat="1">
      <c r="A441" s="539" t="s">
        <v>530</v>
      </c>
      <c r="B441" s="17">
        <f>IFERROR(VLOOKUP($H441,'QB Inv Curr'!$H:$AD,13,FALSE),"")</f>
        <v>0</v>
      </c>
      <c r="C441" s="17">
        <f>IFERROR(VLOOKUP($H441,'QB Inv Curr'!$H:$AE,23,FALSE),"")</f>
        <v>0</v>
      </c>
      <c r="D441" s="17">
        <f>IFERROR(VLOOKUP($H441,'QB Inv Curr'!$H:$AL,29,FALSE),"")</f>
        <v>0</v>
      </c>
      <c r="E441" s="17" t="str">
        <f t="shared" si="40"/>
        <v/>
      </c>
      <c r="F441" s="17">
        <f t="shared" si="39"/>
        <v>0</v>
      </c>
      <c r="G441" s="539" t="s">
        <v>958</v>
      </c>
      <c r="H441" s="539" t="s">
        <v>530</v>
      </c>
      <c r="I441" s="542"/>
      <c r="J441" s="278" t="s">
        <v>959</v>
      </c>
      <c r="K441" s="521">
        <v>810797031893</v>
      </c>
      <c r="L441" s="17">
        <v>1</v>
      </c>
      <c r="M441" s="74"/>
      <c r="N441" s="74"/>
      <c r="O441" s="17"/>
      <c r="P441" s="17"/>
      <c r="Q441" s="255">
        <f>SUM(N442:N447)</f>
        <v>5.0089999999999995</v>
      </c>
      <c r="R441" s="255">
        <v>10.01</v>
      </c>
      <c r="S441" s="255">
        <v>16.989999999999998</v>
      </c>
      <c r="T441" s="370"/>
      <c r="U441" s="385"/>
      <c r="V441" s="23"/>
      <c r="W441" s="66">
        <f>Q441*2.3</f>
        <v>11.520699999999998</v>
      </c>
      <c r="X441" s="260">
        <f>SUM(W441-Q441)/W441</f>
        <v>0.56521739130434778</v>
      </c>
      <c r="Y441" s="66"/>
      <c r="Z441" s="260" t="e">
        <f>SUM(Y441-W441)/Y441</f>
        <v>#DIV/0!</v>
      </c>
      <c r="AA441" s="287"/>
      <c r="AB441" s="261" t="e">
        <f>SUM(AA441-Q441)/AA441</f>
        <v>#DIV/0!</v>
      </c>
    </row>
    <row r="442" spans="1:36" s="268" customFormat="1">
      <c r="A442" s="19" t="s">
        <v>960</v>
      </c>
      <c r="B442" s="17">
        <f>IFERROR(VLOOKUP($H442,'QB Inv Curr'!$H:$AD,13,FALSE),"")</f>
        <v>10800</v>
      </c>
      <c r="C442" s="17">
        <f>IFERROR(VLOOKUP($H442,'QB Inv Curr'!$H:$AE,23,FALSE),"")</f>
        <v>2160</v>
      </c>
      <c r="D442" s="17">
        <f>IFERROR(VLOOKUP($H442,'QB Inv Curr'!$H:$AL,29,FALSE),"")</f>
        <v>0</v>
      </c>
      <c r="E442" s="17" t="str">
        <f t="shared" si="40"/>
        <v/>
      </c>
      <c r="F442" s="17">
        <f t="shared" si="39"/>
        <v>0</v>
      </c>
      <c r="G442" s="19"/>
      <c r="H442" s="19" t="s">
        <v>960</v>
      </c>
      <c r="I442" s="20" t="s">
        <v>961</v>
      </c>
      <c r="J442" s="279"/>
      <c r="K442" s="523"/>
      <c r="L442" s="21">
        <v>4</v>
      </c>
      <c r="M442" s="72">
        <f>VLOOKUP(H442,Inventory!A:L,12,FALSE)</f>
        <v>0.45</v>
      </c>
      <c r="N442" s="72">
        <f t="shared" ref="N442:N443" si="49">SUM(M442*1.42)*L442</f>
        <v>2.556</v>
      </c>
      <c r="O442" s="21"/>
      <c r="P442" s="21"/>
      <c r="Q442" s="269"/>
      <c r="R442" s="67"/>
      <c r="S442" s="67"/>
      <c r="T442" s="369"/>
      <c r="U442" s="384"/>
      <c r="V442" s="23"/>
      <c r="W442" s="23"/>
      <c r="X442" s="23"/>
      <c r="Y442" s="23"/>
      <c r="Z442" s="23"/>
      <c r="AA442" s="287"/>
      <c r="AB442"/>
      <c r="AE442" s="12"/>
      <c r="AF442" s="12"/>
      <c r="AG442" s="12"/>
      <c r="AH442" s="12"/>
      <c r="AI442" s="12"/>
      <c r="AJ442" s="12"/>
    </row>
    <row r="443" spans="1:36" s="268" customFormat="1">
      <c r="A443" s="19" t="s">
        <v>956</v>
      </c>
      <c r="B443" s="17">
        <f>IFERROR(VLOOKUP($H443,'QB Inv Curr'!$H:$AD,13,FALSE),"")</f>
        <v>8000</v>
      </c>
      <c r="C443" s="17">
        <f>IFERROR(VLOOKUP($H443,'QB Inv Curr'!$H:$AE,23,FALSE),"")</f>
        <v>8000</v>
      </c>
      <c r="D443" s="17">
        <f>IFERROR(VLOOKUP($H443,'QB Inv Curr'!$H:$AL,29,FALSE),"")</f>
        <v>0</v>
      </c>
      <c r="E443" s="17" t="str">
        <f t="shared" si="40"/>
        <v/>
      </c>
      <c r="F443" s="17">
        <f t="shared" si="39"/>
        <v>0</v>
      </c>
      <c r="G443" s="20"/>
      <c r="H443" s="20" t="s">
        <v>956</v>
      </c>
      <c r="I443" s="20" t="s">
        <v>957</v>
      </c>
      <c r="J443" s="279"/>
      <c r="K443" s="523"/>
      <c r="L443" s="21">
        <v>4</v>
      </c>
      <c r="M443" s="72">
        <f>VLOOKUP(H443,Inventory!A:L,12,FALSE)</f>
        <v>0.1</v>
      </c>
      <c r="N443" s="72">
        <f t="shared" si="49"/>
        <v>0.56799999999999995</v>
      </c>
      <c r="O443" s="21"/>
      <c r="P443" s="21"/>
      <c r="Q443" s="256"/>
      <c r="R443" s="67"/>
      <c r="S443" s="67"/>
      <c r="T443" s="369"/>
      <c r="U443" s="384"/>
      <c r="V443" s="23"/>
      <c r="W443" s="23"/>
      <c r="X443" s="23"/>
      <c r="Y443" s="23"/>
      <c r="Z443" s="23"/>
      <c r="AA443" s="6"/>
      <c r="AB443"/>
      <c r="AE443" s="12"/>
      <c r="AF443" s="12"/>
      <c r="AG443" s="12"/>
      <c r="AH443" s="12"/>
      <c r="AI443" s="12"/>
      <c r="AJ443" s="12"/>
    </row>
    <row r="444" spans="1:36" s="268" customFormat="1">
      <c r="A444" s="540"/>
      <c r="B444" s="17">
        <f>IFERROR(VLOOKUP($H444,'QB Inv Curr'!$H:$AD,13,FALSE),"")</f>
        <v>880</v>
      </c>
      <c r="C444" s="17">
        <f>IFERROR(VLOOKUP($H444,'QB Inv Curr'!$H:$AE,23,FALSE),"")</f>
        <v>0</v>
      </c>
      <c r="D444" s="17">
        <f>IFERROR(VLOOKUP($H444,'QB Inv Curr'!$H:$AL,29,FALSE),"")</f>
        <v>0</v>
      </c>
      <c r="E444" s="17" t="str">
        <f t="shared" si="40"/>
        <v/>
      </c>
      <c r="F444" s="17">
        <f t="shared" si="39"/>
        <v>0</v>
      </c>
      <c r="G444" s="541"/>
      <c r="H444" s="541" t="s">
        <v>560</v>
      </c>
      <c r="I444" s="544" t="s">
        <v>561</v>
      </c>
      <c r="J444" s="281"/>
      <c r="K444" s="524"/>
      <c r="L444" s="21">
        <v>1</v>
      </c>
      <c r="M444" s="72">
        <f>VLOOKUP(H444,Inventory!A:L,12,FALSE)</f>
        <v>0.6</v>
      </c>
      <c r="N444" s="72">
        <f>M444*L444</f>
        <v>0.6</v>
      </c>
      <c r="O444" s="21"/>
      <c r="P444" s="21"/>
      <c r="Q444" s="256"/>
      <c r="R444" s="67"/>
      <c r="S444" s="67"/>
      <c r="T444" s="369"/>
      <c r="U444" s="384"/>
      <c r="V444" s="23"/>
      <c r="W444" s="23"/>
      <c r="X444" s="23"/>
      <c r="Y444" s="23"/>
      <c r="Z444" s="23"/>
      <c r="AA444" s="6"/>
      <c r="AB444"/>
      <c r="AE444" s="12"/>
      <c r="AF444" s="12"/>
      <c r="AG444" s="12"/>
      <c r="AH444" s="12"/>
      <c r="AI444" s="12"/>
      <c r="AJ444" s="12"/>
    </row>
    <row r="445" spans="1:36" s="268" customFormat="1">
      <c r="A445" s="540"/>
      <c r="B445" s="17" t="str">
        <f>IFERROR(VLOOKUP($H445,'QB Inv Curr'!$H:$AD,13,FALSE),"")</f>
        <v/>
      </c>
      <c r="C445" s="17" t="str">
        <f>IFERROR(VLOOKUP($H445,'QB Inv Curr'!$H:$AE,23,FALSE),"")</f>
        <v/>
      </c>
      <c r="D445" s="17" t="str">
        <f>IFERROR(VLOOKUP($H445,'QB Inv Curr'!$H:$AL,29,FALSE),"")</f>
        <v/>
      </c>
      <c r="E445" s="17" t="str">
        <f t="shared" si="40"/>
        <v/>
      </c>
      <c r="F445" s="17" t="str">
        <f t="shared" si="39"/>
        <v/>
      </c>
      <c r="G445" s="541"/>
      <c r="H445" s="541" t="s">
        <v>562</v>
      </c>
      <c r="I445" s="544" t="s">
        <v>563</v>
      </c>
      <c r="J445" s="281"/>
      <c r="K445" s="524"/>
      <c r="L445" s="21">
        <v>1</v>
      </c>
      <c r="M445" s="72">
        <f>VLOOKUP(H445,Inventory!A:L,12,FALSE)</f>
        <v>0.31</v>
      </c>
      <c r="N445" s="72">
        <f>M445*L445</f>
        <v>0.31</v>
      </c>
      <c r="O445" s="21"/>
      <c r="P445" s="21"/>
      <c r="Q445" s="256"/>
      <c r="R445" s="67"/>
      <c r="S445" s="67"/>
      <c r="T445" s="369"/>
      <c r="U445" s="384"/>
      <c r="V445" s="23"/>
      <c r="W445" s="23"/>
      <c r="X445" s="23"/>
      <c r="Y445" s="23"/>
      <c r="Z445" s="23"/>
      <c r="AA445" s="6"/>
      <c r="AB445"/>
      <c r="AE445" s="12"/>
      <c r="AF445" s="12"/>
      <c r="AG445" s="12"/>
      <c r="AH445" s="12"/>
      <c r="AI445" s="12"/>
      <c r="AJ445" s="12"/>
    </row>
    <row r="446" spans="1:36" s="268" customFormat="1">
      <c r="A446" s="540"/>
      <c r="B446" s="17" t="str">
        <f>IFERROR(VLOOKUP($H446,'QB Inv Curr'!$H:$AD,13,FALSE),"")</f>
        <v/>
      </c>
      <c r="C446" s="17" t="str">
        <f>IFERROR(VLOOKUP($H446,'QB Inv Curr'!$H:$AE,23,FALSE),"")</f>
        <v/>
      </c>
      <c r="D446" s="17" t="str">
        <f>IFERROR(VLOOKUP($H446,'QB Inv Curr'!$H:$AL,29,FALSE),"")</f>
        <v/>
      </c>
      <c r="E446" s="17" t="str">
        <f t="shared" si="40"/>
        <v/>
      </c>
      <c r="F446" s="17" t="str">
        <f t="shared" si="39"/>
        <v/>
      </c>
      <c r="G446" s="541" t="s">
        <v>560</v>
      </c>
      <c r="H446" s="541" t="s">
        <v>564</v>
      </c>
      <c r="I446" s="544" t="s">
        <v>540</v>
      </c>
      <c r="J446" s="281"/>
      <c r="K446" s="524"/>
      <c r="L446" s="21">
        <v>1</v>
      </c>
      <c r="M446" s="72">
        <f>VLOOKUP(H446,Inventory!A:L,12,FALSE)</f>
        <v>0.75</v>
      </c>
      <c r="N446" s="72">
        <f>M446*L446</f>
        <v>0.75</v>
      </c>
      <c r="O446" s="21"/>
      <c r="P446" s="21"/>
      <c r="Q446" s="256"/>
      <c r="R446" s="67"/>
      <c r="S446" s="67"/>
      <c r="T446" s="369"/>
      <c r="U446" s="384"/>
      <c r="V446" s="23"/>
      <c r="W446" s="23"/>
      <c r="X446" s="23"/>
      <c r="Y446" s="23"/>
      <c r="Z446" s="23"/>
      <c r="AA446" s="6"/>
      <c r="AB446"/>
      <c r="AE446" s="12"/>
      <c r="AF446" s="12"/>
      <c r="AG446" s="12"/>
      <c r="AH446" s="12"/>
      <c r="AI446" s="12"/>
      <c r="AJ446" s="12"/>
    </row>
    <row r="447" spans="1:36" s="268" customFormat="1">
      <c r="A447" s="540"/>
      <c r="B447" s="17" t="str">
        <f>IFERROR(VLOOKUP($H447,'QB Inv Curr'!$H:$AD,13,FALSE),"")</f>
        <v/>
      </c>
      <c r="C447" s="17" t="str">
        <f>IFERROR(VLOOKUP($H447,'QB Inv Curr'!$H:$AE,23,FALSE),"")</f>
        <v/>
      </c>
      <c r="D447" s="17" t="str">
        <f>IFERROR(VLOOKUP($H447,'QB Inv Curr'!$H:$AL,29,FALSE),"")</f>
        <v/>
      </c>
      <c r="E447" s="17" t="str">
        <f t="shared" si="40"/>
        <v/>
      </c>
      <c r="F447" s="17" t="str">
        <f t="shared" si="39"/>
        <v/>
      </c>
      <c r="G447" s="541"/>
      <c r="H447" s="541"/>
      <c r="I447" s="541" t="s">
        <v>565</v>
      </c>
      <c r="J447" s="281"/>
      <c r="K447" s="524"/>
      <c r="L447" s="259">
        <v>0.25</v>
      </c>
      <c r="M447" s="72">
        <v>0.9</v>
      </c>
      <c r="N447" s="72">
        <f>M447*L447</f>
        <v>0.22500000000000001</v>
      </c>
      <c r="O447" s="21"/>
      <c r="P447" s="21"/>
      <c r="Q447" s="256"/>
      <c r="R447" s="67"/>
      <c r="S447" s="67"/>
      <c r="T447" s="369"/>
      <c r="U447" s="384"/>
      <c r="V447" s="23"/>
      <c r="W447" s="23"/>
      <c r="X447" s="23"/>
      <c r="Y447" s="23"/>
      <c r="Z447" s="23"/>
      <c r="AA447" s="6"/>
      <c r="AB447"/>
      <c r="AE447" s="12"/>
      <c r="AF447" s="12"/>
      <c r="AG447" s="12"/>
      <c r="AH447" s="12"/>
      <c r="AI447" s="12"/>
      <c r="AJ447" s="12"/>
    </row>
    <row r="448" spans="1:36" s="268" customFormat="1">
      <c r="A448" s="540"/>
      <c r="B448" s="17" t="str">
        <f>IFERROR(VLOOKUP($H448,'QB Inv Curr'!$H:$AD,13,FALSE),"")</f>
        <v/>
      </c>
      <c r="C448" s="17" t="str">
        <f>IFERROR(VLOOKUP($H448,'QB Inv Curr'!$H:$AE,23,FALSE),"")</f>
        <v/>
      </c>
      <c r="D448" s="17" t="str">
        <f>IFERROR(VLOOKUP($H448,'QB Inv Curr'!$H:$AL,29,FALSE),"")</f>
        <v/>
      </c>
      <c r="E448" s="17" t="str">
        <f t="shared" si="40"/>
        <v/>
      </c>
      <c r="F448" s="17" t="str">
        <f t="shared" si="39"/>
        <v/>
      </c>
      <c r="G448" s="541"/>
      <c r="H448" s="541"/>
      <c r="I448" s="541"/>
      <c r="J448" s="281"/>
      <c r="K448" s="524"/>
      <c r="L448" s="86"/>
      <c r="M448" s="87"/>
      <c r="N448" s="87"/>
      <c r="O448" s="86"/>
      <c r="P448" s="86"/>
      <c r="Q448" s="249"/>
      <c r="R448" s="67"/>
      <c r="S448" s="67"/>
      <c r="T448" s="369"/>
      <c r="U448" s="384"/>
      <c r="V448" s="23"/>
      <c r="W448" s="23"/>
      <c r="X448" s="23"/>
      <c r="Y448" s="23"/>
      <c r="Z448" s="23"/>
      <c r="AA448" s="6"/>
      <c r="AB448"/>
      <c r="AE448" s="12"/>
      <c r="AF448" s="12"/>
      <c r="AG448" s="12"/>
      <c r="AH448" s="12"/>
      <c r="AI448" s="12"/>
      <c r="AJ448" s="12"/>
    </row>
    <row r="449" spans="1:36" s="2" customFormat="1">
      <c r="A449" s="539" t="s">
        <v>532</v>
      </c>
      <c r="B449" s="17">
        <f>IFERROR(VLOOKUP($H449,'QB Inv Curr'!$H:$AD,13,FALSE),"")</f>
        <v>0</v>
      </c>
      <c r="C449" s="17">
        <f>IFERROR(VLOOKUP($H449,'QB Inv Curr'!$H:$AE,23,FALSE),"")</f>
        <v>0</v>
      </c>
      <c r="D449" s="17">
        <f>IFERROR(VLOOKUP($H449,'QB Inv Curr'!$H:$AL,29,FALSE),"")</f>
        <v>0</v>
      </c>
      <c r="E449" s="17" t="str">
        <f t="shared" si="40"/>
        <v/>
      </c>
      <c r="F449" s="17">
        <f t="shared" si="39"/>
        <v>0</v>
      </c>
      <c r="G449" s="539" t="s">
        <v>962</v>
      </c>
      <c r="H449" s="539" t="s">
        <v>532</v>
      </c>
      <c r="I449" s="542"/>
      <c r="J449" s="278" t="s">
        <v>963</v>
      </c>
      <c r="K449" s="521">
        <v>810797031947</v>
      </c>
      <c r="L449" s="17">
        <v>1</v>
      </c>
      <c r="M449" s="74"/>
      <c r="N449" s="74"/>
      <c r="O449" s="17"/>
      <c r="P449" s="17"/>
      <c r="Q449" s="255">
        <f>SUM(N450:N456)</f>
        <v>4.7287999999999997</v>
      </c>
      <c r="R449" s="255">
        <v>8.42</v>
      </c>
      <c r="S449" s="255">
        <v>14.99</v>
      </c>
      <c r="T449" s="370"/>
      <c r="U449" s="385"/>
      <c r="V449" s="23"/>
      <c r="W449" s="66">
        <f>Q449*2.3</f>
        <v>10.876239999999999</v>
      </c>
      <c r="X449" s="260">
        <f>SUM(W449-Q449)/W449</f>
        <v>0.56521739130434778</v>
      </c>
      <c r="Y449" s="66"/>
      <c r="Z449" s="260" t="e">
        <f>SUM(Y449-W449)/Y449</f>
        <v>#DIV/0!</v>
      </c>
      <c r="AA449" s="287"/>
      <c r="AB449" s="261" t="e">
        <f>SUM(AA449-Q449)/AA449</f>
        <v>#DIV/0!</v>
      </c>
    </row>
    <row r="450" spans="1:36" s="268" customFormat="1">
      <c r="A450" s="19" t="s">
        <v>964</v>
      </c>
      <c r="B450" s="17">
        <f>IFERROR(VLOOKUP($H450,'QB Inv Curr'!$H:$AD,13,FALSE),"")</f>
        <v>400</v>
      </c>
      <c r="C450" s="17">
        <f>IFERROR(VLOOKUP($H450,'QB Inv Curr'!$H:$AE,23,FALSE),"")</f>
        <v>550</v>
      </c>
      <c r="D450" s="17">
        <f>IFERROR(VLOOKUP($H450,'QB Inv Curr'!$H:$AL,29,FALSE),"")</f>
        <v>0</v>
      </c>
      <c r="E450" s="17" t="str">
        <f t="shared" si="40"/>
        <v/>
      </c>
      <c r="F450" s="17">
        <f t="shared" si="39"/>
        <v>0</v>
      </c>
      <c r="G450" s="19"/>
      <c r="H450" s="19" t="s">
        <v>964</v>
      </c>
      <c r="I450" s="20" t="s">
        <v>965</v>
      </c>
      <c r="J450" s="279"/>
      <c r="K450" s="523"/>
      <c r="L450" s="21">
        <v>1</v>
      </c>
      <c r="M450" s="72">
        <f>VLOOKUP(H450,Inventory!A:L,12,FALSE)</f>
        <v>1.31</v>
      </c>
      <c r="N450" s="72">
        <f t="shared" ref="N450:N452" si="50">SUM(M450*1.42)*L450</f>
        <v>1.8602000000000001</v>
      </c>
      <c r="O450" s="21"/>
      <c r="P450" s="21"/>
      <c r="Q450" s="269"/>
      <c r="R450" s="67"/>
      <c r="S450" s="67"/>
      <c r="T450" s="369"/>
      <c r="U450" s="384"/>
      <c r="V450" s="23"/>
      <c r="W450" s="23"/>
      <c r="X450" s="23"/>
      <c r="Y450" s="23"/>
      <c r="Z450" s="23"/>
      <c r="AA450" s="287"/>
      <c r="AB450"/>
      <c r="AE450" s="12"/>
      <c r="AF450" s="12"/>
      <c r="AG450" s="12"/>
      <c r="AH450" s="12"/>
      <c r="AI450" s="12"/>
      <c r="AJ450" s="12"/>
    </row>
    <row r="451" spans="1:36" s="268" customFormat="1">
      <c r="A451" s="19" t="s">
        <v>966</v>
      </c>
      <c r="B451" s="17">
        <f>IFERROR(VLOOKUP($H451,'QB Inv Curr'!$H:$AD,13,FALSE),"")</f>
        <v>400</v>
      </c>
      <c r="C451" s="17">
        <f>IFERROR(VLOOKUP($H451,'QB Inv Curr'!$H:$AE,23,FALSE),"")</f>
        <v>400</v>
      </c>
      <c r="D451" s="17">
        <f>IFERROR(VLOOKUP($H451,'QB Inv Curr'!$H:$AL,29,FALSE),"")</f>
        <v>0</v>
      </c>
      <c r="E451" s="17" t="str">
        <f t="shared" si="40"/>
        <v/>
      </c>
      <c r="F451" s="17">
        <f t="shared" si="39"/>
        <v>0</v>
      </c>
      <c r="G451" s="20"/>
      <c r="H451" s="19" t="s">
        <v>966</v>
      </c>
      <c r="I451" s="20" t="s">
        <v>967</v>
      </c>
      <c r="J451" s="279"/>
      <c r="K451" s="523"/>
      <c r="L451" s="21">
        <v>1</v>
      </c>
      <c r="M451" s="72">
        <f>VLOOKUP(H451,Inventory!A:L,12,FALSE)</f>
        <v>0.49</v>
      </c>
      <c r="N451" s="72">
        <f t="shared" si="50"/>
        <v>0.69579999999999997</v>
      </c>
      <c r="O451" s="21"/>
      <c r="P451" s="21"/>
      <c r="Q451" s="256"/>
      <c r="R451" s="67"/>
      <c r="S451" s="67"/>
      <c r="T451" s="369"/>
      <c r="U451" s="384"/>
      <c r="V451" s="23"/>
      <c r="W451" s="23"/>
      <c r="X451" s="23"/>
      <c r="Y451" s="23"/>
      <c r="Z451" s="23"/>
      <c r="AA451" s="6"/>
      <c r="AB451"/>
      <c r="AE451" s="12"/>
      <c r="AF451" s="12"/>
      <c r="AG451" s="12"/>
      <c r="AH451" s="12"/>
      <c r="AI451" s="12"/>
      <c r="AJ451" s="12"/>
    </row>
    <row r="452" spans="1:36" s="268" customFormat="1">
      <c r="A452" s="19" t="s">
        <v>789</v>
      </c>
      <c r="B452" s="17">
        <f>IFERROR(VLOOKUP($H452,'QB Inv Curr'!$H:$AD,13,FALSE),"")</f>
        <v>3000</v>
      </c>
      <c r="C452" s="17">
        <f>IFERROR(VLOOKUP($H452,'QB Inv Curr'!$H:$AE,23,FALSE),"")</f>
        <v>2000</v>
      </c>
      <c r="D452" s="17">
        <f>IFERROR(VLOOKUP($H452,'QB Inv Curr'!$H:$AL,29,FALSE),"")</f>
        <v>0</v>
      </c>
      <c r="E452" s="17" t="str">
        <f t="shared" si="40"/>
        <v/>
      </c>
      <c r="F452" s="17">
        <f t="shared" ref="F452:F515" si="51">IFERROR(SUM(D452*12),"")</f>
        <v>0</v>
      </c>
      <c r="G452" s="20"/>
      <c r="H452" s="19" t="s">
        <v>789</v>
      </c>
      <c r="I452" s="20" t="s">
        <v>968</v>
      </c>
      <c r="J452" s="279"/>
      <c r="K452" s="523"/>
      <c r="L452" s="21">
        <v>1</v>
      </c>
      <c r="M452" s="72">
        <f>VLOOKUP(H452,Inventory!A:L,12,FALSE)</f>
        <v>0.09</v>
      </c>
      <c r="N452" s="72">
        <f t="shared" si="50"/>
        <v>0.1278</v>
      </c>
      <c r="O452" s="21"/>
      <c r="P452" s="21"/>
      <c r="Q452" s="256"/>
      <c r="R452" s="67"/>
      <c r="S452" s="67"/>
      <c r="T452" s="369"/>
      <c r="U452" s="384"/>
      <c r="V452" s="23"/>
      <c r="W452" s="23"/>
      <c r="X452" s="23"/>
      <c r="Y452" s="23"/>
      <c r="Z452" s="23"/>
      <c r="AA452" s="6"/>
      <c r="AB452"/>
      <c r="AE452" s="12"/>
      <c r="AF452" s="12"/>
      <c r="AG452" s="12"/>
      <c r="AH452" s="12"/>
      <c r="AI452" s="12"/>
      <c r="AJ452" s="12"/>
    </row>
    <row r="453" spans="1:36" s="268" customFormat="1">
      <c r="A453" s="540"/>
      <c r="B453" s="17">
        <f>IFERROR(VLOOKUP($H453,'QB Inv Curr'!$H:$AD,13,FALSE),"")</f>
        <v>1017</v>
      </c>
      <c r="C453" s="17">
        <f>IFERROR(VLOOKUP($H453,'QB Inv Curr'!$H:$AE,23,FALSE),"")</f>
        <v>0</v>
      </c>
      <c r="D453" s="17">
        <f>IFERROR(VLOOKUP($H453,'QB Inv Curr'!$H:$AL,29,FALSE),"")</f>
        <v>0</v>
      </c>
      <c r="E453" s="17" t="str">
        <f t="shared" ref="E453:E516" si="52">IFERROR(SUM(B453/D453),"")</f>
        <v/>
      </c>
      <c r="F453" s="17">
        <f t="shared" si="51"/>
        <v>0</v>
      </c>
      <c r="G453" s="541"/>
      <c r="H453" s="568" t="s">
        <v>627</v>
      </c>
      <c r="I453" s="544" t="s">
        <v>561</v>
      </c>
      <c r="J453" s="281"/>
      <c r="K453" s="524"/>
      <c r="L453" s="21">
        <v>1</v>
      </c>
      <c r="M453" s="72">
        <f>VLOOKUP(H453,Inventory!A:L,12,FALSE)</f>
        <v>0.72</v>
      </c>
      <c r="N453" s="72">
        <f>M453*L453</f>
        <v>0.72</v>
      </c>
      <c r="O453" s="21"/>
      <c r="P453" s="21"/>
      <c r="Q453" s="256"/>
      <c r="R453" s="67"/>
      <c r="S453" s="67"/>
      <c r="T453" s="369"/>
      <c r="U453" s="384"/>
      <c r="V453" s="23"/>
      <c r="W453" s="23"/>
      <c r="X453" s="23"/>
      <c r="Y453" s="23"/>
      <c r="Z453" s="23"/>
      <c r="AA453" s="6"/>
      <c r="AB453"/>
      <c r="AE453" s="12"/>
      <c r="AF453" s="12"/>
      <c r="AG453" s="12"/>
      <c r="AH453" s="12"/>
      <c r="AI453" s="12"/>
      <c r="AJ453" s="12"/>
    </row>
    <row r="454" spans="1:36" s="268" customFormat="1">
      <c r="A454" s="540"/>
      <c r="B454" s="17" t="str">
        <f>IFERROR(VLOOKUP($H454,'QB Inv Curr'!$H:$AD,13,FALSE),"")</f>
        <v/>
      </c>
      <c r="C454" s="17" t="str">
        <f>IFERROR(VLOOKUP($H454,'QB Inv Curr'!$H:$AE,23,FALSE),"")</f>
        <v/>
      </c>
      <c r="D454" s="17" t="str">
        <f>IFERROR(VLOOKUP($H454,'QB Inv Curr'!$H:$AL,29,FALSE),"")</f>
        <v/>
      </c>
      <c r="E454" s="17" t="str">
        <f t="shared" si="52"/>
        <v/>
      </c>
      <c r="F454" s="17" t="str">
        <f t="shared" si="51"/>
        <v/>
      </c>
      <c r="G454" s="541"/>
      <c r="H454" s="568" t="s">
        <v>629</v>
      </c>
      <c r="I454" s="544" t="s">
        <v>563</v>
      </c>
      <c r="J454" s="281"/>
      <c r="K454" s="524"/>
      <c r="L454" s="21">
        <v>1</v>
      </c>
      <c r="M454" s="72">
        <f>VLOOKUP(H454,Inventory!A:L,12,FALSE)</f>
        <v>0.35</v>
      </c>
      <c r="N454" s="72">
        <f>M454*L454</f>
        <v>0.35</v>
      </c>
      <c r="O454" s="21"/>
      <c r="P454" s="21"/>
      <c r="Q454" s="256"/>
      <c r="R454" s="67"/>
      <c r="S454" s="67"/>
      <c r="T454" s="369"/>
      <c r="U454" s="384"/>
      <c r="V454" s="23"/>
      <c r="W454" s="23"/>
      <c r="X454" s="23"/>
      <c r="Y454" s="23"/>
      <c r="Z454" s="23"/>
      <c r="AA454" s="6"/>
      <c r="AB454"/>
      <c r="AC454" s="264"/>
      <c r="AE454" s="12"/>
      <c r="AF454" s="12"/>
      <c r="AG454" s="12"/>
      <c r="AH454" s="12"/>
      <c r="AI454" s="12"/>
      <c r="AJ454" s="12"/>
    </row>
    <row r="455" spans="1:36" s="268" customFormat="1">
      <c r="A455" s="540"/>
      <c r="B455" s="17" t="str">
        <f>IFERROR(VLOOKUP($H455,'QB Inv Curr'!$H:$AD,13,FALSE),"")</f>
        <v/>
      </c>
      <c r="C455" s="17" t="str">
        <f>IFERROR(VLOOKUP($H455,'QB Inv Curr'!$H:$AE,23,FALSE),"")</f>
        <v/>
      </c>
      <c r="D455" s="17" t="str">
        <f>IFERROR(VLOOKUP($H455,'QB Inv Curr'!$H:$AL,29,FALSE),"")</f>
        <v/>
      </c>
      <c r="E455" s="17" t="str">
        <f t="shared" si="52"/>
        <v/>
      </c>
      <c r="F455" s="17" t="str">
        <f t="shared" si="51"/>
        <v/>
      </c>
      <c r="G455" s="541" t="s">
        <v>560</v>
      </c>
      <c r="H455" s="541" t="s">
        <v>564</v>
      </c>
      <c r="I455" s="544" t="s">
        <v>540</v>
      </c>
      <c r="J455" s="281"/>
      <c r="K455" s="524"/>
      <c r="L455" s="21">
        <v>1</v>
      </c>
      <c r="M455" s="72">
        <f>VLOOKUP(H455,Inventory!A:L,12,FALSE)</f>
        <v>0.75</v>
      </c>
      <c r="N455" s="72">
        <f>M455*L455</f>
        <v>0.75</v>
      </c>
      <c r="O455" s="21"/>
      <c r="P455" s="21"/>
      <c r="Q455" s="256"/>
      <c r="R455" s="67"/>
      <c r="S455" s="67"/>
      <c r="T455" s="369"/>
      <c r="U455" s="384"/>
      <c r="V455" s="23"/>
      <c r="W455" s="23"/>
      <c r="X455" s="23"/>
      <c r="Y455" s="23"/>
      <c r="Z455" s="23"/>
      <c r="AA455" s="6"/>
      <c r="AB455"/>
      <c r="AC455" s="264"/>
      <c r="AE455" s="12"/>
      <c r="AF455" s="12"/>
      <c r="AG455" s="12"/>
      <c r="AH455" s="12"/>
      <c r="AI455" s="12"/>
      <c r="AJ455" s="12"/>
    </row>
    <row r="456" spans="1:36" s="268" customFormat="1">
      <c r="A456" s="540"/>
      <c r="B456" s="17" t="str">
        <f>IFERROR(VLOOKUP($H456,'QB Inv Curr'!$H:$AD,13,FALSE),"")</f>
        <v/>
      </c>
      <c r="C456" s="17" t="str">
        <f>IFERROR(VLOOKUP($H456,'QB Inv Curr'!$H:$AE,23,FALSE),"")</f>
        <v/>
      </c>
      <c r="D456" s="17" t="str">
        <f>IFERROR(VLOOKUP($H456,'QB Inv Curr'!$H:$AL,29,FALSE),"")</f>
        <v/>
      </c>
      <c r="E456" s="17" t="str">
        <f t="shared" si="52"/>
        <v/>
      </c>
      <c r="F456" s="17" t="str">
        <f t="shared" si="51"/>
        <v/>
      </c>
      <c r="G456" s="541"/>
      <c r="H456" s="541"/>
      <c r="I456" s="541" t="s">
        <v>565</v>
      </c>
      <c r="J456" s="281"/>
      <c r="K456" s="524"/>
      <c r="L456" s="259">
        <v>0.25</v>
      </c>
      <c r="M456" s="72">
        <v>0.9</v>
      </c>
      <c r="N456" s="72">
        <f>M456*L456</f>
        <v>0.22500000000000001</v>
      </c>
      <c r="O456" s="21"/>
      <c r="P456" s="21"/>
      <c r="Q456" s="256"/>
      <c r="R456" s="67"/>
      <c r="S456" s="67"/>
      <c r="T456" s="369"/>
      <c r="U456" s="384"/>
      <c r="V456" s="23"/>
      <c r="W456" s="23"/>
      <c r="X456" s="23"/>
      <c r="Y456" s="23"/>
      <c r="Z456" s="23"/>
      <c r="AA456" s="6"/>
      <c r="AB456"/>
      <c r="AC456" s="264"/>
      <c r="AE456" s="12"/>
      <c r="AF456" s="12"/>
      <c r="AG456" s="12"/>
      <c r="AH456" s="12"/>
      <c r="AI456" s="12"/>
      <c r="AJ456" s="12"/>
    </row>
    <row r="457" spans="1:36" s="268" customFormat="1">
      <c r="A457" s="540"/>
      <c r="B457" s="17" t="str">
        <f>IFERROR(VLOOKUP($H457,'QB Inv Curr'!$H:$AD,13,FALSE),"")</f>
        <v/>
      </c>
      <c r="C457" s="17" t="str">
        <f>IFERROR(VLOOKUP($H457,'QB Inv Curr'!$H:$AE,23,FALSE),"")</f>
        <v/>
      </c>
      <c r="D457" s="17" t="str">
        <f>IFERROR(VLOOKUP($H457,'QB Inv Curr'!$H:$AL,29,FALSE),"")</f>
        <v/>
      </c>
      <c r="E457" s="17" t="str">
        <f t="shared" si="52"/>
        <v/>
      </c>
      <c r="F457" s="17" t="str">
        <f t="shared" si="51"/>
        <v/>
      </c>
      <c r="G457" s="541"/>
      <c r="H457" s="541"/>
      <c r="I457" s="541"/>
      <c r="J457" s="281"/>
      <c r="K457" s="524"/>
      <c r="L457" s="86"/>
      <c r="M457" s="87"/>
      <c r="N457" s="87"/>
      <c r="O457" s="86"/>
      <c r="P457" s="86"/>
      <c r="Q457" s="249"/>
      <c r="R457" s="67"/>
      <c r="S457" s="67"/>
      <c r="T457" s="369"/>
      <c r="U457" s="384"/>
      <c r="V457" s="23"/>
      <c r="W457" s="23"/>
      <c r="X457" s="23"/>
      <c r="Y457" s="23"/>
      <c r="Z457" s="23"/>
      <c r="AA457" s="6"/>
      <c r="AB457"/>
      <c r="AC457" s="264"/>
      <c r="AE457" s="12"/>
      <c r="AF457" s="12"/>
      <c r="AG457" s="12"/>
      <c r="AH457" s="12"/>
      <c r="AI457" s="12"/>
      <c r="AJ457" s="12"/>
    </row>
    <row r="458" spans="1:36" s="2" customFormat="1">
      <c r="A458" s="539" t="s">
        <v>383</v>
      </c>
      <c r="B458" s="17">
        <f>IFERROR(VLOOKUP($H458,'QB Inv Curr'!$H:$AD,13,FALSE),"")</f>
        <v>250</v>
      </c>
      <c r="C458" s="17">
        <f>IFERROR(VLOOKUP($H458,'QB Inv Curr'!$H:$AE,23,FALSE),"")</f>
        <v>250</v>
      </c>
      <c r="D458" s="17">
        <f>IFERROR(VLOOKUP($H458,'QB Inv Curr'!$H:$AL,29,FALSE),"")</f>
        <v>0</v>
      </c>
      <c r="E458" s="17" t="str">
        <f t="shared" si="52"/>
        <v/>
      </c>
      <c r="F458" s="17">
        <f t="shared" si="51"/>
        <v>0</v>
      </c>
      <c r="G458" s="539" t="s">
        <v>969</v>
      </c>
      <c r="H458" s="539" t="s">
        <v>383</v>
      </c>
      <c r="I458" s="542"/>
      <c r="J458" s="278" t="s">
        <v>970</v>
      </c>
      <c r="K458" s="521">
        <v>810797031091</v>
      </c>
      <c r="L458" s="17">
        <v>1</v>
      </c>
      <c r="M458" s="275">
        <v>3.23</v>
      </c>
      <c r="N458" s="72">
        <f>SUM(M458*1.42)*L458</f>
        <v>4.5865999999999998</v>
      </c>
      <c r="O458" s="17"/>
      <c r="P458" s="17"/>
      <c r="Q458" s="71">
        <f>N458</f>
        <v>4.5865999999999998</v>
      </c>
      <c r="R458" s="255">
        <v>8.57</v>
      </c>
      <c r="S458" s="255">
        <v>19.989999999999998</v>
      </c>
      <c r="T458" s="370"/>
      <c r="U458" s="385"/>
      <c r="V458" s="23"/>
      <c r="W458" s="66">
        <f>Q458*2</f>
        <v>9.1731999999999996</v>
      </c>
      <c r="X458" s="260">
        <f>SUM(W458-Q458)/W458</f>
        <v>0.5</v>
      </c>
      <c r="Y458" s="66">
        <v>35.99</v>
      </c>
      <c r="Z458" s="260">
        <f>SUM(Y458-W458)/Y458</f>
        <v>0.74511808835787718</v>
      </c>
      <c r="AA458" s="287">
        <v>52.14</v>
      </c>
      <c r="AB458" s="261">
        <f>SUM(AA458-Q458)/AA458</f>
        <v>0.91203298810893751</v>
      </c>
      <c r="AC458" s="262" t="s">
        <v>971</v>
      </c>
    </row>
    <row r="459" spans="1:36" s="268" customFormat="1">
      <c r="A459" s="19"/>
      <c r="B459" s="17" t="str">
        <f>IFERROR(VLOOKUP($H459,'QB Inv Curr'!$H:$AD,13,FALSE),"")</f>
        <v/>
      </c>
      <c r="C459" s="17" t="str">
        <f>IFERROR(VLOOKUP($H459,'QB Inv Curr'!$H:$AE,23,FALSE),"")</f>
        <v/>
      </c>
      <c r="D459" s="17" t="str">
        <f>IFERROR(VLOOKUP($H459,'QB Inv Curr'!$H:$AL,29,FALSE),"")</f>
        <v/>
      </c>
      <c r="E459" s="17" t="str">
        <f t="shared" si="52"/>
        <v/>
      </c>
      <c r="F459" s="17" t="str">
        <f t="shared" si="51"/>
        <v/>
      </c>
      <c r="G459" s="19"/>
      <c r="H459" s="19"/>
      <c r="I459" s="20" t="s">
        <v>972</v>
      </c>
      <c r="J459" s="279"/>
      <c r="K459" s="523"/>
      <c r="L459" s="21">
        <v>4</v>
      </c>
      <c r="M459" s="72"/>
      <c r="N459" s="72"/>
      <c r="O459" s="21"/>
      <c r="P459" s="21"/>
      <c r="Q459" s="269"/>
      <c r="R459" s="67"/>
      <c r="S459" s="67"/>
      <c r="T459" s="369"/>
      <c r="U459" s="384"/>
      <c r="V459" s="23"/>
      <c r="W459" s="23"/>
      <c r="X459" s="23"/>
      <c r="Y459" s="23"/>
      <c r="Z459" s="23"/>
      <c r="AA459" s="287"/>
      <c r="AB459"/>
      <c r="AC459" s="264"/>
      <c r="AE459" s="12"/>
      <c r="AF459" s="12"/>
      <c r="AG459" s="12"/>
      <c r="AH459" s="12"/>
      <c r="AI459" s="12"/>
      <c r="AJ459" s="12"/>
    </row>
    <row r="460" spans="1:36" s="268" customFormat="1">
      <c r="A460" s="19"/>
      <c r="B460" s="17" t="str">
        <f>IFERROR(VLOOKUP($H460,'QB Inv Curr'!$H:$AD,13,FALSE),"")</f>
        <v/>
      </c>
      <c r="C460" s="17" t="str">
        <f>IFERROR(VLOOKUP($H460,'QB Inv Curr'!$H:$AE,23,FALSE),"")</f>
        <v/>
      </c>
      <c r="D460" s="17" t="str">
        <f>IFERROR(VLOOKUP($H460,'QB Inv Curr'!$H:$AL,29,FALSE),"")</f>
        <v/>
      </c>
      <c r="E460" s="17" t="str">
        <f t="shared" si="52"/>
        <v/>
      </c>
      <c r="F460" s="17" t="str">
        <f t="shared" si="51"/>
        <v/>
      </c>
      <c r="G460" s="20"/>
      <c r="H460" s="19"/>
      <c r="I460" s="20" t="s">
        <v>973</v>
      </c>
      <c r="J460" s="279"/>
      <c r="K460" s="523"/>
      <c r="L460" s="21">
        <v>2</v>
      </c>
      <c r="M460" s="72"/>
      <c r="N460" s="72"/>
      <c r="O460" s="21"/>
      <c r="P460" s="21"/>
      <c r="Q460" s="256"/>
      <c r="R460" s="67"/>
      <c r="S460" s="67"/>
      <c r="T460" s="369"/>
      <c r="U460" s="384"/>
      <c r="V460" s="23"/>
      <c r="W460" s="23"/>
      <c r="X460" s="23"/>
      <c r="Y460" s="23"/>
      <c r="Z460" s="23"/>
      <c r="AA460" s="6"/>
      <c r="AB460"/>
      <c r="AC460" s="264"/>
      <c r="AE460" s="12"/>
      <c r="AF460" s="12"/>
      <c r="AG460" s="12"/>
      <c r="AH460" s="12"/>
      <c r="AI460" s="12"/>
      <c r="AJ460" s="12"/>
    </row>
    <row r="461" spans="1:36" s="268" customFormat="1">
      <c r="A461" s="19"/>
      <c r="B461" s="17" t="str">
        <f>IFERROR(VLOOKUP($H461,'QB Inv Curr'!$H:$AD,13,FALSE),"")</f>
        <v/>
      </c>
      <c r="C461" s="17" t="str">
        <f>IFERROR(VLOOKUP($H461,'QB Inv Curr'!$H:$AE,23,FALSE),"")</f>
        <v/>
      </c>
      <c r="D461" s="17" t="str">
        <f>IFERROR(VLOOKUP($H461,'QB Inv Curr'!$H:$AL,29,FALSE),"")</f>
        <v/>
      </c>
      <c r="E461" s="17" t="str">
        <f t="shared" si="52"/>
        <v/>
      </c>
      <c r="F461" s="17" t="str">
        <f t="shared" si="51"/>
        <v/>
      </c>
      <c r="G461" s="20"/>
      <c r="H461" s="19"/>
      <c r="I461" s="20" t="s">
        <v>974</v>
      </c>
      <c r="J461" s="279"/>
      <c r="K461" s="523"/>
      <c r="L461" s="21">
        <v>8</v>
      </c>
      <c r="M461" s="72"/>
      <c r="N461" s="72"/>
      <c r="O461" s="21"/>
      <c r="P461" s="21"/>
      <c r="Q461" s="256"/>
      <c r="R461" s="67"/>
      <c r="S461" s="67"/>
      <c r="T461" s="369"/>
      <c r="U461" s="384"/>
      <c r="V461" s="23"/>
      <c r="W461" s="23"/>
      <c r="X461" s="23"/>
      <c r="Y461" s="23"/>
      <c r="Z461" s="23"/>
      <c r="AA461" s="6"/>
      <c r="AB461"/>
      <c r="AC461" s="264"/>
      <c r="AE461" s="12"/>
      <c r="AF461" s="12"/>
      <c r="AG461" s="12"/>
      <c r="AH461" s="12"/>
      <c r="AI461" s="12"/>
      <c r="AJ461" s="12"/>
    </row>
    <row r="462" spans="1:36" s="268" customFormat="1">
      <c r="A462" s="540"/>
      <c r="B462" s="17" t="str">
        <f>IFERROR(VLOOKUP($H462,'QB Inv Curr'!$H:$AD,13,FALSE),"")</f>
        <v/>
      </c>
      <c r="C462" s="17" t="str">
        <f>IFERROR(VLOOKUP($H462,'QB Inv Curr'!$H:$AE,23,FALSE),"")</f>
        <v/>
      </c>
      <c r="D462" s="17" t="str">
        <f>IFERROR(VLOOKUP($H462,'QB Inv Curr'!$H:$AL,29,FALSE),"")</f>
        <v/>
      </c>
      <c r="E462" s="17" t="str">
        <f t="shared" si="52"/>
        <v/>
      </c>
      <c r="F462" s="17" t="str">
        <f t="shared" si="51"/>
        <v/>
      </c>
      <c r="G462" s="541"/>
      <c r="H462" s="540"/>
      <c r="I462" s="541"/>
      <c r="J462" s="281"/>
      <c r="K462" s="524"/>
      <c r="L462" s="86"/>
      <c r="M462" s="87"/>
      <c r="N462" s="87"/>
      <c r="O462" s="86"/>
      <c r="P462" s="86"/>
      <c r="Q462" s="249"/>
      <c r="R462" s="67"/>
      <c r="S462" s="67"/>
      <c r="T462" s="369"/>
      <c r="U462" s="384"/>
      <c r="V462" s="23"/>
      <c r="W462" s="23"/>
      <c r="X462" s="23"/>
      <c r="Y462" s="23"/>
      <c r="Z462" s="23"/>
      <c r="AA462" s="6"/>
      <c r="AB462"/>
      <c r="AC462" s="264"/>
      <c r="AE462" s="12"/>
      <c r="AF462" s="12"/>
      <c r="AG462" s="12"/>
      <c r="AH462" s="12"/>
      <c r="AI462" s="12"/>
      <c r="AJ462" s="12"/>
    </row>
    <row r="463" spans="1:36" s="2" customFormat="1">
      <c r="A463" s="539" t="s">
        <v>372</v>
      </c>
      <c r="B463" s="17">
        <f>IFERROR(VLOOKUP($H463,'QB Inv Curr'!$H:$AD,13,FALSE),"")</f>
        <v>1110</v>
      </c>
      <c r="C463" s="17">
        <f>IFERROR(VLOOKUP($H463,'QB Inv Curr'!$H:$AE,23,FALSE),"")</f>
        <v>2450</v>
      </c>
      <c r="D463" s="17">
        <f>IFERROR(VLOOKUP($H463,'QB Inv Curr'!$H:$AL,29,FALSE),"")</f>
        <v>74.599999999999994</v>
      </c>
      <c r="E463" s="17">
        <f t="shared" si="52"/>
        <v>14.879356568364612</v>
      </c>
      <c r="F463" s="17">
        <f t="shared" si="51"/>
        <v>895.19999999999993</v>
      </c>
      <c r="G463" s="539" t="s">
        <v>975</v>
      </c>
      <c r="H463" s="539" t="s">
        <v>372</v>
      </c>
      <c r="I463" s="542"/>
      <c r="J463" s="278" t="s">
        <v>976</v>
      </c>
      <c r="K463" s="521">
        <v>810797031060</v>
      </c>
      <c r="L463" s="17">
        <v>1</v>
      </c>
      <c r="M463" s="275">
        <v>5.83</v>
      </c>
      <c r="N463" s="72">
        <f t="shared" ref="N463" si="53">SUM(M463*1.42)*L463</f>
        <v>8.2785999999999991</v>
      </c>
      <c r="O463" s="17"/>
      <c r="P463" s="17"/>
      <c r="Q463" s="71">
        <f>N463</f>
        <v>8.2785999999999991</v>
      </c>
      <c r="R463" s="255">
        <v>14.38</v>
      </c>
      <c r="S463" s="255">
        <v>24.99</v>
      </c>
      <c r="T463" s="370"/>
      <c r="U463" s="385"/>
      <c r="V463" s="23"/>
      <c r="W463" s="66">
        <f>Q463*2</f>
        <v>16.557199999999998</v>
      </c>
      <c r="X463" s="260">
        <f>SUM(W463-Q463)/W463</f>
        <v>0.5</v>
      </c>
      <c r="Y463" s="66"/>
      <c r="Z463" s="260" t="e">
        <f>SUM(Y463-W463)/Y463</f>
        <v>#DIV/0!</v>
      </c>
      <c r="AA463" s="287">
        <v>54.83</v>
      </c>
      <c r="AB463" s="261">
        <f>SUM(AA463-Q463)/AA463</f>
        <v>0.84901331387926326</v>
      </c>
      <c r="AC463" s="262" t="s">
        <v>977</v>
      </c>
    </row>
    <row r="464" spans="1:36" s="268" customFormat="1">
      <c r="A464" s="19"/>
      <c r="B464" s="17" t="str">
        <f>IFERROR(VLOOKUP($H464,'QB Inv Curr'!$H:$AD,13,FALSE),"")</f>
        <v/>
      </c>
      <c r="C464" s="17" t="str">
        <f>IFERROR(VLOOKUP($H464,'QB Inv Curr'!$H:$AE,23,FALSE),"")</f>
        <v/>
      </c>
      <c r="D464" s="17" t="str">
        <f>IFERROR(VLOOKUP($H464,'QB Inv Curr'!$H:$AL,29,FALSE),"")</f>
        <v/>
      </c>
      <c r="E464" s="17" t="str">
        <f t="shared" si="52"/>
        <v/>
      </c>
      <c r="F464" s="17" t="str">
        <f t="shared" si="51"/>
        <v/>
      </c>
      <c r="G464" s="19"/>
      <c r="H464" s="19"/>
      <c r="I464" s="20" t="s">
        <v>978</v>
      </c>
      <c r="J464" s="279"/>
      <c r="K464" s="523"/>
      <c r="L464" s="21">
        <v>4</v>
      </c>
      <c r="M464" s="72"/>
      <c r="N464" s="72"/>
      <c r="O464" s="21"/>
      <c r="P464" s="21"/>
      <c r="Q464" s="269"/>
      <c r="R464" s="67"/>
      <c r="S464" s="67"/>
      <c r="T464" s="369"/>
      <c r="U464" s="384"/>
      <c r="V464" s="23"/>
      <c r="W464" s="23"/>
      <c r="X464" s="23"/>
      <c r="Y464" s="23"/>
      <c r="Z464" s="23"/>
      <c r="AA464" s="287"/>
      <c r="AB464"/>
      <c r="AC464" s="264"/>
      <c r="AE464" s="12"/>
      <c r="AF464" s="12"/>
      <c r="AG464" s="12"/>
      <c r="AH464" s="12"/>
      <c r="AI464" s="12"/>
      <c r="AJ464" s="12"/>
    </row>
    <row r="465" spans="1:36" s="268" customFormat="1">
      <c r="A465" s="19"/>
      <c r="B465" s="17" t="str">
        <f>IFERROR(VLOOKUP($H465,'QB Inv Curr'!$H:$AD,13,FALSE),"")</f>
        <v/>
      </c>
      <c r="C465" s="17" t="str">
        <f>IFERROR(VLOOKUP($H465,'QB Inv Curr'!$H:$AE,23,FALSE),"")</f>
        <v/>
      </c>
      <c r="D465" s="17" t="str">
        <f>IFERROR(VLOOKUP($H465,'QB Inv Curr'!$H:$AL,29,FALSE),"")</f>
        <v/>
      </c>
      <c r="E465" s="17" t="str">
        <f t="shared" si="52"/>
        <v/>
      </c>
      <c r="F465" s="17" t="str">
        <f t="shared" si="51"/>
        <v/>
      </c>
      <c r="G465" s="20"/>
      <c r="H465" s="19"/>
      <c r="I465" s="20" t="s">
        <v>979</v>
      </c>
      <c r="J465" s="279"/>
      <c r="K465" s="523"/>
      <c r="L465" s="21">
        <v>2</v>
      </c>
      <c r="M465" s="72"/>
      <c r="N465" s="72"/>
      <c r="O465" s="21"/>
      <c r="P465" s="21"/>
      <c r="Q465" s="256"/>
      <c r="R465" s="67"/>
      <c r="S465" s="67"/>
      <c r="T465" s="369"/>
      <c r="U465" s="384"/>
      <c r="V465" s="23"/>
      <c r="W465" s="23"/>
      <c r="X465" s="23"/>
      <c r="Y465" s="23"/>
      <c r="Z465" s="23"/>
      <c r="AA465" s="6"/>
      <c r="AB465"/>
      <c r="AC465" s="264"/>
      <c r="AE465" s="12"/>
      <c r="AF465" s="12"/>
      <c r="AG465" s="12"/>
      <c r="AH465" s="12"/>
      <c r="AI465" s="12"/>
      <c r="AJ465" s="12"/>
    </row>
    <row r="466" spans="1:36" s="268" customFormat="1">
      <c r="A466" s="19"/>
      <c r="B466" s="17" t="str">
        <f>IFERROR(VLOOKUP($H466,'QB Inv Curr'!$H:$AD,13,FALSE),"")</f>
        <v/>
      </c>
      <c r="C466" s="17" t="str">
        <f>IFERROR(VLOOKUP($H466,'QB Inv Curr'!$H:$AE,23,FALSE),"")</f>
        <v/>
      </c>
      <c r="D466" s="17" t="str">
        <f>IFERROR(VLOOKUP($H466,'QB Inv Curr'!$H:$AL,29,FALSE),"")</f>
        <v/>
      </c>
      <c r="E466" s="17" t="str">
        <f t="shared" si="52"/>
        <v/>
      </c>
      <c r="F466" s="17" t="str">
        <f t="shared" si="51"/>
        <v/>
      </c>
      <c r="G466" s="20"/>
      <c r="H466" s="19"/>
      <c r="I466" s="20" t="s">
        <v>980</v>
      </c>
      <c r="J466" s="279"/>
      <c r="K466" s="523"/>
      <c r="L466" s="21">
        <v>8</v>
      </c>
      <c r="M466" s="72"/>
      <c r="N466" s="72"/>
      <c r="O466" s="21"/>
      <c r="P466" s="21"/>
      <c r="Q466" s="256"/>
      <c r="R466" s="67"/>
      <c r="S466" s="67"/>
      <c r="T466" s="369"/>
      <c r="U466" s="384"/>
      <c r="V466" s="23"/>
      <c r="W466" s="23"/>
      <c r="X466" s="23"/>
      <c r="Y466" s="23"/>
      <c r="Z466" s="23"/>
      <c r="AA466" s="6"/>
      <c r="AB466"/>
      <c r="AC466" s="264"/>
      <c r="AE466" s="12"/>
      <c r="AF466" s="12"/>
      <c r="AG466" s="12"/>
      <c r="AH466" s="12"/>
      <c r="AI466" s="12"/>
      <c r="AJ466" s="12"/>
    </row>
    <row r="467" spans="1:36" s="268" customFormat="1">
      <c r="A467" s="540"/>
      <c r="B467" s="17" t="str">
        <f>IFERROR(VLOOKUP($H467,'QB Inv Curr'!$H:$AD,13,FALSE),"")</f>
        <v/>
      </c>
      <c r="C467" s="17" t="str">
        <f>IFERROR(VLOOKUP($H467,'QB Inv Curr'!$H:$AE,23,FALSE),"")</f>
        <v/>
      </c>
      <c r="D467" s="17" t="str">
        <f>IFERROR(VLOOKUP($H467,'QB Inv Curr'!$H:$AL,29,FALSE),"")</f>
        <v/>
      </c>
      <c r="E467" s="17" t="str">
        <f t="shared" si="52"/>
        <v/>
      </c>
      <c r="F467" s="17" t="str">
        <f t="shared" si="51"/>
        <v/>
      </c>
      <c r="G467" s="541"/>
      <c r="H467" s="540"/>
      <c r="I467" s="541"/>
      <c r="J467" s="281"/>
      <c r="K467" s="524"/>
      <c r="L467" s="86"/>
      <c r="M467" s="87"/>
      <c r="N467" s="87"/>
      <c r="O467" s="86"/>
      <c r="P467" s="86"/>
      <c r="Q467" s="249"/>
      <c r="R467" s="67"/>
      <c r="S467" s="67"/>
      <c r="T467" s="369"/>
      <c r="U467" s="384"/>
      <c r="V467" s="23"/>
      <c r="W467" s="23"/>
      <c r="X467" s="23"/>
      <c r="Y467" s="23"/>
      <c r="Z467" s="23"/>
      <c r="AA467" s="6"/>
      <c r="AB467"/>
      <c r="AC467" s="264"/>
      <c r="AE467" s="12"/>
      <c r="AF467" s="12"/>
      <c r="AG467" s="12"/>
      <c r="AH467" s="12"/>
      <c r="AI467" s="12"/>
      <c r="AJ467" s="12"/>
    </row>
    <row r="468" spans="1:36" s="2" customFormat="1">
      <c r="A468" s="539" t="s">
        <v>377</v>
      </c>
      <c r="B468" s="17">
        <f>IFERROR(VLOOKUP($H468,'QB Inv Curr'!$H:$AD,13,FALSE),"")</f>
        <v>0</v>
      </c>
      <c r="C468" s="17">
        <f>IFERROR(VLOOKUP($H468,'QB Inv Curr'!$H:$AE,23,FALSE),"")</f>
        <v>100</v>
      </c>
      <c r="D468" s="17">
        <f>IFERROR(VLOOKUP($H468,'QB Inv Curr'!$H:$AL,29,FALSE),"")</f>
        <v>0</v>
      </c>
      <c r="E468" s="17" t="str">
        <f t="shared" si="52"/>
        <v/>
      </c>
      <c r="F468" s="17">
        <f t="shared" si="51"/>
        <v>0</v>
      </c>
      <c r="G468" s="539" t="s">
        <v>981</v>
      </c>
      <c r="H468" s="539" t="s">
        <v>377</v>
      </c>
      <c r="I468" s="542"/>
      <c r="J468" s="278" t="s">
        <v>982</v>
      </c>
      <c r="K468" s="521">
        <v>810797031077</v>
      </c>
      <c r="L468" s="17">
        <v>1</v>
      </c>
      <c r="M468" s="275" t="e">
        <f>VLOOKUP(A468,'Master Data'!A:P,23,FALSE)</f>
        <v>#REF!</v>
      </c>
      <c r="N468" s="72" t="e">
        <f t="shared" ref="N468" si="54">SUM(M468*1.42)*L468</f>
        <v>#REF!</v>
      </c>
      <c r="O468" s="17"/>
      <c r="P468" s="17"/>
      <c r="Q468" s="71" t="e">
        <f>N468</f>
        <v>#REF!</v>
      </c>
      <c r="R468" s="255" t="e">
        <v>#N/A</v>
      </c>
      <c r="S468" s="255" t="e">
        <v>#N/A</v>
      </c>
      <c r="T468" s="370"/>
      <c r="U468" s="385"/>
      <c r="V468" s="23"/>
      <c r="W468" s="66" t="e">
        <f>Q468*2</f>
        <v>#REF!</v>
      </c>
      <c r="X468" s="260" t="e">
        <f>SUM(W468-Q468)/W468</f>
        <v>#REF!</v>
      </c>
      <c r="Y468" s="66"/>
      <c r="Z468" s="260" t="e">
        <f>SUM(Y468-W468)/Y468</f>
        <v>#REF!</v>
      </c>
      <c r="AA468" s="287">
        <v>63.64</v>
      </c>
      <c r="AB468" s="261" t="e">
        <f>SUM(AA468-Q468)/AA468</f>
        <v>#REF!</v>
      </c>
      <c r="AC468" s="262" t="s">
        <v>977</v>
      </c>
    </row>
    <row r="469" spans="1:36" s="268" customFormat="1">
      <c r="A469" s="19"/>
      <c r="B469" s="17" t="str">
        <f>IFERROR(VLOOKUP($H469,'QB Inv Curr'!$H:$AD,13,FALSE),"")</f>
        <v/>
      </c>
      <c r="C469" s="17" t="str">
        <f>IFERROR(VLOOKUP($H469,'QB Inv Curr'!$H:$AE,23,FALSE),"")</f>
        <v/>
      </c>
      <c r="D469" s="17" t="str">
        <f>IFERROR(VLOOKUP($H469,'QB Inv Curr'!$H:$AL,29,FALSE),"")</f>
        <v/>
      </c>
      <c r="E469" s="17" t="str">
        <f t="shared" si="52"/>
        <v/>
      </c>
      <c r="F469" s="17" t="str">
        <f t="shared" si="51"/>
        <v/>
      </c>
      <c r="G469" s="19"/>
      <c r="H469" s="19"/>
      <c r="I469" s="20" t="s">
        <v>983</v>
      </c>
      <c r="J469" s="279"/>
      <c r="K469" s="523"/>
      <c r="L469" s="21">
        <v>4</v>
      </c>
      <c r="M469" s="72"/>
      <c r="N469" s="72"/>
      <c r="O469" s="21"/>
      <c r="P469" s="21"/>
      <c r="Q469" s="269"/>
      <c r="R469" s="67"/>
      <c r="S469" s="67"/>
      <c r="T469" s="369"/>
      <c r="U469" s="384"/>
      <c r="V469" s="23"/>
      <c r="W469" s="23"/>
      <c r="X469" s="23"/>
      <c r="Y469" s="23"/>
      <c r="Z469" s="23"/>
      <c r="AA469" s="287"/>
      <c r="AB469"/>
      <c r="AC469" s="264"/>
      <c r="AE469" s="12"/>
      <c r="AF469" s="12"/>
      <c r="AG469" s="12"/>
      <c r="AH469" s="12"/>
      <c r="AI469" s="12"/>
      <c r="AJ469" s="12"/>
    </row>
    <row r="470" spans="1:36" s="268" customFormat="1">
      <c r="A470" s="19"/>
      <c r="B470" s="17" t="str">
        <f>IFERROR(VLOOKUP($H470,'QB Inv Curr'!$H:$AD,13,FALSE),"")</f>
        <v/>
      </c>
      <c r="C470" s="17" t="str">
        <f>IFERROR(VLOOKUP($H470,'QB Inv Curr'!$H:$AE,23,FALSE),"")</f>
        <v/>
      </c>
      <c r="D470" s="17" t="str">
        <f>IFERROR(VLOOKUP($H470,'QB Inv Curr'!$H:$AL,29,FALSE),"")</f>
        <v/>
      </c>
      <c r="E470" s="17" t="str">
        <f t="shared" si="52"/>
        <v/>
      </c>
      <c r="F470" s="17" t="str">
        <f t="shared" si="51"/>
        <v/>
      </c>
      <c r="G470" s="20"/>
      <c r="H470" s="19"/>
      <c r="I470" s="20" t="s">
        <v>984</v>
      </c>
      <c r="J470" s="279"/>
      <c r="K470" s="523"/>
      <c r="L470" s="21">
        <v>2</v>
      </c>
      <c r="M470" s="72"/>
      <c r="N470" s="72"/>
      <c r="O470" s="21"/>
      <c r="P470" s="21"/>
      <c r="Q470" s="256"/>
      <c r="R470" s="67"/>
      <c r="S470" s="67"/>
      <c r="T470" s="369"/>
      <c r="U470" s="384"/>
      <c r="V470" s="23"/>
      <c r="W470" s="23"/>
      <c r="X470" s="23"/>
      <c r="Y470" s="23"/>
      <c r="Z470" s="23"/>
      <c r="AA470" s="6"/>
      <c r="AB470"/>
      <c r="AC470" s="264"/>
      <c r="AE470" s="12"/>
      <c r="AF470" s="12"/>
      <c r="AG470" s="12"/>
      <c r="AH470" s="12"/>
      <c r="AI470" s="12"/>
      <c r="AJ470" s="12"/>
    </row>
    <row r="471" spans="1:36" s="268" customFormat="1">
      <c r="A471" s="19"/>
      <c r="B471" s="17" t="str">
        <f>IFERROR(VLOOKUP($H471,'QB Inv Curr'!$H:$AD,13,FALSE),"")</f>
        <v/>
      </c>
      <c r="C471" s="17" t="str">
        <f>IFERROR(VLOOKUP($H471,'QB Inv Curr'!$H:$AE,23,FALSE),"")</f>
        <v/>
      </c>
      <c r="D471" s="17" t="str">
        <f>IFERROR(VLOOKUP($H471,'QB Inv Curr'!$H:$AL,29,FALSE),"")</f>
        <v/>
      </c>
      <c r="E471" s="17" t="str">
        <f t="shared" si="52"/>
        <v/>
      </c>
      <c r="F471" s="17" t="str">
        <f t="shared" si="51"/>
        <v/>
      </c>
      <c r="G471" s="20"/>
      <c r="H471" s="19"/>
      <c r="I471" s="20" t="s">
        <v>980</v>
      </c>
      <c r="J471" s="279"/>
      <c r="K471" s="523"/>
      <c r="L471" s="21">
        <v>8</v>
      </c>
      <c r="M471" s="72"/>
      <c r="N471" s="72"/>
      <c r="O471" s="21"/>
      <c r="P471" s="21"/>
      <c r="Q471" s="256"/>
      <c r="R471" s="67"/>
      <c r="S471" s="67"/>
      <c r="T471" s="369"/>
      <c r="U471" s="384"/>
      <c r="V471" s="23"/>
      <c r="W471" s="23"/>
      <c r="X471" s="23"/>
      <c r="Y471" s="23"/>
      <c r="Z471" s="23"/>
      <c r="AA471" s="6"/>
      <c r="AB471"/>
      <c r="AC471" s="264"/>
      <c r="AE471" s="12"/>
      <c r="AF471" s="12"/>
      <c r="AG471" s="12"/>
      <c r="AH471" s="12"/>
      <c r="AI471" s="12"/>
      <c r="AJ471" s="12"/>
    </row>
    <row r="472" spans="1:36" s="268" customFormat="1">
      <c r="A472" s="540"/>
      <c r="B472" s="17" t="str">
        <f>IFERROR(VLOOKUP($H472,'QB Inv Curr'!$H:$AD,13,FALSE),"")</f>
        <v/>
      </c>
      <c r="C472" s="17" t="str">
        <f>IFERROR(VLOOKUP($H472,'QB Inv Curr'!$H:$AE,23,FALSE),"")</f>
        <v/>
      </c>
      <c r="D472" s="17" t="str">
        <f>IFERROR(VLOOKUP($H472,'QB Inv Curr'!$H:$AL,29,FALSE),"")</f>
        <v/>
      </c>
      <c r="E472" s="17" t="str">
        <f t="shared" si="52"/>
        <v/>
      </c>
      <c r="F472" s="17" t="str">
        <f t="shared" si="51"/>
        <v/>
      </c>
      <c r="G472" s="541"/>
      <c r="H472" s="540"/>
      <c r="I472" s="541"/>
      <c r="J472" s="281"/>
      <c r="K472" s="524"/>
      <c r="L472" s="86"/>
      <c r="M472" s="87"/>
      <c r="N472" s="87"/>
      <c r="O472" s="86"/>
      <c r="P472" s="86"/>
      <c r="Q472" s="249"/>
      <c r="R472" s="67"/>
      <c r="S472" s="67"/>
      <c r="T472" s="369"/>
      <c r="U472" s="384"/>
      <c r="V472" s="23"/>
      <c r="W472" s="23"/>
      <c r="X472" s="23"/>
      <c r="Y472" s="23"/>
      <c r="Z472" s="23"/>
      <c r="AA472" s="6"/>
      <c r="AB472"/>
      <c r="AC472" s="264"/>
      <c r="AE472" s="12"/>
      <c r="AF472" s="12"/>
      <c r="AG472" s="12"/>
      <c r="AH472" s="12"/>
      <c r="AI472" s="12"/>
      <c r="AJ472" s="12"/>
    </row>
    <row r="473" spans="1:36" s="2" customFormat="1">
      <c r="A473" s="539" t="s">
        <v>380</v>
      </c>
      <c r="B473" s="17">
        <f>IFERROR(VLOOKUP($H473,'QB Inv Curr'!$H:$AD,13,FALSE),"")</f>
        <v>325</v>
      </c>
      <c r="C473" s="17">
        <f>IFERROR(VLOOKUP($H473,'QB Inv Curr'!$H:$AE,23,FALSE),"")</f>
        <v>1470</v>
      </c>
      <c r="D473" s="17">
        <f>IFERROR(VLOOKUP($H473,'QB Inv Curr'!$H:$AL,29,FALSE),"")</f>
        <v>64.7</v>
      </c>
      <c r="E473" s="17">
        <f t="shared" si="52"/>
        <v>5.0231839258114368</v>
      </c>
      <c r="F473" s="17">
        <f t="shared" si="51"/>
        <v>776.40000000000009</v>
      </c>
      <c r="G473" s="539" t="s">
        <v>985</v>
      </c>
      <c r="H473" s="539" t="s">
        <v>380</v>
      </c>
      <c r="I473" s="542"/>
      <c r="J473" s="278" t="s">
        <v>986</v>
      </c>
      <c r="K473" s="521">
        <v>810797031084</v>
      </c>
      <c r="L473" s="17">
        <v>1</v>
      </c>
      <c r="M473" s="275">
        <v>7.83</v>
      </c>
      <c r="N473" s="72">
        <f t="shared" ref="N473" si="55">SUM(M473*1.42)*L473</f>
        <v>11.118599999999999</v>
      </c>
      <c r="O473" s="17"/>
      <c r="P473" s="17"/>
      <c r="Q473" s="71">
        <f>N473</f>
        <v>11.118599999999999</v>
      </c>
      <c r="R473" s="255">
        <v>18.73</v>
      </c>
      <c r="S473" s="255">
        <v>32.99</v>
      </c>
      <c r="T473" s="370"/>
      <c r="U473" s="385"/>
      <c r="V473" s="23"/>
      <c r="W473" s="66">
        <f>Q473*2</f>
        <v>22.237199999999998</v>
      </c>
      <c r="X473" s="260">
        <f>SUM(W473-Q473)/W473</f>
        <v>0.5</v>
      </c>
      <c r="Y473" s="66"/>
      <c r="Z473" s="260" t="e">
        <f>SUM(Y473-W473)/Y473</f>
        <v>#DIV/0!</v>
      </c>
      <c r="AA473" s="287">
        <v>52.64</v>
      </c>
      <c r="AB473" s="261">
        <f>SUM(AA473-Q473)/AA473</f>
        <v>0.78878039513677811</v>
      </c>
      <c r="AC473" s="262" t="s">
        <v>987</v>
      </c>
    </row>
    <row r="474" spans="1:36" s="268" customFormat="1">
      <c r="A474" s="19"/>
      <c r="B474" s="17" t="str">
        <f>IFERROR(VLOOKUP($H474,'QB Inv Curr'!$H:$AD,13,FALSE),"")</f>
        <v/>
      </c>
      <c r="C474" s="17" t="str">
        <f>IFERROR(VLOOKUP($H474,'QB Inv Curr'!$H:$AE,23,FALSE),"")</f>
        <v/>
      </c>
      <c r="D474" s="17" t="str">
        <f>IFERROR(VLOOKUP($H474,'QB Inv Curr'!$H:$AL,29,FALSE),"")</f>
        <v/>
      </c>
      <c r="E474" s="17" t="str">
        <f t="shared" si="52"/>
        <v/>
      </c>
      <c r="F474" s="17" t="str">
        <f t="shared" si="51"/>
        <v/>
      </c>
      <c r="G474" s="19"/>
      <c r="H474" s="19"/>
      <c r="I474" s="20" t="s">
        <v>988</v>
      </c>
      <c r="J474" s="279"/>
      <c r="K474" s="523"/>
      <c r="L474" s="21">
        <v>4</v>
      </c>
      <c r="M474" s="72"/>
      <c r="N474" s="72"/>
      <c r="O474" s="21"/>
      <c r="P474" s="21"/>
      <c r="Q474" s="269"/>
      <c r="R474" s="67"/>
      <c r="S474" s="67"/>
      <c r="T474" s="369"/>
      <c r="U474" s="384"/>
      <c r="V474" s="23"/>
      <c r="W474" s="23"/>
      <c r="X474" s="23"/>
      <c r="Y474" s="23"/>
      <c r="Z474" s="23"/>
      <c r="AA474" s="287"/>
      <c r="AB474"/>
      <c r="AC474" s="264"/>
      <c r="AE474" s="12"/>
      <c r="AF474" s="12"/>
      <c r="AG474" s="12"/>
      <c r="AH474" s="12"/>
      <c r="AI474" s="12"/>
      <c r="AJ474" s="12"/>
    </row>
    <row r="475" spans="1:36" s="268" customFormat="1">
      <c r="A475" s="19"/>
      <c r="B475" s="17" t="str">
        <f>IFERROR(VLOOKUP($H475,'QB Inv Curr'!$H:$AD,13,FALSE),"")</f>
        <v/>
      </c>
      <c r="C475" s="17" t="str">
        <f>IFERROR(VLOOKUP($H475,'QB Inv Curr'!$H:$AE,23,FALSE),"")</f>
        <v/>
      </c>
      <c r="D475" s="17" t="str">
        <f>IFERROR(VLOOKUP($H475,'QB Inv Curr'!$H:$AL,29,FALSE),"")</f>
        <v/>
      </c>
      <c r="E475" s="17" t="str">
        <f t="shared" si="52"/>
        <v/>
      </c>
      <c r="F475" s="17" t="str">
        <f t="shared" si="51"/>
        <v/>
      </c>
      <c r="G475" s="20"/>
      <c r="H475" s="20"/>
      <c r="I475" s="20" t="s">
        <v>984</v>
      </c>
      <c r="J475" s="279"/>
      <c r="K475" s="523"/>
      <c r="L475" s="21">
        <v>2</v>
      </c>
      <c r="M475" s="72"/>
      <c r="N475" s="72"/>
      <c r="O475" s="21"/>
      <c r="P475" s="21"/>
      <c r="Q475" s="256"/>
      <c r="R475" s="67"/>
      <c r="S475" s="67"/>
      <c r="T475" s="369"/>
      <c r="U475" s="384"/>
      <c r="V475" s="23"/>
      <c r="W475" s="23"/>
      <c r="X475" s="23"/>
      <c r="Y475" s="23"/>
      <c r="Z475" s="23"/>
      <c r="AA475" s="6"/>
      <c r="AB475"/>
      <c r="AC475" s="264"/>
      <c r="AE475" s="12"/>
      <c r="AF475" s="12"/>
      <c r="AG475" s="12"/>
      <c r="AH475" s="12"/>
      <c r="AI475" s="12"/>
      <c r="AJ475" s="12"/>
    </row>
    <row r="476" spans="1:36" s="268" customFormat="1">
      <c r="A476" s="19"/>
      <c r="B476" s="17" t="str">
        <f>IFERROR(VLOOKUP($H476,'QB Inv Curr'!$H:$AD,13,FALSE),"")</f>
        <v/>
      </c>
      <c r="C476" s="17" t="str">
        <f>IFERROR(VLOOKUP($H476,'QB Inv Curr'!$H:$AE,23,FALSE),"")</f>
        <v/>
      </c>
      <c r="D476" s="17" t="str">
        <f>IFERROR(VLOOKUP($H476,'QB Inv Curr'!$H:$AL,29,FALSE),"")</f>
        <v/>
      </c>
      <c r="E476" s="17" t="str">
        <f t="shared" si="52"/>
        <v/>
      </c>
      <c r="F476" s="17" t="str">
        <f t="shared" si="51"/>
        <v/>
      </c>
      <c r="G476" s="20"/>
      <c r="H476" s="20"/>
      <c r="I476" s="20" t="s">
        <v>989</v>
      </c>
      <c r="J476" s="279"/>
      <c r="K476" s="523"/>
      <c r="L476" s="21">
        <v>8</v>
      </c>
      <c r="M476" s="72"/>
      <c r="N476" s="72"/>
      <c r="O476" s="21"/>
      <c r="P476" s="21"/>
      <c r="Q476" s="256"/>
      <c r="R476" s="67"/>
      <c r="S476" s="67"/>
      <c r="T476" s="369"/>
      <c r="U476" s="384"/>
      <c r="V476" s="23"/>
      <c r="W476" s="23"/>
      <c r="X476" s="23"/>
      <c r="Y476" s="23"/>
      <c r="Z476" s="23"/>
      <c r="AA476" s="6"/>
      <c r="AB476"/>
      <c r="AC476" s="264"/>
      <c r="AE476" s="12"/>
      <c r="AF476" s="12"/>
      <c r="AG476" s="12"/>
      <c r="AH476" s="12"/>
      <c r="AI476" s="12"/>
      <c r="AJ476" s="12"/>
    </row>
    <row r="477" spans="1:36" s="268" customFormat="1">
      <c r="A477" s="540"/>
      <c r="B477" s="17" t="str">
        <f>IFERROR(VLOOKUP($H477,'QB Inv Curr'!$H:$AD,13,FALSE),"")</f>
        <v/>
      </c>
      <c r="C477" s="17" t="str">
        <f>IFERROR(VLOOKUP($H477,'QB Inv Curr'!$H:$AE,23,FALSE),"")</f>
        <v/>
      </c>
      <c r="D477" s="17" t="str">
        <f>IFERROR(VLOOKUP($H477,'QB Inv Curr'!$H:$AL,29,FALSE),"")</f>
        <v/>
      </c>
      <c r="E477" s="17" t="str">
        <f t="shared" si="52"/>
        <v/>
      </c>
      <c r="F477" s="17" t="str">
        <f t="shared" si="51"/>
        <v/>
      </c>
      <c r="G477" s="541"/>
      <c r="H477" s="541"/>
      <c r="I477" s="541"/>
      <c r="J477" s="281"/>
      <c r="K477" s="524"/>
      <c r="L477" s="86"/>
      <c r="M477" s="87"/>
      <c r="N477" s="87"/>
      <c r="O477" s="86"/>
      <c r="P477" s="86"/>
      <c r="Q477" s="249"/>
      <c r="R477" s="67"/>
      <c r="S477" s="67"/>
      <c r="T477" s="369"/>
      <c r="U477" s="384"/>
      <c r="V477" s="23"/>
      <c r="W477" s="23"/>
      <c r="X477" s="23"/>
      <c r="Y477" s="23"/>
      <c r="Z477" s="23"/>
      <c r="AA477" s="6"/>
      <c r="AB477"/>
      <c r="AC477" s="264"/>
      <c r="AE477" s="12"/>
      <c r="AF477" s="12"/>
      <c r="AG477" s="12"/>
      <c r="AH477" s="12"/>
      <c r="AI477" s="12"/>
      <c r="AJ477" s="12"/>
    </row>
    <row r="478" spans="1:36" s="2" customFormat="1">
      <c r="A478" s="539" t="s">
        <v>386</v>
      </c>
      <c r="B478" s="17">
        <f>IFERROR(VLOOKUP($H478,'QB Inv Curr'!$H:$AD,13,FALSE),"")</f>
        <v>300</v>
      </c>
      <c r="C478" s="17">
        <f>IFERROR(VLOOKUP($H478,'QB Inv Curr'!$H:$AE,23,FALSE),"")</f>
        <v>180</v>
      </c>
      <c r="D478" s="17">
        <f>IFERROR(VLOOKUP($H478,'QB Inv Curr'!$H:$AL,29,FALSE),"")</f>
        <v>0</v>
      </c>
      <c r="E478" s="17" t="str">
        <f t="shared" si="52"/>
        <v/>
      </c>
      <c r="F478" s="17">
        <f t="shared" si="51"/>
        <v>0</v>
      </c>
      <c r="G478" s="539" t="s">
        <v>990</v>
      </c>
      <c r="H478" s="539" t="s">
        <v>386</v>
      </c>
      <c r="I478" s="542"/>
      <c r="J478" s="278" t="s">
        <v>991</v>
      </c>
      <c r="K478" s="521">
        <v>810797031107</v>
      </c>
      <c r="L478" s="17">
        <v>1</v>
      </c>
      <c r="M478" s="275">
        <v>14.7</v>
      </c>
      <c r="N478" s="72">
        <f t="shared" ref="N478" si="56">SUM(M478*1.42)*L478</f>
        <v>20.873999999999999</v>
      </c>
      <c r="O478" s="17"/>
      <c r="P478" s="17"/>
      <c r="Q478" s="71">
        <f>M478</f>
        <v>14.7</v>
      </c>
      <c r="R478" s="255" t="e">
        <v>#N/A</v>
      </c>
      <c r="S478" s="255" t="e">
        <v>#N/A</v>
      </c>
      <c r="T478" s="370"/>
      <c r="U478" s="385"/>
      <c r="V478" s="23"/>
      <c r="W478" s="66">
        <f>Q478*2</f>
        <v>29.4</v>
      </c>
      <c r="X478" s="260">
        <f>SUM(W478-Q478)/W478</f>
        <v>0.5</v>
      </c>
      <c r="Y478" s="66"/>
      <c r="Z478" s="260" t="e">
        <f>SUM(Y478-W478)/Y478</f>
        <v>#DIV/0!</v>
      </c>
      <c r="AA478" s="287">
        <v>67.849999999999994</v>
      </c>
      <c r="AB478" s="261">
        <f>SUM(AA478-Q478)/AA478</f>
        <v>0.78334561532792923</v>
      </c>
      <c r="AC478" s="262" t="s">
        <v>992</v>
      </c>
    </row>
    <row r="479" spans="1:36" s="268" customFormat="1">
      <c r="A479" s="19"/>
      <c r="B479" s="17" t="str">
        <f>IFERROR(VLOOKUP($H479,'QB Inv Curr'!$H:$AD,13,FALSE),"")</f>
        <v/>
      </c>
      <c r="C479" s="17" t="str">
        <f>IFERROR(VLOOKUP($H479,'QB Inv Curr'!$H:$AE,23,FALSE),"")</f>
        <v/>
      </c>
      <c r="D479" s="17" t="str">
        <f>IFERROR(VLOOKUP($H479,'QB Inv Curr'!$H:$AL,29,FALSE),"")</f>
        <v/>
      </c>
      <c r="E479" s="17" t="str">
        <f t="shared" si="52"/>
        <v/>
      </c>
      <c r="F479" s="17" t="str">
        <f t="shared" si="51"/>
        <v/>
      </c>
      <c r="G479" s="19"/>
      <c r="H479" s="19"/>
      <c r="I479" s="20" t="s">
        <v>993</v>
      </c>
      <c r="J479" s="279"/>
      <c r="K479" s="523"/>
      <c r="L479" s="21">
        <v>4</v>
      </c>
      <c r="M479" s="72"/>
      <c r="N479" s="72"/>
      <c r="O479" s="21"/>
      <c r="P479" s="21"/>
      <c r="Q479" s="269"/>
      <c r="R479" s="67"/>
      <c r="S479" s="67"/>
      <c r="T479" s="369"/>
      <c r="U479" s="384"/>
      <c r="V479" s="23"/>
      <c r="W479" s="23"/>
      <c r="X479" s="23"/>
      <c r="Y479" s="23"/>
      <c r="Z479" s="23"/>
      <c r="AA479" s="287"/>
      <c r="AB479"/>
      <c r="AC479" s="264"/>
      <c r="AE479" s="12"/>
      <c r="AF479" s="12"/>
      <c r="AG479" s="12"/>
      <c r="AH479" s="12"/>
      <c r="AI479" s="12"/>
      <c r="AJ479" s="12"/>
    </row>
    <row r="480" spans="1:36" s="268" customFormat="1">
      <c r="A480" s="19"/>
      <c r="B480" s="17" t="str">
        <f>IFERROR(VLOOKUP($H480,'QB Inv Curr'!$H:$AD,13,FALSE),"")</f>
        <v/>
      </c>
      <c r="C480" s="17" t="str">
        <f>IFERROR(VLOOKUP($H480,'QB Inv Curr'!$H:$AE,23,FALSE),"")</f>
        <v/>
      </c>
      <c r="D480" s="17" t="str">
        <f>IFERROR(VLOOKUP($H480,'QB Inv Curr'!$H:$AL,29,FALSE),"")</f>
        <v/>
      </c>
      <c r="E480" s="17" t="str">
        <f t="shared" si="52"/>
        <v/>
      </c>
      <c r="F480" s="17" t="str">
        <f t="shared" si="51"/>
        <v/>
      </c>
      <c r="G480" s="20"/>
      <c r="H480" s="19"/>
      <c r="I480" s="20" t="s">
        <v>994</v>
      </c>
      <c r="J480" s="279"/>
      <c r="K480" s="523"/>
      <c r="L480" s="21">
        <v>4</v>
      </c>
      <c r="M480" s="72"/>
      <c r="N480" s="72"/>
      <c r="O480" s="21"/>
      <c r="P480" s="21"/>
      <c r="Q480" s="256"/>
      <c r="R480" s="67"/>
      <c r="S480" s="67"/>
      <c r="T480" s="369"/>
      <c r="U480" s="384"/>
      <c r="V480" s="23"/>
      <c r="W480" s="23"/>
      <c r="X480" s="23"/>
      <c r="Y480" s="23"/>
      <c r="Z480" s="23"/>
      <c r="AA480" s="6"/>
      <c r="AB480"/>
      <c r="AC480" s="264"/>
      <c r="AE480" s="12"/>
      <c r="AF480" s="12"/>
      <c r="AG480" s="12"/>
      <c r="AH480" s="12"/>
      <c r="AI480" s="12"/>
      <c r="AJ480" s="12"/>
    </row>
    <row r="481" spans="1:36" s="268" customFormat="1">
      <c r="A481" s="19"/>
      <c r="B481" s="17" t="str">
        <f>IFERROR(VLOOKUP($H481,'QB Inv Curr'!$H:$AD,13,FALSE),"")</f>
        <v/>
      </c>
      <c r="C481" s="17" t="str">
        <f>IFERROR(VLOOKUP($H481,'QB Inv Curr'!$H:$AE,23,FALSE),"")</f>
        <v/>
      </c>
      <c r="D481" s="17" t="str">
        <f>IFERROR(VLOOKUP($H481,'QB Inv Curr'!$H:$AL,29,FALSE),"")</f>
        <v/>
      </c>
      <c r="E481" s="17" t="str">
        <f t="shared" si="52"/>
        <v/>
      </c>
      <c r="F481" s="17" t="str">
        <f t="shared" si="51"/>
        <v/>
      </c>
      <c r="G481" s="20"/>
      <c r="H481" s="19"/>
      <c r="I481" s="20" t="s">
        <v>989</v>
      </c>
      <c r="J481" s="279"/>
      <c r="K481" s="523"/>
      <c r="L481" s="21"/>
      <c r="M481" s="72"/>
      <c r="N481" s="72"/>
      <c r="O481" s="21"/>
      <c r="P481" s="21"/>
      <c r="Q481" s="256"/>
      <c r="R481" s="67"/>
      <c r="S481" s="67"/>
      <c r="T481" s="369"/>
      <c r="U481" s="384"/>
      <c r="V481" s="23"/>
      <c r="W481" s="23"/>
      <c r="X481" s="23"/>
      <c r="Y481" s="23"/>
      <c r="Z481" s="23"/>
      <c r="AA481" s="6"/>
      <c r="AB481"/>
      <c r="AC481" s="264"/>
      <c r="AE481" s="12"/>
      <c r="AF481" s="12"/>
      <c r="AG481" s="12"/>
      <c r="AH481" s="12"/>
      <c r="AI481" s="12"/>
      <c r="AJ481" s="12"/>
    </row>
    <row r="482" spans="1:36" s="268" customFormat="1">
      <c r="A482" s="540"/>
      <c r="B482" s="17" t="str">
        <f>IFERROR(VLOOKUP($H482,'QB Inv Curr'!$H:$AD,13,FALSE),"")</f>
        <v/>
      </c>
      <c r="C482" s="17" t="str">
        <f>IFERROR(VLOOKUP($H482,'QB Inv Curr'!$H:$AE,23,FALSE),"")</f>
        <v/>
      </c>
      <c r="D482" s="17" t="str">
        <f>IFERROR(VLOOKUP($H482,'QB Inv Curr'!$H:$AL,29,FALSE),"")</f>
        <v/>
      </c>
      <c r="E482" s="17" t="str">
        <f t="shared" si="52"/>
        <v/>
      </c>
      <c r="F482" s="17" t="str">
        <f t="shared" si="51"/>
        <v/>
      </c>
      <c r="G482" s="541"/>
      <c r="H482" s="540"/>
      <c r="I482" s="541"/>
      <c r="J482" s="281"/>
      <c r="K482" s="524"/>
      <c r="L482" s="86"/>
      <c r="M482" s="87"/>
      <c r="N482" s="87"/>
      <c r="O482" s="86"/>
      <c r="P482" s="86"/>
      <c r="Q482" s="249"/>
      <c r="R482" s="67"/>
      <c r="S482" s="67"/>
      <c r="T482" s="369"/>
      <c r="U482" s="384"/>
      <c r="V482" s="23"/>
      <c r="W482" s="23"/>
      <c r="X482" s="23"/>
      <c r="Y482" s="23"/>
      <c r="Z482" s="23"/>
      <c r="AA482" s="6"/>
      <c r="AB482"/>
      <c r="AC482" s="264"/>
      <c r="AE482" s="12"/>
      <c r="AF482" s="12"/>
      <c r="AG482" s="12"/>
      <c r="AH482" s="12"/>
      <c r="AI482" s="12"/>
      <c r="AJ482" s="12"/>
    </row>
    <row r="483" spans="1:36" s="2" customFormat="1">
      <c r="A483" s="19" t="s">
        <v>389</v>
      </c>
      <c r="B483" s="17">
        <f>IFERROR(VLOOKUP($H483,'QB Inv Curr'!$H:$AD,13,FALSE),"")</f>
        <v>150</v>
      </c>
      <c r="C483" s="17">
        <f>IFERROR(VLOOKUP($H483,'QB Inv Curr'!$H:$AE,23,FALSE),"")</f>
        <v>150</v>
      </c>
      <c r="D483" s="17">
        <f>IFERROR(VLOOKUP($H483,'QB Inv Curr'!$H:$AL,29,FALSE),"")</f>
        <v>0</v>
      </c>
      <c r="E483" s="17" t="str">
        <f t="shared" si="52"/>
        <v/>
      </c>
      <c r="F483" s="17">
        <f t="shared" si="51"/>
        <v>0</v>
      </c>
      <c r="G483" s="539" t="s">
        <v>390</v>
      </c>
      <c r="H483" s="19" t="s">
        <v>389</v>
      </c>
      <c r="I483" s="542"/>
      <c r="J483" s="278" t="s">
        <v>995</v>
      </c>
      <c r="K483" s="521">
        <v>810797031251</v>
      </c>
      <c r="L483" s="17">
        <v>1</v>
      </c>
      <c r="M483" s="275">
        <v>16.100000000000001</v>
      </c>
      <c r="N483" s="72">
        <f t="shared" ref="N483" si="57">SUM(M483*1.42)*L483</f>
        <v>22.862000000000002</v>
      </c>
      <c r="O483" s="17">
        <v>150</v>
      </c>
      <c r="P483" s="17">
        <v>17</v>
      </c>
      <c r="Q483" s="71">
        <f>M483</f>
        <v>16.100000000000001</v>
      </c>
      <c r="R483" s="255" t="e">
        <v>#N/A</v>
      </c>
      <c r="S483" s="255" t="e">
        <v>#N/A</v>
      </c>
      <c r="T483" s="370"/>
      <c r="U483" s="385"/>
      <c r="V483" s="23"/>
      <c r="W483" s="66">
        <f>Q483*2</f>
        <v>32.200000000000003</v>
      </c>
      <c r="X483" s="260">
        <f>SUM(W483-Q483)/W483</f>
        <v>0.5</v>
      </c>
      <c r="Y483" s="66"/>
      <c r="Z483" s="260" t="e">
        <f>SUM(Y483-W483)/Y483</f>
        <v>#DIV/0!</v>
      </c>
      <c r="AA483" s="287"/>
      <c r="AB483" s="261" t="e">
        <f>SUM(AA483-Q483)/AA483</f>
        <v>#DIV/0!</v>
      </c>
      <c r="AC483" s="264"/>
    </row>
    <row r="484" spans="1:36" s="268" customFormat="1">
      <c r="A484" s="19"/>
      <c r="B484" s="17" t="str">
        <f>IFERROR(VLOOKUP($H484,'QB Inv Curr'!$H:$AD,13,FALSE),"")</f>
        <v/>
      </c>
      <c r="C484" s="17" t="str">
        <f>IFERROR(VLOOKUP($H484,'QB Inv Curr'!$H:$AE,23,FALSE),"")</f>
        <v/>
      </c>
      <c r="D484" s="17" t="str">
        <f>IFERROR(VLOOKUP($H484,'QB Inv Curr'!$H:$AL,29,FALSE),"")</f>
        <v/>
      </c>
      <c r="E484" s="17" t="str">
        <f t="shared" si="52"/>
        <v/>
      </c>
      <c r="F484" s="17" t="str">
        <f t="shared" si="51"/>
        <v/>
      </c>
      <c r="G484" s="539"/>
      <c r="H484" s="19"/>
      <c r="I484" s="20" t="s">
        <v>996</v>
      </c>
      <c r="J484" s="279"/>
      <c r="K484" s="523"/>
      <c r="L484" s="21">
        <v>4</v>
      </c>
      <c r="M484" s="72"/>
      <c r="N484" s="72"/>
      <c r="O484" s="21"/>
      <c r="P484" s="21"/>
      <c r="Q484" s="269"/>
      <c r="R484" s="67"/>
      <c r="S484" s="67"/>
      <c r="T484" s="369"/>
      <c r="U484" s="384"/>
      <c r="V484" s="23"/>
      <c r="W484" s="23"/>
      <c r="X484" s="23"/>
      <c r="Y484" s="23"/>
      <c r="Z484" s="23"/>
      <c r="AA484" s="287"/>
      <c r="AB484"/>
      <c r="AC484" s="264"/>
      <c r="AE484" s="12"/>
      <c r="AF484" s="12"/>
      <c r="AG484" s="12"/>
      <c r="AH484" s="12"/>
      <c r="AI484" s="12"/>
      <c r="AJ484" s="12"/>
    </row>
    <row r="485" spans="1:36" s="268" customFormat="1">
      <c r="A485" s="19"/>
      <c r="B485" s="17" t="str">
        <f>IFERROR(VLOOKUP($H485,'QB Inv Curr'!$H:$AD,13,FALSE),"")</f>
        <v/>
      </c>
      <c r="C485" s="17" t="str">
        <f>IFERROR(VLOOKUP($H485,'QB Inv Curr'!$H:$AE,23,FALSE),"")</f>
        <v/>
      </c>
      <c r="D485" s="17" t="str">
        <f>IFERROR(VLOOKUP($H485,'QB Inv Curr'!$H:$AL,29,FALSE),"")</f>
        <v/>
      </c>
      <c r="E485" s="17" t="str">
        <f t="shared" si="52"/>
        <v/>
      </c>
      <c r="F485" s="17" t="str">
        <f t="shared" si="51"/>
        <v/>
      </c>
      <c r="G485" s="20"/>
      <c r="H485" s="19"/>
      <c r="I485" s="20" t="s">
        <v>997</v>
      </c>
      <c r="J485" s="279"/>
      <c r="K485" s="523"/>
      <c r="L485" s="21">
        <v>4</v>
      </c>
      <c r="M485" s="72"/>
      <c r="N485" s="72"/>
      <c r="O485" s="21"/>
      <c r="P485" s="21"/>
      <c r="Q485" s="256"/>
      <c r="R485" s="67"/>
      <c r="S485" s="67"/>
      <c r="T485" s="369"/>
      <c r="U485" s="384"/>
      <c r="V485" s="23"/>
      <c r="W485" s="23"/>
      <c r="X485" s="23"/>
      <c r="Y485" s="23"/>
      <c r="Z485" s="23"/>
      <c r="AA485" s="6"/>
      <c r="AB485"/>
      <c r="AC485" s="264"/>
      <c r="AE485" s="12"/>
      <c r="AF485" s="12"/>
      <c r="AG485" s="12"/>
      <c r="AH485" s="12"/>
      <c r="AI485" s="12"/>
      <c r="AJ485" s="12"/>
    </row>
    <row r="486" spans="1:36" s="268" customFormat="1">
      <c r="A486" s="19"/>
      <c r="B486" s="17" t="str">
        <f>IFERROR(VLOOKUP($H486,'QB Inv Curr'!$H:$AD,13,FALSE),"")</f>
        <v/>
      </c>
      <c r="C486" s="17" t="str">
        <f>IFERROR(VLOOKUP($H486,'QB Inv Curr'!$H:$AE,23,FALSE),"")</f>
        <v/>
      </c>
      <c r="D486" s="17" t="str">
        <f>IFERROR(VLOOKUP($H486,'QB Inv Curr'!$H:$AL,29,FALSE),"")</f>
        <v/>
      </c>
      <c r="E486" s="17" t="str">
        <f t="shared" si="52"/>
        <v/>
      </c>
      <c r="F486" s="17" t="str">
        <f t="shared" si="51"/>
        <v/>
      </c>
      <c r="G486" s="20"/>
      <c r="H486" s="19"/>
      <c r="I486" s="20" t="s">
        <v>998</v>
      </c>
      <c r="J486" s="279"/>
      <c r="K486" s="523"/>
      <c r="L486" s="21"/>
      <c r="M486" s="72"/>
      <c r="N486" s="72"/>
      <c r="O486" s="21"/>
      <c r="P486" s="21"/>
      <c r="Q486" s="256"/>
      <c r="R486" s="67"/>
      <c r="S486" s="67"/>
      <c r="T486" s="369"/>
      <c r="U486" s="384"/>
      <c r="V486" s="23"/>
      <c r="W486" s="23"/>
      <c r="X486" s="23"/>
      <c r="Y486" s="23"/>
      <c r="Z486" s="23"/>
      <c r="AA486" s="6"/>
      <c r="AB486"/>
      <c r="AC486" s="264"/>
      <c r="AE486" s="12"/>
      <c r="AF486" s="12"/>
      <c r="AG486" s="12"/>
      <c r="AH486" s="12"/>
      <c r="AI486" s="12"/>
      <c r="AJ486" s="12"/>
    </row>
    <row r="487" spans="1:36" s="268" customFormat="1">
      <c r="A487" s="540"/>
      <c r="B487" s="17" t="str">
        <f>IFERROR(VLOOKUP($H487,'QB Inv Curr'!$H:$AD,13,FALSE),"")</f>
        <v/>
      </c>
      <c r="C487" s="17" t="str">
        <f>IFERROR(VLOOKUP($H487,'QB Inv Curr'!$H:$AE,23,FALSE),"")</f>
        <v/>
      </c>
      <c r="D487" s="17" t="str">
        <f>IFERROR(VLOOKUP($H487,'QB Inv Curr'!$H:$AL,29,FALSE),"")</f>
        <v/>
      </c>
      <c r="E487" s="17" t="str">
        <f t="shared" si="52"/>
        <v/>
      </c>
      <c r="F487" s="17" t="str">
        <f t="shared" si="51"/>
        <v/>
      </c>
      <c r="G487" s="541"/>
      <c r="H487" s="540"/>
      <c r="I487" s="541"/>
      <c r="J487" s="281"/>
      <c r="K487" s="524"/>
      <c r="L487" s="86"/>
      <c r="M487" s="87"/>
      <c r="N487" s="87"/>
      <c r="O487" s="86"/>
      <c r="P487" s="86"/>
      <c r="Q487" s="249"/>
      <c r="R487" s="67"/>
      <c r="S487" s="67"/>
      <c r="T487" s="369"/>
      <c r="U487" s="384"/>
      <c r="V487" s="23"/>
      <c r="W487" s="23"/>
      <c r="X487" s="23"/>
      <c r="Y487" s="23"/>
      <c r="Z487" s="23"/>
      <c r="AA487" s="6"/>
      <c r="AB487"/>
      <c r="AC487" s="264"/>
      <c r="AE487" s="12"/>
      <c r="AF487" s="12"/>
      <c r="AG487" s="12"/>
      <c r="AH487" s="12"/>
      <c r="AI487" s="12"/>
      <c r="AJ487" s="12"/>
    </row>
    <row r="488" spans="1:36" s="2" customFormat="1">
      <c r="A488" s="19" t="s">
        <v>392</v>
      </c>
      <c r="B488" s="17">
        <f>IFERROR(VLOOKUP($H488,'QB Inv Curr'!$H:$AD,13,FALSE),"")</f>
        <v>130</v>
      </c>
      <c r="C488" s="17">
        <f>IFERROR(VLOOKUP($H488,'QB Inv Curr'!$H:$AE,23,FALSE),"")</f>
        <v>130</v>
      </c>
      <c r="D488" s="17">
        <f>IFERROR(VLOOKUP($H488,'QB Inv Curr'!$H:$AL,29,FALSE),"")</f>
        <v>0</v>
      </c>
      <c r="E488" s="17" t="str">
        <f t="shared" si="52"/>
        <v/>
      </c>
      <c r="F488" s="17">
        <f t="shared" si="51"/>
        <v>0</v>
      </c>
      <c r="G488" s="539" t="s">
        <v>393</v>
      </c>
      <c r="H488" s="19" t="s">
        <v>392</v>
      </c>
      <c r="I488" s="542"/>
      <c r="J488" s="278" t="s">
        <v>999</v>
      </c>
      <c r="K488" s="521">
        <v>810797031268</v>
      </c>
      <c r="L488" s="17">
        <v>1</v>
      </c>
      <c r="M488" s="275">
        <v>21.49</v>
      </c>
      <c r="N488" s="72">
        <f t="shared" ref="N488" si="58">SUM(M488*1.42)*L488</f>
        <v>30.515799999999995</v>
      </c>
      <c r="O488" s="17">
        <v>130</v>
      </c>
      <c r="P488" s="17">
        <v>18</v>
      </c>
      <c r="Q488" s="71">
        <f>M488</f>
        <v>21.49</v>
      </c>
      <c r="R488" s="255" t="e">
        <v>#N/A</v>
      </c>
      <c r="S488" s="255" t="e">
        <v>#N/A</v>
      </c>
      <c r="T488" s="370"/>
      <c r="U488" s="385"/>
      <c r="V488" s="23"/>
      <c r="W488" s="66">
        <f>Q488*2</f>
        <v>42.98</v>
      </c>
      <c r="X488" s="260">
        <f>SUM(W488-Q488)/W488</f>
        <v>0.5</v>
      </c>
      <c r="Y488" s="66"/>
      <c r="Z488" s="260" t="e">
        <f>SUM(Y488-W488)/Y488</f>
        <v>#DIV/0!</v>
      </c>
      <c r="AA488" s="287"/>
      <c r="AB488" s="261" t="e">
        <f>SUM(AA488-Q488)/AA488</f>
        <v>#DIV/0!</v>
      </c>
      <c r="AC488" s="264"/>
    </row>
    <row r="489" spans="1:36" s="268" customFormat="1">
      <c r="A489" s="19"/>
      <c r="B489" s="17" t="str">
        <f>IFERROR(VLOOKUP($H489,'QB Inv Curr'!$H:$AD,13,FALSE),"")</f>
        <v/>
      </c>
      <c r="C489" s="17" t="str">
        <f>IFERROR(VLOOKUP($H489,'QB Inv Curr'!$H:$AE,23,FALSE),"")</f>
        <v/>
      </c>
      <c r="D489" s="17" t="str">
        <f>IFERROR(VLOOKUP($H489,'QB Inv Curr'!$H:$AL,29,FALSE),"")</f>
        <v/>
      </c>
      <c r="E489" s="17" t="str">
        <f t="shared" si="52"/>
        <v/>
      </c>
      <c r="F489" s="17" t="str">
        <f t="shared" si="51"/>
        <v/>
      </c>
      <c r="G489" s="539"/>
      <c r="H489" s="19"/>
      <c r="I489" s="20" t="s">
        <v>1000</v>
      </c>
      <c r="J489" s="279"/>
      <c r="K489" s="523"/>
      <c r="L489" s="21">
        <v>4</v>
      </c>
      <c r="M489" s="72"/>
      <c r="N489" s="72"/>
      <c r="O489" s="21"/>
      <c r="P489" s="21"/>
      <c r="Q489" s="269"/>
      <c r="R489" s="67"/>
      <c r="S489" s="67"/>
      <c r="T489" s="369"/>
      <c r="U489" s="384"/>
      <c r="V489" s="23"/>
      <c r="W489" s="23"/>
      <c r="X489" s="23"/>
      <c r="Y489" s="23"/>
      <c r="Z489" s="23"/>
      <c r="AA489" s="287"/>
      <c r="AB489"/>
      <c r="AC489" s="264"/>
      <c r="AE489" s="12"/>
      <c r="AF489" s="12"/>
      <c r="AG489" s="12"/>
      <c r="AH489" s="12"/>
      <c r="AI489" s="12"/>
      <c r="AJ489" s="12"/>
    </row>
    <row r="490" spans="1:36" s="268" customFormat="1">
      <c r="A490" s="19"/>
      <c r="B490" s="17" t="str">
        <f>IFERROR(VLOOKUP($H490,'QB Inv Curr'!$H:$AD,13,FALSE),"")</f>
        <v/>
      </c>
      <c r="C490" s="17" t="str">
        <f>IFERROR(VLOOKUP($H490,'QB Inv Curr'!$H:$AE,23,FALSE),"")</f>
        <v/>
      </c>
      <c r="D490" s="17" t="str">
        <f>IFERROR(VLOOKUP($H490,'QB Inv Curr'!$H:$AL,29,FALSE),"")</f>
        <v/>
      </c>
      <c r="E490" s="17" t="str">
        <f t="shared" si="52"/>
        <v/>
      </c>
      <c r="F490" s="17" t="str">
        <f t="shared" si="51"/>
        <v/>
      </c>
      <c r="G490" s="20"/>
      <c r="H490" s="19"/>
      <c r="I490" s="20" t="s">
        <v>1001</v>
      </c>
      <c r="J490" s="279"/>
      <c r="K490" s="523"/>
      <c r="L490" s="21">
        <v>4</v>
      </c>
      <c r="M490" s="72"/>
      <c r="N490" s="72"/>
      <c r="O490" s="21"/>
      <c r="P490" s="21"/>
      <c r="Q490" s="256"/>
      <c r="R490" s="67"/>
      <c r="S490" s="67"/>
      <c r="T490" s="369"/>
      <c r="U490" s="384"/>
      <c r="V490" s="23"/>
      <c r="W490" s="23"/>
      <c r="X490" s="23"/>
      <c r="Y490" s="23"/>
      <c r="Z490" s="23"/>
      <c r="AA490" s="6"/>
      <c r="AB490"/>
      <c r="AC490" s="264"/>
      <c r="AE490" s="12"/>
      <c r="AF490" s="12"/>
      <c r="AG490" s="12"/>
      <c r="AH490" s="12"/>
      <c r="AI490" s="12"/>
      <c r="AJ490" s="12"/>
    </row>
    <row r="491" spans="1:36" s="268" customFormat="1">
      <c r="A491" s="19"/>
      <c r="B491" s="17" t="str">
        <f>IFERROR(VLOOKUP($H491,'QB Inv Curr'!$H:$AD,13,FALSE),"")</f>
        <v/>
      </c>
      <c r="C491" s="17" t="str">
        <f>IFERROR(VLOOKUP($H491,'QB Inv Curr'!$H:$AE,23,FALSE),"")</f>
        <v/>
      </c>
      <c r="D491" s="17" t="str">
        <f>IFERROR(VLOOKUP($H491,'QB Inv Curr'!$H:$AL,29,FALSE),"")</f>
        <v/>
      </c>
      <c r="E491" s="17" t="str">
        <f t="shared" si="52"/>
        <v/>
      </c>
      <c r="F491" s="17" t="str">
        <f t="shared" si="51"/>
        <v/>
      </c>
      <c r="G491" s="20"/>
      <c r="H491" s="19"/>
      <c r="I491" s="20" t="s">
        <v>1002</v>
      </c>
      <c r="J491" s="279"/>
      <c r="K491" s="523"/>
      <c r="L491" s="21"/>
      <c r="M491" s="72"/>
      <c r="N491" s="72"/>
      <c r="O491" s="21"/>
      <c r="P491" s="21"/>
      <c r="Q491" s="256"/>
      <c r="R491" s="67"/>
      <c r="S491" s="67"/>
      <c r="T491" s="369"/>
      <c r="U491" s="384"/>
      <c r="V491" s="23"/>
      <c r="W491" s="23"/>
      <c r="X491" s="23"/>
      <c r="Y491" s="23"/>
      <c r="Z491" s="23"/>
      <c r="AA491" s="6"/>
      <c r="AB491"/>
      <c r="AC491" s="264"/>
      <c r="AE491" s="12"/>
      <c r="AF491" s="12"/>
      <c r="AG491" s="12"/>
      <c r="AH491" s="12"/>
      <c r="AI491" s="12"/>
      <c r="AJ491" s="12"/>
    </row>
    <row r="492" spans="1:36" s="268" customFormat="1">
      <c r="A492" s="540"/>
      <c r="B492" s="17" t="str">
        <f>IFERROR(VLOOKUP($H492,'QB Inv Curr'!$H:$AD,13,FALSE),"")</f>
        <v/>
      </c>
      <c r="C492" s="17" t="str">
        <f>IFERROR(VLOOKUP($H492,'QB Inv Curr'!$H:$AE,23,FALSE),"")</f>
        <v/>
      </c>
      <c r="D492" s="17" t="str">
        <f>IFERROR(VLOOKUP($H492,'QB Inv Curr'!$H:$AL,29,FALSE),"")</f>
        <v/>
      </c>
      <c r="E492" s="17" t="str">
        <f t="shared" si="52"/>
        <v/>
      </c>
      <c r="F492" s="17" t="str">
        <f t="shared" si="51"/>
        <v/>
      </c>
      <c r="G492" s="541"/>
      <c r="H492" s="540"/>
      <c r="I492" s="541"/>
      <c r="J492" s="281"/>
      <c r="K492" s="524"/>
      <c r="L492" s="86"/>
      <c r="M492" s="87"/>
      <c r="N492" s="87"/>
      <c r="O492" s="86"/>
      <c r="P492" s="86"/>
      <c r="Q492" s="249"/>
      <c r="R492" s="67"/>
      <c r="S492" s="67"/>
      <c r="T492" s="369"/>
      <c r="U492" s="384"/>
      <c r="V492" s="23"/>
      <c r="W492" s="23"/>
      <c r="X492" s="23"/>
      <c r="Y492" s="23"/>
      <c r="Z492" s="23"/>
      <c r="AA492" s="6"/>
      <c r="AB492"/>
      <c r="AC492" s="264"/>
      <c r="AE492" s="12"/>
      <c r="AF492" s="12"/>
      <c r="AG492" s="12"/>
      <c r="AH492" s="12"/>
      <c r="AI492" s="12"/>
      <c r="AJ492" s="12"/>
    </row>
    <row r="493" spans="1:36" s="2" customFormat="1" ht="31.5">
      <c r="A493" s="539" t="s">
        <v>98</v>
      </c>
      <c r="B493" s="17">
        <f>IFERROR(VLOOKUP($H493,'QB Inv Curr'!$H:$AD,13,FALSE),"")</f>
        <v>8</v>
      </c>
      <c r="C493" s="17">
        <f>IFERROR(VLOOKUP($H493,'QB Inv Curr'!$H:$AE,23,FALSE),"")</f>
        <v>144</v>
      </c>
      <c r="D493" s="17">
        <f>IFERROR(VLOOKUP($H493,'QB Inv Curr'!$H:$AL,29,FALSE),"")</f>
        <v>0</v>
      </c>
      <c r="E493" s="17" t="str">
        <f t="shared" si="52"/>
        <v/>
      </c>
      <c r="F493" s="17">
        <f t="shared" si="51"/>
        <v>0</v>
      </c>
      <c r="G493" s="546" t="s">
        <v>99</v>
      </c>
      <c r="H493" s="539" t="s">
        <v>98</v>
      </c>
      <c r="I493" s="546"/>
      <c r="J493" s="278" t="s">
        <v>1003</v>
      </c>
      <c r="K493" s="521">
        <v>810797030339</v>
      </c>
      <c r="L493" s="17">
        <v>1</v>
      </c>
      <c r="M493" s="78"/>
      <c r="N493" s="78"/>
      <c r="O493" s="17">
        <v>1</v>
      </c>
      <c r="P493" s="17">
        <v>144</v>
      </c>
      <c r="Q493" s="18" t="e">
        <f>SUM(N494:N496)</f>
        <v>#REF!</v>
      </c>
      <c r="R493" s="255">
        <v>33.24</v>
      </c>
      <c r="S493" s="255">
        <v>59.99</v>
      </c>
      <c r="T493" s="371"/>
      <c r="U493" s="385"/>
      <c r="V493" s="23"/>
      <c r="W493" s="66" t="e">
        <f>Q493*1.55</f>
        <v>#REF!</v>
      </c>
      <c r="X493" s="260" t="e">
        <f>SUM(W493-Q493)/W493</f>
        <v>#REF!</v>
      </c>
      <c r="Y493" s="66">
        <v>54.95</v>
      </c>
      <c r="Z493" s="260" t="e">
        <f>SUM(Y493-W493)/Y493</f>
        <v>#REF!</v>
      </c>
      <c r="AA493" s="287">
        <f>Y493*1.15</f>
        <v>63.192499999999995</v>
      </c>
      <c r="AB493" s="261" t="e">
        <f>SUM(AA493-Q493)/AA493</f>
        <v>#REF!</v>
      </c>
      <c r="AC493" s="262" t="s">
        <v>1004</v>
      </c>
    </row>
    <row r="494" spans="1:36" s="268" customFormat="1">
      <c r="A494" s="19" t="s">
        <v>98</v>
      </c>
      <c r="B494" s="17">
        <f>IFERROR(VLOOKUP($H494,'QB Inv Curr'!$H:$AD,13,FALSE),"")</f>
        <v>8</v>
      </c>
      <c r="C494" s="17">
        <f>IFERROR(VLOOKUP($H494,'QB Inv Curr'!$H:$AE,23,FALSE),"")</f>
        <v>144</v>
      </c>
      <c r="D494" s="17">
        <f>IFERROR(VLOOKUP($H494,'QB Inv Curr'!$H:$AL,29,FALSE),"")</f>
        <v>0</v>
      </c>
      <c r="E494" s="17" t="str">
        <f t="shared" si="52"/>
        <v/>
      </c>
      <c r="F494" s="17">
        <f t="shared" si="51"/>
        <v>0</v>
      </c>
      <c r="G494" s="285" t="s">
        <v>1005</v>
      </c>
      <c r="H494" s="19" t="s">
        <v>98</v>
      </c>
      <c r="I494" s="20" t="s">
        <v>1006</v>
      </c>
      <c r="J494" s="279"/>
      <c r="K494" s="523"/>
      <c r="L494" s="21">
        <v>1</v>
      </c>
      <c r="M494" s="275" t="e">
        <f>VLOOKUP(A494,'Master Data'!A:P,23,FALSE)</f>
        <v>#REF!</v>
      </c>
      <c r="N494" s="72" t="e">
        <f t="shared" ref="N494:N496" si="59">SUM(M494*1.42)*L494</f>
        <v>#REF!</v>
      </c>
      <c r="O494" s="21"/>
      <c r="P494" s="21"/>
      <c r="Q494" s="269"/>
      <c r="R494" s="67"/>
      <c r="S494" s="67"/>
      <c r="T494" s="369"/>
      <c r="U494" s="384"/>
      <c r="V494" s="23"/>
      <c r="W494" s="23"/>
      <c r="X494" s="23"/>
      <c r="Y494" s="23"/>
      <c r="Z494" s="23"/>
      <c r="AA494" s="287">
        <v>54.95</v>
      </c>
      <c r="AB494"/>
      <c r="AC494" s="262" t="s">
        <v>1007</v>
      </c>
      <c r="AE494" s="12"/>
      <c r="AF494" s="12"/>
      <c r="AG494" s="12"/>
      <c r="AH494" s="12"/>
      <c r="AI494" s="12"/>
      <c r="AJ494" s="12"/>
    </row>
    <row r="495" spans="1:36" s="268" customFormat="1">
      <c r="A495" s="19" t="s">
        <v>1008</v>
      </c>
      <c r="B495" s="17">
        <f>IFERROR(VLOOKUP($H495,'QB Inv Curr'!$H:$AD,13,FALSE),"")</f>
        <v>0</v>
      </c>
      <c r="C495" s="17">
        <f>IFERROR(VLOOKUP($H495,'QB Inv Curr'!$H:$AE,23,FALSE),"")</f>
        <v>0</v>
      </c>
      <c r="D495" s="17">
        <f>IFERROR(VLOOKUP($H495,'QB Inv Curr'!$H:$AL,29,FALSE),"")</f>
        <v>0</v>
      </c>
      <c r="E495" s="17" t="str">
        <f t="shared" si="52"/>
        <v/>
      </c>
      <c r="F495" s="17">
        <f t="shared" si="51"/>
        <v>0</v>
      </c>
      <c r="G495" s="285" t="s">
        <v>1009</v>
      </c>
      <c r="H495" s="19" t="s">
        <v>1008</v>
      </c>
      <c r="I495" s="565" t="s">
        <v>1010</v>
      </c>
      <c r="J495" s="279" t="s">
        <v>1011</v>
      </c>
      <c r="K495" s="523"/>
      <c r="L495" s="21">
        <v>4</v>
      </c>
      <c r="M495" s="72"/>
      <c r="N495" s="72">
        <f t="shared" si="59"/>
        <v>0</v>
      </c>
      <c r="O495" s="21"/>
      <c r="P495" s="21"/>
      <c r="Q495" s="256"/>
      <c r="R495" s="67"/>
      <c r="S495" s="67"/>
      <c r="T495" s="369"/>
      <c r="U495" s="384"/>
      <c r="V495" s="23"/>
      <c r="W495" s="23"/>
      <c r="X495" s="23"/>
      <c r="Y495" s="23"/>
      <c r="Z495" s="23"/>
      <c r="AA495" s="6"/>
      <c r="AB495"/>
      <c r="AC495" s="264"/>
      <c r="AE495" s="12"/>
      <c r="AF495" s="12"/>
      <c r="AG495" s="12"/>
      <c r="AH495" s="12"/>
      <c r="AI495" s="12"/>
      <c r="AJ495" s="12"/>
    </row>
    <row r="496" spans="1:36" s="268" customFormat="1">
      <c r="A496" s="19" t="s">
        <v>1012</v>
      </c>
      <c r="B496" s="17">
        <f>IFERROR(VLOOKUP($H496,'QB Inv Curr'!$H:$AD,13,FALSE),"")</f>
        <v>4000</v>
      </c>
      <c r="C496" s="17">
        <f>IFERROR(VLOOKUP($H496,'QB Inv Curr'!$H:$AE,23,FALSE),"")</f>
        <v>0</v>
      </c>
      <c r="D496" s="17">
        <f>IFERROR(VLOOKUP($H496,'QB Inv Curr'!$H:$AL,29,FALSE),"")</f>
        <v>0</v>
      </c>
      <c r="E496" s="17" t="str">
        <f t="shared" si="52"/>
        <v/>
      </c>
      <c r="F496" s="17">
        <f t="shared" si="51"/>
        <v>0</v>
      </c>
      <c r="G496" s="285" t="s">
        <v>1013</v>
      </c>
      <c r="H496" s="19" t="s">
        <v>1012</v>
      </c>
      <c r="I496" s="565" t="s">
        <v>1014</v>
      </c>
      <c r="J496" s="279"/>
      <c r="K496" s="523"/>
      <c r="L496" s="21">
        <v>1</v>
      </c>
      <c r="M496" s="72"/>
      <c r="N496" s="72">
        <f t="shared" si="59"/>
        <v>0</v>
      </c>
      <c r="O496" s="21"/>
      <c r="P496" s="21"/>
      <c r="Q496" s="256"/>
      <c r="R496" s="67"/>
      <c r="S496" s="67"/>
      <c r="T496" s="369"/>
      <c r="U496" s="384"/>
      <c r="V496" s="23"/>
      <c r="W496" s="23"/>
      <c r="X496" s="23"/>
      <c r="Y496" s="23"/>
      <c r="Z496" s="23"/>
      <c r="AA496" s="6"/>
      <c r="AB496"/>
      <c r="AC496" s="264"/>
      <c r="AE496" s="12"/>
      <c r="AF496" s="12"/>
      <c r="AG496" s="12"/>
      <c r="AH496" s="12"/>
      <c r="AI496" s="12"/>
      <c r="AJ496" s="12"/>
    </row>
    <row r="497" spans="1:36" s="268" customFormat="1">
      <c r="A497" s="540"/>
      <c r="B497" s="17" t="str">
        <f>IFERROR(VLOOKUP($H497,'QB Inv Curr'!$H:$AD,13,FALSE),"")</f>
        <v/>
      </c>
      <c r="C497" s="17" t="str">
        <f>IFERROR(VLOOKUP($H497,'QB Inv Curr'!$H:$AE,23,FALSE),"")</f>
        <v/>
      </c>
      <c r="D497" s="17" t="str">
        <f>IFERROR(VLOOKUP($H497,'QB Inv Curr'!$H:$AL,29,FALSE),"")</f>
        <v/>
      </c>
      <c r="E497" s="17" t="str">
        <f t="shared" si="52"/>
        <v/>
      </c>
      <c r="F497" s="17" t="str">
        <f t="shared" si="51"/>
        <v/>
      </c>
      <c r="G497" s="547"/>
      <c r="H497" s="540"/>
      <c r="I497" s="541"/>
      <c r="J497" s="281"/>
      <c r="K497" s="524"/>
      <c r="L497" s="86"/>
      <c r="M497" s="87"/>
      <c r="N497" s="87"/>
      <c r="O497" s="86"/>
      <c r="P497" s="86"/>
      <c r="Q497" s="249"/>
      <c r="R497" s="67"/>
      <c r="S497" s="67"/>
      <c r="T497" s="369"/>
      <c r="U497" s="384"/>
      <c r="V497" s="23"/>
      <c r="W497" s="23"/>
      <c r="X497" s="23"/>
      <c r="Y497" s="23"/>
      <c r="Z497" s="23"/>
      <c r="AA497" s="6"/>
      <c r="AB497"/>
      <c r="AC497" s="264"/>
      <c r="AE497" s="12"/>
      <c r="AF497" s="12"/>
      <c r="AG497" s="12"/>
      <c r="AH497" s="12"/>
      <c r="AI497" s="12"/>
      <c r="AJ497" s="12"/>
    </row>
    <row r="498" spans="1:36" s="268" customFormat="1" ht="31.5">
      <c r="A498" s="539" t="s">
        <v>102</v>
      </c>
      <c r="B498" s="17">
        <f>IFERROR(VLOOKUP($H498,'QB Inv Curr'!$H:$AD,13,FALSE),"")</f>
        <v>8</v>
      </c>
      <c r="C498" s="17">
        <f>IFERROR(VLOOKUP($H498,'QB Inv Curr'!$H:$AE,23,FALSE),"")</f>
        <v>144</v>
      </c>
      <c r="D498" s="17">
        <f>IFERROR(VLOOKUP($H498,'QB Inv Curr'!$H:$AL,29,FALSE),"")</f>
        <v>0</v>
      </c>
      <c r="E498" s="17" t="str">
        <f t="shared" si="52"/>
        <v/>
      </c>
      <c r="F498" s="17">
        <f t="shared" si="51"/>
        <v>0</v>
      </c>
      <c r="G498" s="548" t="s">
        <v>103</v>
      </c>
      <c r="H498" s="539" t="s">
        <v>102</v>
      </c>
      <c r="I498" s="546"/>
      <c r="J498" s="278" t="s">
        <v>1015</v>
      </c>
      <c r="K498" s="521">
        <v>810797030346</v>
      </c>
      <c r="L498" s="17">
        <v>1</v>
      </c>
      <c r="M498" s="78"/>
      <c r="N498" s="78"/>
      <c r="O498" s="17">
        <v>1</v>
      </c>
      <c r="P498" s="17">
        <v>144</v>
      </c>
      <c r="Q498" s="18" t="e">
        <f>SUM(N499:N501)</f>
        <v>#REF!</v>
      </c>
      <c r="R498" s="255">
        <v>33.24</v>
      </c>
      <c r="S498" s="255">
        <v>59.99</v>
      </c>
      <c r="T498" s="371"/>
      <c r="U498" s="385"/>
      <c r="V498" s="23"/>
      <c r="W498" s="66" t="e">
        <f>Q498*1.55</f>
        <v>#REF!</v>
      </c>
      <c r="X498" s="260" t="e">
        <f>SUM(W498-Q498)/W498</f>
        <v>#REF!</v>
      </c>
      <c r="Y498" s="66">
        <v>54.95</v>
      </c>
      <c r="Z498" s="260" t="e">
        <f>SUM(Y498-W498)/Y498</f>
        <v>#REF!</v>
      </c>
      <c r="AA498" s="287">
        <f>Y498*1.15</f>
        <v>63.192499999999995</v>
      </c>
      <c r="AB498" s="261" t="e">
        <f>SUM(AA498-Q498)/AA498</f>
        <v>#REF!</v>
      </c>
      <c r="AC498" s="264"/>
      <c r="AE498" s="12"/>
      <c r="AF498" s="12"/>
      <c r="AG498" s="12"/>
      <c r="AH498" s="12"/>
      <c r="AI498" s="12"/>
      <c r="AJ498" s="12"/>
    </row>
    <row r="499" spans="1:36" s="2" customFormat="1">
      <c r="A499" s="19" t="s">
        <v>102</v>
      </c>
      <c r="B499" s="17">
        <f>IFERROR(VLOOKUP($H499,'QB Inv Curr'!$H:$AD,13,FALSE),"")</f>
        <v>8</v>
      </c>
      <c r="C499" s="17">
        <f>IFERROR(VLOOKUP($H499,'QB Inv Curr'!$H:$AE,23,FALSE),"")</f>
        <v>144</v>
      </c>
      <c r="D499" s="17">
        <f>IFERROR(VLOOKUP($H499,'QB Inv Curr'!$H:$AL,29,FALSE),"")</f>
        <v>0</v>
      </c>
      <c r="E499" s="17" t="str">
        <f t="shared" si="52"/>
        <v/>
      </c>
      <c r="F499" s="17">
        <f t="shared" si="51"/>
        <v>0</v>
      </c>
      <c r="G499" s="285" t="s">
        <v>1016</v>
      </c>
      <c r="H499" s="19" t="s">
        <v>102</v>
      </c>
      <c r="I499" s="20" t="s">
        <v>1017</v>
      </c>
      <c r="J499" s="279"/>
      <c r="K499" s="523"/>
      <c r="L499" s="21">
        <v>1</v>
      </c>
      <c r="M499" s="275" t="e">
        <f>VLOOKUP(A499,'Master Data'!A:P,23,FALSE)</f>
        <v>#REF!</v>
      </c>
      <c r="N499" s="72" t="e">
        <f t="shared" ref="N499:N501" si="60">SUM(M499*1.42)*L499</f>
        <v>#REF!</v>
      </c>
      <c r="O499" s="21"/>
      <c r="P499" s="21"/>
      <c r="Q499" s="269"/>
      <c r="R499" s="67"/>
      <c r="S499" s="67"/>
      <c r="T499" s="369"/>
      <c r="U499" s="384"/>
      <c r="V499" s="23"/>
      <c r="W499" s="23"/>
      <c r="X499" s="23"/>
      <c r="Y499" s="23"/>
      <c r="Z499" s="23"/>
      <c r="AA499" s="287">
        <v>54.95</v>
      </c>
      <c r="AB499"/>
      <c r="AC499" s="262" t="s">
        <v>1018</v>
      </c>
    </row>
    <row r="500" spans="1:36" s="268" customFormat="1">
      <c r="A500" s="19" t="s">
        <v>1008</v>
      </c>
      <c r="B500" s="17">
        <f>IFERROR(VLOOKUP($H500,'QB Inv Curr'!$H:$AD,13,FALSE),"")</f>
        <v>0</v>
      </c>
      <c r="C500" s="17">
        <f>IFERROR(VLOOKUP($H500,'QB Inv Curr'!$H:$AE,23,FALSE),"")</f>
        <v>0</v>
      </c>
      <c r="D500" s="17">
        <f>IFERROR(VLOOKUP($H500,'QB Inv Curr'!$H:$AL,29,FALSE),"")</f>
        <v>0</v>
      </c>
      <c r="E500" s="17" t="str">
        <f t="shared" si="52"/>
        <v/>
      </c>
      <c r="F500" s="17">
        <f t="shared" si="51"/>
        <v>0</v>
      </c>
      <c r="G500" s="285" t="s">
        <v>1019</v>
      </c>
      <c r="H500" s="19" t="s">
        <v>1008</v>
      </c>
      <c r="I500" s="565" t="s">
        <v>1010</v>
      </c>
      <c r="J500" s="279" t="s">
        <v>1011</v>
      </c>
      <c r="K500" s="523"/>
      <c r="L500" s="21">
        <v>4</v>
      </c>
      <c r="M500" s="275" t="e">
        <f>VLOOKUP(A500,'Master Data'!A:P,23,FALSE)</f>
        <v>#REF!</v>
      </c>
      <c r="N500" s="72" t="e">
        <f t="shared" si="60"/>
        <v>#REF!</v>
      </c>
      <c r="O500" s="21"/>
      <c r="P500" s="21"/>
      <c r="Q500" s="256"/>
      <c r="R500" s="67"/>
      <c r="S500" s="67"/>
      <c r="T500" s="369"/>
      <c r="U500" s="384"/>
      <c r="V500" s="23"/>
      <c r="W500" s="23"/>
      <c r="X500" s="23"/>
      <c r="Y500" s="23"/>
      <c r="Z500" s="23"/>
      <c r="AA500" s="6"/>
      <c r="AB500"/>
      <c r="AC500" s="264"/>
      <c r="AE500" s="12"/>
      <c r="AF500" s="12"/>
      <c r="AG500" s="12"/>
      <c r="AH500" s="12"/>
      <c r="AI500" s="12"/>
      <c r="AJ500" s="12"/>
    </row>
    <row r="501" spans="1:36" s="268" customFormat="1">
      <c r="A501" s="19" t="s">
        <v>1012</v>
      </c>
      <c r="B501" s="17">
        <f>IFERROR(VLOOKUP($H501,'QB Inv Curr'!$H:$AD,13,FALSE),"")</f>
        <v>4000</v>
      </c>
      <c r="C501" s="17">
        <f>IFERROR(VLOOKUP($H501,'QB Inv Curr'!$H:$AE,23,FALSE),"")</f>
        <v>0</v>
      </c>
      <c r="D501" s="17">
        <f>IFERROR(VLOOKUP($H501,'QB Inv Curr'!$H:$AL,29,FALSE),"")</f>
        <v>0</v>
      </c>
      <c r="E501" s="17" t="str">
        <f t="shared" si="52"/>
        <v/>
      </c>
      <c r="F501" s="17">
        <f t="shared" si="51"/>
        <v>0</v>
      </c>
      <c r="G501" s="285" t="s">
        <v>1020</v>
      </c>
      <c r="H501" s="19" t="s">
        <v>1012</v>
      </c>
      <c r="I501" s="565" t="s">
        <v>1014</v>
      </c>
      <c r="J501" s="279"/>
      <c r="K501" s="523"/>
      <c r="L501" s="21">
        <v>1</v>
      </c>
      <c r="M501" s="275" t="e">
        <f>VLOOKUP(A501,'Master Data'!A:P,23,FALSE)</f>
        <v>#REF!</v>
      </c>
      <c r="N501" s="72" t="e">
        <f t="shared" si="60"/>
        <v>#REF!</v>
      </c>
      <c r="O501" s="21"/>
      <c r="P501" s="21"/>
      <c r="Q501" s="256"/>
      <c r="R501" s="67"/>
      <c r="S501" s="67"/>
      <c r="T501" s="369"/>
      <c r="U501" s="384"/>
      <c r="V501" s="23"/>
      <c r="W501" s="23"/>
      <c r="X501" s="23"/>
      <c r="Y501" s="23"/>
      <c r="Z501" s="23"/>
      <c r="AA501" s="6"/>
      <c r="AB501"/>
      <c r="AC501" s="264"/>
      <c r="AE501" s="12"/>
      <c r="AF501" s="12"/>
      <c r="AG501" s="12"/>
      <c r="AH501" s="12"/>
      <c r="AI501" s="12"/>
      <c r="AJ501" s="12"/>
    </row>
    <row r="502" spans="1:36" s="268" customFormat="1">
      <c r="A502" s="539" t="s">
        <v>105</v>
      </c>
      <c r="B502" s="17" t="str">
        <f>IFERROR(VLOOKUP($H502,'QB Inv Curr'!$H:$AD,13,FALSE),"")</f>
        <v/>
      </c>
      <c r="C502" s="17" t="str">
        <f>IFERROR(VLOOKUP($H502,'QB Inv Curr'!$H:$AE,23,FALSE),"")</f>
        <v/>
      </c>
      <c r="D502" s="17" t="str">
        <f>IFERROR(VLOOKUP($H502,'QB Inv Curr'!$H:$AL,29,FALSE),"")</f>
        <v/>
      </c>
      <c r="E502" s="17" t="str">
        <f t="shared" si="52"/>
        <v/>
      </c>
      <c r="F502" s="17" t="str">
        <f t="shared" si="51"/>
        <v/>
      </c>
      <c r="G502" s="549" t="s">
        <v>106</v>
      </c>
      <c r="H502" s="539" t="s">
        <v>105</v>
      </c>
      <c r="I502" s="542"/>
      <c r="J502" s="283" t="s">
        <v>107</v>
      </c>
      <c r="K502" s="526"/>
      <c r="L502" s="43">
        <v>1</v>
      </c>
      <c r="M502" s="76"/>
      <c r="N502" s="76"/>
      <c r="O502" s="43">
        <v>1</v>
      </c>
      <c r="P502" s="43">
        <v>108</v>
      </c>
      <c r="Q502" s="276">
        <v>12.51</v>
      </c>
      <c r="R502" s="533"/>
      <c r="S502" s="533"/>
      <c r="T502" s="382"/>
      <c r="U502" s="387"/>
      <c r="V502" s="12"/>
      <c r="W502" s="12"/>
      <c r="X502" s="12"/>
      <c r="Y502" s="12"/>
      <c r="Z502" s="12"/>
      <c r="AA502" s="6"/>
      <c r="AB502"/>
      <c r="AE502" s="12"/>
      <c r="AF502" s="12"/>
      <c r="AG502" s="12"/>
      <c r="AH502" s="12"/>
      <c r="AI502" s="12"/>
      <c r="AJ502" s="12"/>
    </row>
    <row r="503" spans="1:36" s="268" customFormat="1">
      <c r="A503" s="19"/>
      <c r="B503" s="17" t="str">
        <f>IFERROR(VLOOKUP($H503,'QB Inv Curr'!$H:$AD,13,FALSE),"")</f>
        <v/>
      </c>
      <c r="C503" s="17" t="str">
        <f>IFERROR(VLOOKUP($H503,'QB Inv Curr'!$H:$AE,23,FALSE),"")</f>
        <v/>
      </c>
      <c r="D503" s="17" t="str">
        <f>IFERROR(VLOOKUP($H503,'QB Inv Curr'!$H:$AL,29,FALSE),"")</f>
        <v/>
      </c>
      <c r="E503" s="17" t="str">
        <f t="shared" si="52"/>
        <v/>
      </c>
      <c r="F503" s="17" t="str">
        <f t="shared" si="51"/>
        <v/>
      </c>
      <c r="G503" s="285"/>
      <c r="H503" s="19"/>
      <c r="I503" s="20" t="s">
        <v>1021</v>
      </c>
      <c r="J503" s="284"/>
      <c r="K503" s="527"/>
      <c r="L503" s="44">
        <v>1</v>
      </c>
      <c r="M503" s="75"/>
      <c r="N503" s="75"/>
      <c r="O503" s="44"/>
      <c r="P503" s="44"/>
      <c r="Q503" s="22"/>
      <c r="R503" s="350"/>
      <c r="S503" s="350"/>
      <c r="T503" s="382"/>
      <c r="U503" s="387"/>
      <c r="V503" s="12"/>
      <c r="W503" s="12"/>
      <c r="X503" s="12"/>
      <c r="Y503" s="12"/>
      <c r="Z503" s="12"/>
      <c r="AA503" s="6"/>
      <c r="AB503"/>
      <c r="AE503" s="12"/>
      <c r="AF503" s="12"/>
      <c r="AG503" s="12"/>
      <c r="AH503" s="12"/>
      <c r="AI503" s="12"/>
      <c r="AJ503" s="12"/>
    </row>
    <row r="504" spans="1:36" s="268" customFormat="1">
      <c r="A504" s="19"/>
      <c r="B504" s="17" t="str">
        <f>IFERROR(VLOOKUP($H504,'QB Inv Curr'!$H:$AD,13,FALSE),"")</f>
        <v/>
      </c>
      <c r="C504" s="17" t="str">
        <f>IFERROR(VLOOKUP($H504,'QB Inv Curr'!$H:$AE,23,FALSE),"")</f>
        <v/>
      </c>
      <c r="D504" s="17" t="str">
        <f>IFERROR(VLOOKUP($H504,'QB Inv Curr'!$H:$AL,29,FALSE),"")</f>
        <v/>
      </c>
      <c r="E504" s="17" t="str">
        <f t="shared" si="52"/>
        <v/>
      </c>
      <c r="F504" s="17" t="str">
        <f t="shared" si="51"/>
        <v/>
      </c>
      <c r="G504" s="285"/>
      <c r="H504" s="19"/>
      <c r="I504" s="20"/>
      <c r="J504" s="284"/>
      <c r="K504" s="527"/>
      <c r="L504" s="44"/>
      <c r="M504" s="75"/>
      <c r="N504" s="75"/>
      <c r="O504" s="44"/>
      <c r="P504" s="44"/>
      <c r="Q504" s="22"/>
      <c r="R504" s="350"/>
      <c r="S504" s="350"/>
      <c r="T504" s="382"/>
      <c r="U504" s="387"/>
      <c r="V504" s="12"/>
      <c r="W504" s="12"/>
      <c r="X504" s="12"/>
      <c r="Y504" s="12"/>
      <c r="Z504" s="12"/>
      <c r="AA504" s="6"/>
      <c r="AB504"/>
      <c r="AE504" s="12"/>
      <c r="AF504" s="12"/>
      <c r="AG504" s="12"/>
      <c r="AH504" s="12"/>
      <c r="AI504" s="12"/>
      <c r="AJ504" s="12"/>
    </row>
    <row r="505" spans="1:36" s="2" customFormat="1">
      <c r="A505" s="539" t="s">
        <v>108</v>
      </c>
      <c r="B505" s="17" t="str">
        <f>IFERROR(VLOOKUP($H505,'QB Inv Curr'!$H:$AD,13,FALSE),"")</f>
        <v/>
      </c>
      <c r="C505" s="17" t="str">
        <f>IFERROR(VLOOKUP($H505,'QB Inv Curr'!$H:$AE,23,FALSE),"")</f>
        <v/>
      </c>
      <c r="D505" s="17" t="str">
        <f>IFERROR(VLOOKUP($H505,'QB Inv Curr'!$H:$AL,29,FALSE),"")</f>
        <v/>
      </c>
      <c r="E505" s="17" t="str">
        <f t="shared" si="52"/>
        <v/>
      </c>
      <c r="F505" s="17" t="str">
        <f t="shared" si="51"/>
        <v/>
      </c>
      <c r="G505" s="549" t="s">
        <v>109</v>
      </c>
      <c r="H505" s="539" t="s">
        <v>108</v>
      </c>
      <c r="I505" s="542"/>
      <c r="J505" s="283" t="s">
        <v>110</v>
      </c>
      <c r="K505" s="526"/>
      <c r="L505" s="43">
        <v>1</v>
      </c>
      <c r="M505" s="76"/>
      <c r="N505" s="76"/>
      <c r="O505" s="43">
        <v>1</v>
      </c>
      <c r="P505" s="43">
        <v>108</v>
      </c>
      <c r="Q505" s="18">
        <v>12.51</v>
      </c>
      <c r="R505" s="533"/>
      <c r="S505" s="533"/>
    </row>
    <row r="506" spans="1:36" s="268" customFormat="1">
      <c r="A506" s="19"/>
      <c r="B506" s="17" t="str">
        <f>IFERROR(VLOOKUP($H506,'QB Inv Curr'!$H:$AD,13,FALSE),"")</f>
        <v/>
      </c>
      <c r="C506" s="17" t="str">
        <f>IFERROR(VLOOKUP($H506,'QB Inv Curr'!$H:$AE,23,FALSE),"")</f>
        <v/>
      </c>
      <c r="D506" s="17" t="str">
        <f>IFERROR(VLOOKUP($H506,'QB Inv Curr'!$H:$AL,29,FALSE),"")</f>
        <v/>
      </c>
      <c r="E506" s="17" t="str">
        <f t="shared" si="52"/>
        <v/>
      </c>
      <c r="F506" s="17" t="str">
        <f t="shared" si="51"/>
        <v/>
      </c>
      <c r="G506" s="285"/>
      <c r="H506" s="19"/>
      <c r="I506" s="20" t="s">
        <v>1022</v>
      </c>
      <c r="J506" s="284"/>
      <c r="K506" s="527"/>
      <c r="L506" s="44">
        <v>1</v>
      </c>
      <c r="M506" s="75"/>
      <c r="N506" s="75"/>
      <c r="O506" s="44"/>
      <c r="P506" s="44"/>
      <c r="Q506" s="22"/>
      <c r="R506" s="350"/>
      <c r="S506" s="350"/>
      <c r="T506" s="382"/>
      <c r="U506" s="387"/>
      <c r="V506" s="12"/>
      <c r="W506" s="12"/>
      <c r="X506" s="12"/>
      <c r="Y506" s="12"/>
      <c r="Z506" s="12"/>
      <c r="AA506" s="6"/>
      <c r="AB506"/>
      <c r="AE506" s="12"/>
      <c r="AF506" s="12"/>
      <c r="AG506" s="12"/>
      <c r="AH506" s="12"/>
      <c r="AI506" s="12"/>
      <c r="AJ506" s="12"/>
    </row>
    <row r="507" spans="1:36" s="268" customFormat="1">
      <c r="A507" s="19"/>
      <c r="B507" s="17" t="str">
        <f>IFERROR(VLOOKUP($H507,'QB Inv Curr'!$H:$AD,13,FALSE),"")</f>
        <v/>
      </c>
      <c r="C507" s="17" t="str">
        <f>IFERROR(VLOOKUP($H507,'QB Inv Curr'!$H:$AE,23,FALSE),"")</f>
        <v/>
      </c>
      <c r="D507" s="17" t="str">
        <f>IFERROR(VLOOKUP($H507,'QB Inv Curr'!$H:$AL,29,FALSE),"")</f>
        <v/>
      </c>
      <c r="E507" s="17" t="str">
        <f t="shared" si="52"/>
        <v/>
      </c>
      <c r="F507" s="17" t="str">
        <f t="shared" si="51"/>
        <v/>
      </c>
      <c r="G507" s="285"/>
      <c r="H507" s="19"/>
      <c r="I507" s="20"/>
      <c r="J507" s="284"/>
      <c r="K507" s="527"/>
      <c r="L507" s="44"/>
      <c r="M507" s="75"/>
      <c r="N507" s="75"/>
      <c r="O507" s="44"/>
      <c r="P507" s="44"/>
      <c r="Q507" s="22"/>
      <c r="R507" s="350"/>
      <c r="S507" s="350"/>
      <c r="T507" s="382"/>
      <c r="U507" s="387"/>
      <c r="V507" s="12"/>
      <c r="W507" s="12"/>
      <c r="X507" s="12"/>
      <c r="Y507" s="12"/>
      <c r="Z507" s="12"/>
      <c r="AA507" s="6"/>
      <c r="AB507"/>
      <c r="AE507" s="12"/>
      <c r="AF507" s="12"/>
      <c r="AG507" s="12"/>
      <c r="AH507" s="12"/>
      <c r="AI507" s="12"/>
      <c r="AJ507" s="12"/>
    </row>
    <row r="508" spans="1:36" s="268" customFormat="1">
      <c r="A508" s="539" t="s">
        <v>111</v>
      </c>
      <c r="B508" s="17" t="str">
        <f>IFERROR(VLOOKUP($H508,'QB Inv Curr'!$H:$AD,13,FALSE),"")</f>
        <v/>
      </c>
      <c r="C508" s="17" t="str">
        <f>IFERROR(VLOOKUP($H508,'QB Inv Curr'!$H:$AE,23,FALSE),"")</f>
        <v/>
      </c>
      <c r="D508" s="17" t="str">
        <f>IFERROR(VLOOKUP($H508,'QB Inv Curr'!$H:$AL,29,FALSE),"")</f>
        <v/>
      </c>
      <c r="E508" s="17" t="str">
        <f t="shared" si="52"/>
        <v/>
      </c>
      <c r="F508" s="17" t="str">
        <f t="shared" si="51"/>
        <v/>
      </c>
      <c r="G508" s="549" t="s">
        <v>112</v>
      </c>
      <c r="H508" s="539" t="s">
        <v>111</v>
      </c>
      <c r="I508" s="542"/>
      <c r="J508" s="283" t="s">
        <v>113</v>
      </c>
      <c r="K508" s="526"/>
      <c r="L508" s="43">
        <v>1</v>
      </c>
      <c r="M508" s="76"/>
      <c r="N508" s="76"/>
      <c r="O508" s="43">
        <v>1</v>
      </c>
      <c r="P508" s="43">
        <v>108</v>
      </c>
      <c r="Q508" s="18">
        <v>12.51</v>
      </c>
      <c r="R508" s="533"/>
      <c r="S508" s="533"/>
      <c r="T508" s="382"/>
      <c r="U508" s="387"/>
      <c r="V508" s="12"/>
      <c r="W508" s="12"/>
      <c r="X508" s="12"/>
      <c r="Y508" s="12"/>
      <c r="Z508" s="12"/>
      <c r="AA508" s="6"/>
      <c r="AB508"/>
      <c r="AE508" s="12"/>
      <c r="AF508" s="12"/>
      <c r="AG508" s="12"/>
      <c r="AH508" s="12"/>
      <c r="AI508" s="12"/>
      <c r="AJ508" s="12"/>
    </row>
    <row r="509" spans="1:36" s="268" customFormat="1">
      <c r="A509" s="19"/>
      <c r="B509" s="17" t="str">
        <f>IFERROR(VLOOKUP($H509,'QB Inv Curr'!$H:$AD,13,FALSE),"")</f>
        <v/>
      </c>
      <c r="C509" s="17" t="str">
        <f>IFERROR(VLOOKUP($H509,'QB Inv Curr'!$H:$AE,23,FALSE),"")</f>
        <v/>
      </c>
      <c r="D509" s="17" t="str">
        <f>IFERROR(VLOOKUP($H509,'QB Inv Curr'!$H:$AL,29,FALSE),"")</f>
        <v/>
      </c>
      <c r="E509" s="17" t="str">
        <f t="shared" si="52"/>
        <v/>
      </c>
      <c r="F509" s="17" t="str">
        <f t="shared" si="51"/>
        <v/>
      </c>
      <c r="G509" s="285"/>
      <c r="H509" s="19"/>
      <c r="I509" s="20" t="s">
        <v>1023</v>
      </c>
      <c r="J509" s="284"/>
      <c r="K509" s="527"/>
      <c r="L509" s="44">
        <v>1</v>
      </c>
      <c r="M509" s="75"/>
      <c r="N509" s="75"/>
      <c r="O509" s="44"/>
      <c r="P509" s="44"/>
      <c r="Q509" s="22"/>
      <c r="R509" s="350"/>
      <c r="S509" s="350"/>
      <c r="T509" s="382"/>
      <c r="U509" s="387"/>
      <c r="V509" s="12"/>
      <c r="W509" s="12"/>
      <c r="X509" s="12"/>
      <c r="Y509" s="12"/>
      <c r="Z509" s="12"/>
      <c r="AA509" s="6"/>
      <c r="AB509"/>
      <c r="AE509" s="12"/>
      <c r="AF509" s="12"/>
      <c r="AG509" s="12"/>
      <c r="AH509" s="12"/>
      <c r="AI509" s="12"/>
      <c r="AJ509" s="12"/>
    </row>
    <row r="510" spans="1:36" s="2" customFormat="1">
      <c r="A510" s="19"/>
      <c r="B510" s="17" t="str">
        <f>IFERROR(VLOOKUP($H510,'QB Inv Curr'!$H:$AD,13,FALSE),"")</f>
        <v/>
      </c>
      <c r="C510" s="17" t="str">
        <f>IFERROR(VLOOKUP($H510,'QB Inv Curr'!$H:$AE,23,FALSE),"")</f>
        <v/>
      </c>
      <c r="D510" s="17" t="str">
        <f>IFERROR(VLOOKUP($H510,'QB Inv Curr'!$H:$AL,29,FALSE),"")</f>
        <v/>
      </c>
      <c r="E510" s="17" t="str">
        <f t="shared" si="52"/>
        <v/>
      </c>
      <c r="F510" s="17" t="str">
        <f t="shared" si="51"/>
        <v/>
      </c>
      <c r="G510" s="285"/>
      <c r="H510" s="19"/>
      <c r="I510" s="20"/>
      <c r="J510" s="284"/>
      <c r="K510" s="527"/>
      <c r="L510" s="44"/>
      <c r="M510" s="75"/>
      <c r="N510" s="75"/>
      <c r="O510" s="44"/>
      <c r="P510" s="44"/>
      <c r="Q510" s="18"/>
      <c r="R510" s="533"/>
      <c r="S510" s="533"/>
    </row>
    <row r="511" spans="1:36" s="268" customFormat="1">
      <c r="A511" s="539" t="s">
        <v>114</v>
      </c>
      <c r="B511" s="17" t="str">
        <f>IFERROR(VLOOKUP($H511,'QB Inv Curr'!$H:$AD,13,FALSE),"")</f>
        <v/>
      </c>
      <c r="C511" s="17" t="str">
        <f>IFERROR(VLOOKUP($H511,'QB Inv Curr'!$H:$AE,23,FALSE),"")</f>
        <v/>
      </c>
      <c r="D511" s="17" t="str">
        <f>IFERROR(VLOOKUP($H511,'QB Inv Curr'!$H:$AL,29,FALSE),"")</f>
        <v/>
      </c>
      <c r="E511" s="17" t="str">
        <f t="shared" si="52"/>
        <v/>
      </c>
      <c r="F511" s="17" t="str">
        <f t="shared" si="51"/>
        <v/>
      </c>
      <c r="G511" s="549" t="s">
        <v>115</v>
      </c>
      <c r="H511" s="539" t="s">
        <v>114</v>
      </c>
      <c r="I511" s="542"/>
      <c r="J511" s="283" t="s">
        <v>116</v>
      </c>
      <c r="K511" s="526"/>
      <c r="L511" s="43">
        <v>1</v>
      </c>
      <c r="M511" s="76"/>
      <c r="N511" s="76"/>
      <c r="O511" s="43">
        <v>1</v>
      </c>
      <c r="P511" s="43">
        <v>108</v>
      </c>
      <c r="Q511" s="18">
        <v>12.51</v>
      </c>
      <c r="R511" s="533"/>
      <c r="S511" s="533"/>
      <c r="T511" s="382"/>
      <c r="U511" s="387"/>
      <c r="V511" s="12"/>
      <c r="W511" s="12"/>
      <c r="X511" s="12"/>
      <c r="Y511" s="12"/>
      <c r="Z511" s="12"/>
      <c r="AA511" s="6"/>
      <c r="AB511"/>
      <c r="AE511" s="12"/>
      <c r="AF511" s="12"/>
      <c r="AG511" s="12"/>
      <c r="AH511" s="12"/>
      <c r="AI511" s="12"/>
      <c r="AJ511" s="12"/>
    </row>
    <row r="512" spans="1:36" s="268" customFormat="1">
      <c r="A512" s="19"/>
      <c r="B512" s="17" t="str">
        <f>IFERROR(VLOOKUP($H512,'QB Inv Curr'!$H:$AD,13,FALSE),"")</f>
        <v/>
      </c>
      <c r="C512" s="17" t="str">
        <f>IFERROR(VLOOKUP($H512,'QB Inv Curr'!$H:$AE,23,FALSE),"")</f>
        <v/>
      </c>
      <c r="D512" s="17" t="str">
        <f>IFERROR(VLOOKUP($H512,'QB Inv Curr'!$H:$AL,29,FALSE),"")</f>
        <v/>
      </c>
      <c r="E512" s="17" t="str">
        <f t="shared" si="52"/>
        <v/>
      </c>
      <c r="F512" s="17" t="str">
        <f t="shared" si="51"/>
        <v/>
      </c>
      <c r="G512" s="285"/>
      <c r="H512" s="19"/>
      <c r="I512" s="20" t="s">
        <v>1024</v>
      </c>
      <c r="J512" s="284"/>
      <c r="K512" s="527"/>
      <c r="L512" s="44">
        <v>1</v>
      </c>
      <c r="M512" s="75"/>
      <c r="N512" s="75"/>
      <c r="O512" s="44"/>
      <c r="P512" s="44"/>
      <c r="Q512" s="22"/>
      <c r="R512" s="350"/>
      <c r="S512" s="350"/>
      <c r="T512" s="382"/>
      <c r="U512" s="387"/>
      <c r="V512" s="12"/>
      <c r="W512" s="12"/>
      <c r="X512" s="12"/>
      <c r="Y512" s="12"/>
      <c r="Z512" s="12"/>
      <c r="AA512" s="6"/>
      <c r="AB512"/>
      <c r="AE512" s="12"/>
      <c r="AF512" s="12"/>
      <c r="AG512" s="12"/>
      <c r="AH512" s="12"/>
      <c r="AI512" s="12"/>
      <c r="AJ512" s="12"/>
    </row>
    <row r="513" spans="1:36" s="268" customFormat="1">
      <c r="A513" s="19"/>
      <c r="B513" s="17" t="str">
        <f>IFERROR(VLOOKUP($H513,'QB Inv Curr'!$H:$AD,13,FALSE),"")</f>
        <v/>
      </c>
      <c r="C513" s="17" t="str">
        <f>IFERROR(VLOOKUP($H513,'QB Inv Curr'!$H:$AE,23,FALSE),"")</f>
        <v/>
      </c>
      <c r="D513" s="17" t="str">
        <f>IFERROR(VLOOKUP($H513,'QB Inv Curr'!$H:$AL,29,FALSE),"")</f>
        <v/>
      </c>
      <c r="E513" s="17" t="str">
        <f t="shared" si="52"/>
        <v/>
      </c>
      <c r="F513" s="17" t="str">
        <f t="shared" si="51"/>
        <v/>
      </c>
      <c r="G513" s="285"/>
      <c r="H513" s="19"/>
      <c r="I513" s="20"/>
      <c r="J513" s="284"/>
      <c r="K513" s="527"/>
      <c r="L513" s="44"/>
      <c r="M513" s="75"/>
      <c r="N513" s="75"/>
      <c r="O513" s="44"/>
      <c r="P513" s="44"/>
      <c r="Q513" s="22"/>
      <c r="R513" s="350"/>
      <c r="S513" s="350"/>
      <c r="T513" s="382"/>
      <c r="U513" s="387"/>
      <c r="V513" s="12"/>
      <c r="W513" s="12"/>
      <c r="X513" s="12"/>
      <c r="Y513" s="12"/>
      <c r="Z513" s="12"/>
      <c r="AA513" s="6"/>
      <c r="AB513"/>
      <c r="AE513" s="12"/>
      <c r="AF513" s="12"/>
      <c r="AG513" s="12"/>
      <c r="AH513" s="12"/>
      <c r="AI513" s="12"/>
      <c r="AJ513" s="12"/>
    </row>
    <row r="514" spans="1:36" s="268" customFormat="1" ht="31.5">
      <c r="A514" s="539" t="s">
        <v>117</v>
      </c>
      <c r="B514" s="17" t="str">
        <f>IFERROR(VLOOKUP($H514,'QB Inv Curr'!$H:$AD,13,FALSE),"")</f>
        <v/>
      </c>
      <c r="C514" s="17" t="str">
        <f>IFERROR(VLOOKUP($H514,'QB Inv Curr'!$H:$AE,23,FALSE),"")</f>
        <v/>
      </c>
      <c r="D514" s="17" t="str">
        <f>IFERROR(VLOOKUP($H514,'QB Inv Curr'!$H:$AL,29,FALSE),"")</f>
        <v/>
      </c>
      <c r="E514" s="17" t="str">
        <f t="shared" si="52"/>
        <v/>
      </c>
      <c r="F514" s="17" t="str">
        <f t="shared" si="51"/>
        <v/>
      </c>
      <c r="G514" s="548" t="s">
        <v>118</v>
      </c>
      <c r="H514" s="539" t="s">
        <v>117</v>
      </c>
      <c r="I514" s="546"/>
      <c r="J514" s="283" t="s">
        <v>119</v>
      </c>
      <c r="K514" s="526"/>
      <c r="L514" s="43">
        <v>1</v>
      </c>
      <c r="M514" s="76"/>
      <c r="N514" s="76"/>
      <c r="O514" s="43">
        <v>1</v>
      </c>
      <c r="P514" s="43">
        <v>108</v>
      </c>
      <c r="Q514" s="18">
        <v>13.3</v>
      </c>
      <c r="R514" s="533"/>
      <c r="S514" s="533"/>
      <c r="T514" s="382"/>
      <c r="U514" s="387"/>
      <c r="V514" s="12"/>
      <c r="W514" s="12"/>
      <c r="X514" s="12"/>
      <c r="Y514" s="12"/>
      <c r="Z514" s="12"/>
      <c r="AA514" s="6"/>
      <c r="AB514"/>
      <c r="AE514" s="12"/>
      <c r="AF514" s="12"/>
      <c r="AG514" s="12"/>
      <c r="AH514" s="12"/>
      <c r="AI514" s="12"/>
      <c r="AJ514" s="12"/>
    </row>
    <row r="515" spans="1:36" s="2" customFormat="1">
      <c r="A515" s="19"/>
      <c r="B515" s="17" t="str">
        <f>IFERROR(VLOOKUP($H515,'QB Inv Curr'!$H:$AD,13,FALSE),"")</f>
        <v/>
      </c>
      <c r="C515" s="17" t="str">
        <f>IFERROR(VLOOKUP($H515,'QB Inv Curr'!$H:$AE,23,FALSE),"")</f>
        <v/>
      </c>
      <c r="D515" s="17" t="str">
        <f>IFERROR(VLOOKUP($H515,'QB Inv Curr'!$H:$AL,29,FALSE),"")</f>
        <v/>
      </c>
      <c r="E515" s="17" t="str">
        <f t="shared" si="52"/>
        <v/>
      </c>
      <c r="F515" s="17" t="str">
        <f t="shared" si="51"/>
        <v/>
      </c>
      <c r="G515" s="285"/>
      <c r="H515" s="285"/>
      <c r="I515" s="20" t="s">
        <v>1025</v>
      </c>
      <c r="J515" s="284"/>
      <c r="K515" s="527"/>
      <c r="L515" s="44">
        <v>1</v>
      </c>
      <c r="M515" s="75"/>
      <c r="N515" s="75"/>
      <c r="O515" s="44"/>
      <c r="P515" s="44"/>
      <c r="Q515" s="18"/>
      <c r="R515" s="533"/>
      <c r="S515" s="533"/>
    </row>
    <row r="516" spans="1:36" s="268" customFormat="1">
      <c r="A516" s="19"/>
      <c r="B516" s="17" t="str">
        <f>IFERROR(VLOOKUP($H516,'QB Inv Curr'!$H:$AD,13,FALSE),"")</f>
        <v/>
      </c>
      <c r="C516" s="17" t="str">
        <f>IFERROR(VLOOKUP($H516,'QB Inv Curr'!$H:$AE,23,FALSE),"")</f>
        <v/>
      </c>
      <c r="D516" s="17" t="str">
        <f>IFERROR(VLOOKUP($H516,'QB Inv Curr'!$H:$AL,29,FALSE),"")</f>
        <v/>
      </c>
      <c r="E516" s="17" t="str">
        <f t="shared" si="52"/>
        <v/>
      </c>
      <c r="F516" s="17" t="str">
        <f t="shared" ref="F516:F579" si="61">IFERROR(SUM(D516*12),"")</f>
        <v/>
      </c>
      <c r="G516" s="550"/>
      <c r="H516" s="550"/>
      <c r="I516" s="26"/>
      <c r="J516" s="284"/>
      <c r="K516" s="527"/>
      <c r="L516" s="44"/>
      <c r="M516" s="75"/>
      <c r="N516" s="75"/>
      <c r="O516" s="44"/>
      <c r="P516" s="44"/>
      <c r="Q516" s="22"/>
      <c r="R516" s="350"/>
      <c r="S516" s="350"/>
      <c r="T516" s="382"/>
      <c r="U516" s="387"/>
      <c r="V516" s="12"/>
      <c r="W516" s="12"/>
      <c r="X516" s="12"/>
      <c r="Y516" s="12"/>
      <c r="Z516" s="12"/>
      <c r="AA516" s="6"/>
      <c r="AB516"/>
      <c r="AE516" s="12"/>
      <c r="AF516" s="12"/>
      <c r="AG516" s="12"/>
      <c r="AH516" s="12"/>
      <c r="AI516" s="12"/>
      <c r="AJ516" s="12"/>
    </row>
    <row r="517" spans="1:36" s="268" customFormat="1" ht="31.5">
      <c r="A517" s="539" t="s">
        <v>120</v>
      </c>
      <c r="B517" s="17" t="str">
        <f>IFERROR(VLOOKUP($H517,'QB Inv Curr'!$H:$AD,13,FALSE),"")</f>
        <v/>
      </c>
      <c r="C517" s="17" t="str">
        <f>IFERROR(VLOOKUP($H517,'QB Inv Curr'!$H:$AE,23,FALSE),"")</f>
        <v/>
      </c>
      <c r="D517" s="17" t="str">
        <f>IFERROR(VLOOKUP($H517,'QB Inv Curr'!$H:$AL,29,FALSE),"")</f>
        <v/>
      </c>
      <c r="E517" s="17" t="str">
        <f t="shared" ref="E517:E580" si="62">IFERROR(SUM(B517/D517),"")</f>
        <v/>
      </c>
      <c r="F517" s="17" t="str">
        <f t="shared" si="61"/>
        <v/>
      </c>
      <c r="G517" s="548" t="s">
        <v>121</v>
      </c>
      <c r="H517" s="539" t="s">
        <v>120</v>
      </c>
      <c r="I517" s="546"/>
      <c r="J517" s="283" t="s">
        <v>122</v>
      </c>
      <c r="K517" s="526"/>
      <c r="L517" s="43">
        <v>1</v>
      </c>
      <c r="M517" s="76"/>
      <c r="N517" s="76"/>
      <c r="O517" s="43">
        <v>1</v>
      </c>
      <c r="P517" s="43">
        <v>108</v>
      </c>
      <c r="Q517" s="18">
        <v>13.3</v>
      </c>
      <c r="R517" s="533"/>
      <c r="S517" s="533"/>
      <c r="T517" s="382"/>
      <c r="U517" s="387"/>
      <c r="V517" s="12"/>
      <c r="W517" s="12"/>
      <c r="X517" s="12"/>
      <c r="Y517" s="12"/>
      <c r="Z517" s="12"/>
      <c r="AA517" s="6"/>
      <c r="AB517"/>
      <c r="AE517" s="12"/>
      <c r="AF517" s="12"/>
      <c r="AG517" s="12"/>
      <c r="AH517" s="12"/>
      <c r="AI517" s="12"/>
      <c r="AJ517" s="12"/>
    </row>
    <row r="518" spans="1:36" s="268" customFormat="1">
      <c r="A518" s="19"/>
      <c r="B518" s="17" t="str">
        <f>IFERROR(VLOOKUP($H518,'QB Inv Curr'!$H:$AD,13,FALSE),"")</f>
        <v/>
      </c>
      <c r="C518" s="17" t="str">
        <f>IFERROR(VLOOKUP($H518,'QB Inv Curr'!$H:$AE,23,FALSE),"")</f>
        <v/>
      </c>
      <c r="D518" s="17" t="str">
        <f>IFERROR(VLOOKUP($H518,'QB Inv Curr'!$H:$AL,29,FALSE),"")</f>
        <v/>
      </c>
      <c r="E518" s="17" t="str">
        <f t="shared" si="62"/>
        <v/>
      </c>
      <c r="F518" s="17" t="str">
        <f t="shared" si="61"/>
        <v/>
      </c>
      <c r="G518" s="285"/>
      <c r="H518" s="19"/>
      <c r="I518" s="20" t="s">
        <v>1026</v>
      </c>
      <c r="J518" s="284"/>
      <c r="K518" s="527"/>
      <c r="L518" s="44">
        <v>1</v>
      </c>
      <c r="M518" s="75"/>
      <c r="N518" s="75"/>
      <c r="O518" s="44"/>
      <c r="P518" s="44"/>
      <c r="Q518" s="22"/>
      <c r="R518" s="350"/>
      <c r="S518" s="350"/>
      <c r="T518" s="372"/>
      <c r="U518" s="384"/>
      <c r="V518" s="23"/>
      <c r="W518" s="23"/>
      <c r="X518" s="23"/>
      <c r="Y518" s="23"/>
      <c r="Z518" s="23"/>
      <c r="AA518" s="6"/>
      <c r="AB518"/>
      <c r="AC518" s="264"/>
      <c r="AE518" s="12"/>
      <c r="AF518" s="12"/>
      <c r="AG518" s="12"/>
      <c r="AH518" s="12"/>
      <c r="AI518" s="12"/>
      <c r="AJ518" s="12"/>
    </row>
    <row r="519" spans="1:36" s="268" customFormat="1">
      <c r="A519" s="19"/>
      <c r="B519" s="17" t="str">
        <f>IFERROR(VLOOKUP($H519,'QB Inv Curr'!$H:$AD,13,FALSE),"")</f>
        <v/>
      </c>
      <c r="C519" s="17" t="str">
        <f>IFERROR(VLOOKUP($H519,'QB Inv Curr'!$H:$AE,23,FALSE),"")</f>
        <v/>
      </c>
      <c r="D519" s="17" t="str">
        <f>IFERROR(VLOOKUP($H519,'QB Inv Curr'!$H:$AL,29,FALSE),"")</f>
        <v/>
      </c>
      <c r="E519" s="17" t="str">
        <f t="shared" si="62"/>
        <v/>
      </c>
      <c r="F519" s="17" t="str">
        <f t="shared" si="61"/>
        <v/>
      </c>
      <c r="G519" s="550"/>
      <c r="H519" s="19"/>
      <c r="I519" s="26"/>
      <c r="J519" s="279"/>
      <c r="K519" s="523"/>
      <c r="L519" s="21"/>
      <c r="M519" s="77"/>
      <c r="N519" s="77"/>
      <c r="O519" s="21"/>
      <c r="P519" s="21"/>
      <c r="Q519" s="22"/>
      <c r="R519" s="350"/>
      <c r="S519" s="350"/>
      <c r="T519" s="372"/>
      <c r="U519" s="384"/>
      <c r="V519" s="23"/>
      <c r="W519" s="23"/>
      <c r="X519" s="23"/>
      <c r="Y519" s="23"/>
      <c r="Z519" s="23"/>
      <c r="AA519" s="6"/>
      <c r="AB519"/>
      <c r="AC519" s="264"/>
      <c r="AE519" s="12"/>
      <c r="AF519" s="12"/>
      <c r="AG519" s="12"/>
      <c r="AH519" s="12"/>
      <c r="AI519" s="12"/>
      <c r="AJ519" s="12"/>
    </row>
    <row r="520" spans="1:36" s="268" customFormat="1">
      <c r="A520" s="540"/>
      <c r="B520" s="17" t="str">
        <f>IFERROR(VLOOKUP($H520,'QB Inv Curr'!$H:$AD,13,FALSE),"")</f>
        <v/>
      </c>
      <c r="C520" s="17" t="str">
        <f>IFERROR(VLOOKUP($H520,'QB Inv Curr'!$H:$AE,23,FALSE),"")</f>
        <v/>
      </c>
      <c r="D520" s="17" t="str">
        <f>IFERROR(VLOOKUP($H520,'QB Inv Curr'!$H:$AL,29,FALSE),"")</f>
        <v/>
      </c>
      <c r="E520" s="17" t="str">
        <f t="shared" si="62"/>
        <v/>
      </c>
      <c r="F520" s="17" t="str">
        <f t="shared" si="61"/>
        <v/>
      </c>
      <c r="G520" s="547"/>
      <c r="H520" s="540"/>
      <c r="I520" s="541"/>
      <c r="J520" s="281"/>
      <c r="K520" s="524"/>
      <c r="L520" s="86"/>
      <c r="M520" s="87"/>
      <c r="N520" s="87"/>
      <c r="O520" s="86"/>
      <c r="P520" s="86"/>
      <c r="Q520" s="256"/>
      <c r="R520" s="67"/>
      <c r="S520" s="67"/>
      <c r="T520" s="369"/>
      <c r="U520" s="384"/>
      <c r="V520" s="23"/>
      <c r="W520" s="23"/>
      <c r="X520" s="23"/>
      <c r="Y520" s="23"/>
      <c r="Z520" s="23"/>
      <c r="AA520" s="6"/>
      <c r="AB520"/>
      <c r="AC520" s="264"/>
      <c r="AE520" s="12"/>
      <c r="AF520" s="12"/>
      <c r="AG520" s="12"/>
      <c r="AH520" s="12"/>
      <c r="AI520" s="12"/>
      <c r="AJ520" s="12"/>
    </row>
    <row r="521" spans="1:36" s="2" customFormat="1" ht="31.5">
      <c r="A521" s="539" t="s">
        <v>123</v>
      </c>
      <c r="B521" s="17">
        <f>IFERROR(VLOOKUP($H521,'QB Inv Curr'!$H:$AD,13,FALSE),"")</f>
        <v>8</v>
      </c>
      <c r="C521" s="17">
        <f>IFERROR(VLOOKUP($H521,'QB Inv Curr'!$H:$AE,23,FALSE),"")</f>
        <v>216</v>
      </c>
      <c r="D521" s="17">
        <f>IFERROR(VLOOKUP($H521,'QB Inv Curr'!$H:$AL,29,FALSE),"")</f>
        <v>0</v>
      </c>
      <c r="E521" s="17" t="str">
        <f t="shared" si="62"/>
        <v/>
      </c>
      <c r="F521" s="17">
        <f t="shared" si="61"/>
        <v>0</v>
      </c>
      <c r="G521" s="548" t="s">
        <v>124</v>
      </c>
      <c r="H521" s="539" t="s">
        <v>123</v>
      </c>
      <c r="I521" s="546"/>
      <c r="J521" s="278" t="s">
        <v>1027</v>
      </c>
      <c r="K521" s="521">
        <v>810797030377</v>
      </c>
      <c r="L521" s="17">
        <v>1</v>
      </c>
      <c r="M521" s="78"/>
      <c r="N521" s="78"/>
      <c r="O521" s="17">
        <v>1</v>
      </c>
      <c r="P521" s="17">
        <v>108</v>
      </c>
      <c r="Q521" s="18" t="e">
        <f>SUM(N522:N524)</f>
        <v>#REF!</v>
      </c>
      <c r="R521" s="255">
        <v>39.121499999999997</v>
      </c>
      <c r="S521" s="255">
        <v>69.989999999999995</v>
      </c>
      <c r="T521" s="371"/>
      <c r="U521" s="385"/>
      <c r="V521" s="23"/>
      <c r="W521" s="66" t="e">
        <f>Q521*1.55</f>
        <v>#REF!</v>
      </c>
      <c r="X521" s="260" t="e">
        <f>SUM(W521-Q521)/W521</f>
        <v>#REF!</v>
      </c>
      <c r="Y521" s="66">
        <v>64.95</v>
      </c>
      <c r="Z521" s="260" t="e">
        <f>SUM(Y521-W521)/Y521</f>
        <v>#REF!</v>
      </c>
      <c r="AA521" s="287">
        <f>Y521*1.15</f>
        <v>74.692499999999995</v>
      </c>
      <c r="AB521" s="261" t="e">
        <f>SUM(AA521-Q521)/AA521</f>
        <v>#REF!</v>
      </c>
      <c r="AC521" s="264"/>
    </row>
    <row r="522" spans="1:36" s="268" customFormat="1">
      <c r="A522" s="19" t="s">
        <v>123</v>
      </c>
      <c r="B522" s="17">
        <f>IFERROR(VLOOKUP($H522,'QB Inv Curr'!$H:$AD,13,FALSE),"")</f>
        <v>8</v>
      </c>
      <c r="C522" s="17">
        <f>IFERROR(VLOOKUP($H522,'QB Inv Curr'!$H:$AE,23,FALSE),"")</f>
        <v>216</v>
      </c>
      <c r="D522" s="17">
        <f>IFERROR(VLOOKUP($H522,'QB Inv Curr'!$H:$AL,29,FALSE),"")</f>
        <v>0</v>
      </c>
      <c r="E522" s="17" t="str">
        <f t="shared" si="62"/>
        <v/>
      </c>
      <c r="F522" s="17">
        <f t="shared" si="61"/>
        <v>0</v>
      </c>
      <c r="G522" s="551" t="s">
        <v>1028</v>
      </c>
      <c r="H522" s="19" t="s">
        <v>123</v>
      </c>
      <c r="I522" s="20" t="s">
        <v>1029</v>
      </c>
      <c r="J522" s="279"/>
      <c r="K522" s="523"/>
      <c r="L522" s="21">
        <v>1</v>
      </c>
      <c r="M522" s="275" t="e">
        <f>VLOOKUP(A522,'Master Data'!A:P,23,FALSE)</f>
        <v>#REF!</v>
      </c>
      <c r="N522" s="72" t="e">
        <f t="shared" ref="N522:N524" si="63">SUM(M522*1.42)*L522</f>
        <v>#REF!</v>
      </c>
      <c r="O522" s="21"/>
      <c r="P522" s="21"/>
      <c r="Q522" s="269"/>
      <c r="R522" s="67"/>
      <c r="S522" s="67"/>
      <c r="T522" s="369"/>
      <c r="U522" s="384"/>
      <c r="V522" s="23"/>
      <c r="W522" s="23"/>
      <c r="X522" s="23"/>
      <c r="Y522" s="23"/>
      <c r="Z522" s="23"/>
      <c r="AA522" s="287">
        <v>64.95</v>
      </c>
      <c r="AB522"/>
      <c r="AC522" s="262" t="s">
        <v>1030</v>
      </c>
      <c r="AE522" s="12"/>
      <c r="AF522" s="12"/>
      <c r="AG522" s="12"/>
      <c r="AH522" s="12"/>
      <c r="AI522" s="12"/>
      <c r="AJ522" s="12"/>
    </row>
    <row r="523" spans="1:36" s="268" customFormat="1">
      <c r="A523" s="19" t="s">
        <v>1031</v>
      </c>
      <c r="B523" s="17">
        <f>IFERROR(VLOOKUP($H523,'QB Inv Curr'!$H:$AD,13,FALSE),"")</f>
        <v>0</v>
      </c>
      <c r="C523" s="17">
        <f>IFERROR(VLOOKUP($H523,'QB Inv Curr'!$H:$AE,23,FALSE),"")</f>
        <v>0</v>
      </c>
      <c r="D523" s="17">
        <f>IFERROR(VLOOKUP($H523,'QB Inv Curr'!$H:$AL,29,FALSE),"")</f>
        <v>0</v>
      </c>
      <c r="E523" s="17" t="str">
        <f t="shared" si="62"/>
        <v/>
      </c>
      <c r="F523" s="17">
        <f t="shared" si="61"/>
        <v>0</v>
      </c>
      <c r="G523" s="551" t="s">
        <v>1032</v>
      </c>
      <c r="H523" s="19" t="s">
        <v>1031</v>
      </c>
      <c r="I523" s="565" t="s">
        <v>1033</v>
      </c>
      <c r="J523" s="279" t="s">
        <v>1034</v>
      </c>
      <c r="K523" s="523"/>
      <c r="L523" s="21">
        <v>5</v>
      </c>
      <c r="M523" s="275" t="e">
        <f>VLOOKUP(A523,'Master Data'!A:P,23,FALSE)</f>
        <v>#REF!</v>
      </c>
      <c r="N523" s="72" t="e">
        <f t="shared" si="63"/>
        <v>#REF!</v>
      </c>
      <c r="O523" s="21"/>
      <c r="P523" s="21"/>
      <c r="Q523" s="256"/>
      <c r="R523" s="67"/>
      <c r="S523" s="67"/>
      <c r="T523" s="369"/>
      <c r="U523" s="384"/>
      <c r="V523" s="23"/>
      <c r="W523" s="23"/>
      <c r="X523" s="23"/>
      <c r="Y523" s="23"/>
      <c r="Z523" s="23"/>
      <c r="AA523" s="6"/>
      <c r="AB523"/>
      <c r="AC523" s="264"/>
      <c r="AE523" s="12"/>
      <c r="AF523" s="12"/>
      <c r="AG523" s="12"/>
      <c r="AH523" s="12"/>
      <c r="AI523" s="12"/>
      <c r="AJ523" s="12"/>
    </row>
    <row r="524" spans="1:36" s="268" customFormat="1">
      <c r="A524" s="19" t="s">
        <v>1012</v>
      </c>
      <c r="B524" s="17">
        <f>IFERROR(VLOOKUP($H524,'QB Inv Curr'!$H:$AD,13,FALSE),"")</f>
        <v>4000</v>
      </c>
      <c r="C524" s="17">
        <f>IFERROR(VLOOKUP($H524,'QB Inv Curr'!$H:$AE,23,FALSE),"")</f>
        <v>0</v>
      </c>
      <c r="D524" s="17">
        <f>IFERROR(VLOOKUP($H524,'QB Inv Curr'!$H:$AL,29,FALSE),"")</f>
        <v>0</v>
      </c>
      <c r="E524" s="17" t="str">
        <f t="shared" si="62"/>
        <v/>
      </c>
      <c r="F524" s="17">
        <f t="shared" si="61"/>
        <v>0</v>
      </c>
      <c r="G524" s="551" t="s">
        <v>1035</v>
      </c>
      <c r="H524" s="19" t="s">
        <v>1012</v>
      </c>
      <c r="I524" s="565" t="s">
        <v>1014</v>
      </c>
      <c r="J524" s="279"/>
      <c r="K524" s="523"/>
      <c r="L524" s="21">
        <v>1</v>
      </c>
      <c r="M524" s="275" t="e">
        <f>VLOOKUP(A524,'Master Data'!A:P,23,FALSE)</f>
        <v>#REF!</v>
      </c>
      <c r="N524" s="72" t="e">
        <f t="shared" si="63"/>
        <v>#REF!</v>
      </c>
      <c r="O524" s="21"/>
      <c r="P524" s="21"/>
      <c r="Q524" s="256"/>
      <c r="R524" s="67"/>
      <c r="S524" s="67"/>
      <c r="T524" s="369"/>
      <c r="U524" s="384"/>
      <c r="V524" s="23"/>
      <c r="W524" s="23"/>
      <c r="X524" s="23"/>
      <c r="Y524" s="23"/>
      <c r="Z524" s="23"/>
      <c r="AA524" s="6"/>
      <c r="AB524"/>
      <c r="AC524" s="264"/>
      <c r="AE524" s="12"/>
      <c r="AF524" s="12"/>
      <c r="AG524" s="12"/>
      <c r="AH524" s="12"/>
      <c r="AI524" s="12"/>
      <c r="AJ524" s="12"/>
    </row>
    <row r="525" spans="1:36" s="268" customFormat="1">
      <c r="A525" s="540"/>
      <c r="B525" s="17" t="str">
        <f>IFERROR(VLOOKUP($H525,'QB Inv Curr'!$H:$AD,13,FALSE),"")</f>
        <v/>
      </c>
      <c r="C525" s="17" t="str">
        <f>IFERROR(VLOOKUP($H525,'QB Inv Curr'!$H:$AE,23,FALSE),"")</f>
        <v/>
      </c>
      <c r="D525" s="17" t="str">
        <f>IFERROR(VLOOKUP($H525,'QB Inv Curr'!$H:$AL,29,FALSE),"")</f>
        <v/>
      </c>
      <c r="E525" s="17" t="str">
        <f t="shared" si="62"/>
        <v/>
      </c>
      <c r="F525" s="17" t="str">
        <f t="shared" si="61"/>
        <v/>
      </c>
      <c r="G525" s="547"/>
      <c r="H525" s="540"/>
      <c r="I525" s="541"/>
      <c r="J525" s="281"/>
      <c r="K525" s="524"/>
      <c r="L525" s="86"/>
      <c r="M525" s="87"/>
      <c r="N525" s="87"/>
      <c r="O525" s="86"/>
      <c r="P525" s="86"/>
      <c r="Q525" s="249"/>
      <c r="R525" s="67"/>
      <c r="S525" s="67"/>
      <c r="T525" s="369"/>
      <c r="U525" s="384"/>
      <c r="V525" s="23"/>
      <c r="W525" s="23"/>
      <c r="X525" s="23"/>
      <c r="Y525" s="23"/>
      <c r="Z525" s="23"/>
      <c r="AA525" s="6"/>
      <c r="AB525"/>
      <c r="AC525" s="264"/>
      <c r="AE525" s="12"/>
      <c r="AF525" s="12"/>
      <c r="AG525" s="12"/>
      <c r="AH525" s="12"/>
      <c r="AI525" s="12"/>
      <c r="AJ525" s="12"/>
    </row>
    <row r="526" spans="1:36" s="268" customFormat="1" ht="31.5">
      <c r="A526" s="539" t="s">
        <v>126</v>
      </c>
      <c r="B526" s="17">
        <f>IFERROR(VLOOKUP($H526,'QB Inv Curr'!$H:$AD,13,FALSE),"")</f>
        <v>8</v>
      </c>
      <c r="C526" s="17">
        <f>IFERROR(VLOOKUP($H526,'QB Inv Curr'!$H:$AE,23,FALSE),"")</f>
        <v>216</v>
      </c>
      <c r="D526" s="17">
        <f>IFERROR(VLOOKUP($H526,'QB Inv Curr'!$H:$AL,29,FALSE),"")</f>
        <v>0</v>
      </c>
      <c r="E526" s="17" t="str">
        <f t="shared" si="62"/>
        <v/>
      </c>
      <c r="F526" s="17">
        <f t="shared" si="61"/>
        <v>0</v>
      </c>
      <c r="G526" s="548" t="s">
        <v>127</v>
      </c>
      <c r="H526" s="539" t="s">
        <v>126</v>
      </c>
      <c r="I526" s="546"/>
      <c r="J526" s="278" t="s">
        <v>1036</v>
      </c>
      <c r="K526" s="521">
        <v>810797030384</v>
      </c>
      <c r="L526" s="17">
        <v>1</v>
      </c>
      <c r="M526" s="78"/>
      <c r="N526" s="78"/>
      <c r="O526" s="17">
        <v>1</v>
      </c>
      <c r="P526" s="17">
        <v>108</v>
      </c>
      <c r="Q526" s="18" t="e">
        <f>SUM(N527:N529)</f>
        <v>#REF!</v>
      </c>
      <c r="R526" s="255">
        <v>39.121499999999997</v>
      </c>
      <c r="S526" s="255">
        <v>69.989999999999995</v>
      </c>
      <c r="T526" s="371"/>
      <c r="U526" s="385"/>
      <c r="V526" s="23"/>
      <c r="W526" s="66" t="e">
        <f>Q526*1.55</f>
        <v>#REF!</v>
      </c>
      <c r="X526" s="260" t="e">
        <f>SUM(W526-Q526)/W526</f>
        <v>#REF!</v>
      </c>
      <c r="Y526" s="66">
        <v>64.95</v>
      </c>
      <c r="Z526" s="260" t="e">
        <f>SUM(Y526-W526)/Y526</f>
        <v>#REF!</v>
      </c>
      <c r="AA526" s="287">
        <f>Y526*1.15</f>
        <v>74.692499999999995</v>
      </c>
      <c r="AB526" s="261" t="e">
        <f>SUM(AA526-Q526)/AA526</f>
        <v>#REF!</v>
      </c>
      <c r="AC526" s="264"/>
      <c r="AE526" s="12"/>
      <c r="AF526" s="12"/>
      <c r="AG526" s="12"/>
      <c r="AH526" s="12"/>
      <c r="AI526" s="12"/>
      <c r="AJ526" s="12"/>
    </row>
    <row r="527" spans="1:36" s="268" customFormat="1">
      <c r="A527" s="19" t="s">
        <v>126</v>
      </c>
      <c r="B527" s="17">
        <f>IFERROR(VLOOKUP($H527,'QB Inv Curr'!$H:$AD,13,FALSE),"")</f>
        <v>8</v>
      </c>
      <c r="C527" s="17">
        <f>IFERROR(VLOOKUP($H527,'QB Inv Curr'!$H:$AE,23,FALSE),"")</f>
        <v>216</v>
      </c>
      <c r="D527" s="17">
        <f>IFERROR(VLOOKUP($H527,'QB Inv Curr'!$H:$AL,29,FALSE),"")</f>
        <v>0</v>
      </c>
      <c r="E527" s="17" t="str">
        <f t="shared" si="62"/>
        <v/>
      </c>
      <c r="F527" s="17">
        <f t="shared" si="61"/>
        <v>0</v>
      </c>
      <c r="G527" s="285" t="s">
        <v>1037</v>
      </c>
      <c r="H527" s="19" t="s">
        <v>126</v>
      </c>
      <c r="I527" s="20" t="s">
        <v>1038</v>
      </c>
      <c r="J527" s="279"/>
      <c r="K527" s="523"/>
      <c r="L527" s="21">
        <v>1</v>
      </c>
      <c r="M527" s="275" t="e">
        <f>VLOOKUP(A527,'Master Data'!A:P,23,FALSE)</f>
        <v>#REF!</v>
      </c>
      <c r="N527" s="72" t="e">
        <f t="shared" ref="N527:N529" si="64">SUM(M527*1.42)*L527</f>
        <v>#REF!</v>
      </c>
      <c r="O527" s="21"/>
      <c r="P527" s="21"/>
      <c r="Q527" s="269"/>
      <c r="R527" s="67"/>
      <c r="S527" s="67"/>
      <c r="T527" s="369"/>
      <c r="U527" s="384"/>
      <c r="V527" s="23"/>
      <c r="W527" s="23"/>
      <c r="X527" s="23"/>
      <c r="Y527" s="23"/>
      <c r="Z527" s="23"/>
      <c r="AA527" s="287">
        <v>64.95</v>
      </c>
      <c r="AB527"/>
      <c r="AC527" s="262" t="s">
        <v>1039</v>
      </c>
      <c r="AE527" s="12"/>
      <c r="AF527" s="12"/>
      <c r="AG527" s="12"/>
      <c r="AH527" s="12"/>
      <c r="AI527" s="12"/>
      <c r="AJ527" s="12"/>
    </row>
    <row r="528" spans="1:36" s="268" customFormat="1">
      <c r="A528" s="19" t="s">
        <v>1031</v>
      </c>
      <c r="B528" s="17">
        <f>IFERROR(VLOOKUP($H528,'QB Inv Curr'!$H:$AD,13,FALSE),"")</f>
        <v>0</v>
      </c>
      <c r="C528" s="17">
        <f>IFERROR(VLOOKUP($H528,'QB Inv Curr'!$H:$AE,23,FALSE),"")</f>
        <v>0</v>
      </c>
      <c r="D528" s="17">
        <f>IFERROR(VLOOKUP($H528,'QB Inv Curr'!$H:$AL,29,FALSE),"")</f>
        <v>0</v>
      </c>
      <c r="E528" s="17" t="str">
        <f t="shared" si="62"/>
        <v/>
      </c>
      <c r="F528" s="17">
        <f t="shared" si="61"/>
        <v>0</v>
      </c>
      <c r="G528" s="285" t="s">
        <v>1040</v>
      </c>
      <c r="H528" s="19" t="s">
        <v>1031</v>
      </c>
      <c r="I528" s="565" t="s">
        <v>1033</v>
      </c>
      <c r="J528" s="279" t="s">
        <v>1034</v>
      </c>
      <c r="K528" s="523"/>
      <c r="L528" s="21">
        <v>5</v>
      </c>
      <c r="M528" s="275" t="e">
        <f>VLOOKUP(A528,'Master Data'!A:P,23,FALSE)</f>
        <v>#REF!</v>
      </c>
      <c r="N528" s="72" t="e">
        <f t="shared" si="64"/>
        <v>#REF!</v>
      </c>
      <c r="O528" s="21"/>
      <c r="P528" s="21"/>
      <c r="Q528" s="256"/>
      <c r="R528" s="67"/>
      <c r="S528" s="67"/>
      <c r="T528" s="369"/>
      <c r="U528" s="384"/>
      <c r="V528" s="23"/>
      <c r="W528" s="23"/>
      <c r="X528" s="23"/>
      <c r="Y528" s="23"/>
      <c r="Z528" s="23"/>
      <c r="AA528" s="6"/>
      <c r="AB528"/>
      <c r="AC528" s="264"/>
      <c r="AE528" s="12"/>
      <c r="AF528" s="12"/>
      <c r="AG528" s="12"/>
      <c r="AH528" s="12"/>
      <c r="AI528" s="12"/>
      <c r="AJ528" s="12"/>
    </row>
    <row r="529" spans="1:36" s="268" customFormat="1">
      <c r="A529" s="19" t="s">
        <v>1012</v>
      </c>
      <c r="B529" s="17">
        <f>IFERROR(VLOOKUP($H529,'QB Inv Curr'!$H:$AD,13,FALSE),"")</f>
        <v>4000</v>
      </c>
      <c r="C529" s="17">
        <f>IFERROR(VLOOKUP($H529,'QB Inv Curr'!$H:$AE,23,FALSE),"")</f>
        <v>0</v>
      </c>
      <c r="D529" s="17">
        <f>IFERROR(VLOOKUP($H529,'QB Inv Curr'!$H:$AL,29,FALSE),"")</f>
        <v>0</v>
      </c>
      <c r="E529" s="17" t="str">
        <f t="shared" si="62"/>
        <v/>
      </c>
      <c r="F529" s="17">
        <f t="shared" si="61"/>
        <v>0</v>
      </c>
      <c r="G529" s="285" t="s">
        <v>1041</v>
      </c>
      <c r="H529" s="19" t="s">
        <v>1012</v>
      </c>
      <c r="I529" s="565" t="s">
        <v>1014</v>
      </c>
      <c r="J529" s="279"/>
      <c r="K529" s="523"/>
      <c r="L529" s="21">
        <v>1</v>
      </c>
      <c r="M529" s="275" t="e">
        <f>VLOOKUP(A529,'Master Data'!A:P,23,FALSE)</f>
        <v>#REF!</v>
      </c>
      <c r="N529" s="72" t="e">
        <f t="shared" si="64"/>
        <v>#REF!</v>
      </c>
      <c r="O529" s="21"/>
      <c r="P529" s="21"/>
      <c r="Q529" s="256"/>
      <c r="R529" s="67"/>
      <c r="S529" s="67"/>
      <c r="T529" s="369"/>
      <c r="U529" s="384"/>
      <c r="V529" s="23"/>
      <c r="W529" s="23"/>
      <c r="X529" s="23"/>
      <c r="Y529" s="23"/>
      <c r="Z529" s="23"/>
      <c r="AA529" s="6"/>
      <c r="AB529"/>
      <c r="AC529" s="264"/>
      <c r="AE529" s="12"/>
      <c r="AF529" s="12"/>
      <c r="AG529" s="12"/>
      <c r="AH529" s="12"/>
      <c r="AI529" s="12"/>
      <c r="AJ529" s="12"/>
    </row>
    <row r="530" spans="1:36" s="268" customFormat="1">
      <c r="A530" s="540"/>
      <c r="B530" s="17" t="str">
        <f>IFERROR(VLOOKUP($H530,'QB Inv Curr'!$H:$AD,13,FALSE),"")</f>
        <v/>
      </c>
      <c r="C530" s="17" t="str">
        <f>IFERROR(VLOOKUP($H530,'QB Inv Curr'!$H:$AE,23,FALSE),"")</f>
        <v/>
      </c>
      <c r="D530" s="17" t="str">
        <f>IFERROR(VLOOKUP($H530,'QB Inv Curr'!$H:$AL,29,FALSE),"")</f>
        <v/>
      </c>
      <c r="E530" s="17" t="str">
        <f t="shared" si="62"/>
        <v/>
      </c>
      <c r="F530" s="17" t="str">
        <f t="shared" si="61"/>
        <v/>
      </c>
      <c r="G530" s="547"/>
      <c r="H530" s="540"/>
      <c r="I530" s="541"/>
      <c r="J530" s="281"/>
      <c r="K530" s="524"/>
      <c r="L530" s="86"/>
      <c r="M530" s="87"/>
      <c r="N530" s="87"/>
      <c r="O530" s="86"/>
      <c r="P530" s="86"/>
      <c r="Q530" s="249"/>
      <c r="R530" s="67"/>
      <c r="S530" s="67"/>
      <c r="T530" s="369"/>
      <c r="U530" s="384"/>
      <c r="V530" s="23"/>
      <c r="W530" s="23"/>
      <c r="X530" s="23"/>
      <c r="Y530" s="23"/>
      <c r="Z530" s="23"/>
      <c r="AA530" s="6"/>
      <c r="AB530"/>
      <c r="AC530" s="264"/>
      <c r="AE530" s="12"/>
      <c r="AF530" s="12"/>
      <c r="AG530" s="12"/>
      <c r="AH530" s="12"/>
      <c r="AI530" s="12"/>
      <c r="AJ530" s="12"/>
    </row>
    <row r="531" spans="1:36" s="2" customFormat="1" ht="31.5">
      <c r="A531" s="552" t="s">
        <v>161</v>
      </c>
      <c r="B531" s="17">
        <f>IFERROR(VLOOKUP($H531,'QB Inv Curr'!$H:$AD,13,FALSE),"")</f>
        <v>0</v>
      </c>
      <c r="C531" s="17">
        <f>IFERROR(VLOOKUP($H531,'QB Inv Curr'!$H:$AE,23,FALSE),"")</f>
        <v>63</v>
      </c>
      <c r="D531" s="17">
        <f>IFERROR(VLOOKUP($H531,'QB Inv Curr'!$H:$AL,29,FALSE),"")</f>
        <v>0</v>
      </c>
      <c r="E531" s="17" t="str">
        <f t="shared" si="62"/>
        <v/>
      </c>
      <c r="F531" s="17">
        <f t="shared" si="61"/>
        <v>0</v>
      </c>
      <c r="G531" s="550"/>
      <c r="H531" s="552" t="s">
        <v>161</v>
      </c>
      <c r="I531" s="26"/>
      <c r="J531" s="278" t="s">
        <v>1042</v>
      </c>
      <c r="K531" s="521">
        <v>810797031190</v>
      </c>
      <c r="L531" s="21">
        <v>1</v>
      </c>
      <c r="M531" s="77"/>
      <c r="N531" s="77"/>
      <c r="O531" s="21">
        <v>1</v>
      </c>
      <c r="P531" s="21"/>
      <c r="Q531" s="18" t="e">
        <f>SUM(N532:N535)</f>
        <v>#REF!</v>
      </c>
      <c r="R531" s="255" t="e">
        <v>#N/A</v>
      </c>
      <c r="S531" s="255" t="e">
        <v>#N/A</v>
      </c>
      <c r="T531" s="371"/>
      <c r="U531" s="385"/>
      <c r="V531" s="23"/>
      <c r="W531" s="66" t="e">
        <f>Q531*1.55</f>
        <v>#REF!</v>
      </c>
      <c r="X531" s="260" t="e">
        <f>SUM(W531-Q531)/W531</f>
        <v>#REF!</v>
      </c>
      <c r="Y531" s="66">
        <v>119.95</v>
      </c>
      <c r="Z531" s="260" t="e">
        <f>SUM(Y531-W531)/Y531</f>
        <v>#REF!</v>
      </c>
      <c r="AA531" s="287">
        <f>Y531*1.15</f>
        <v>137.9425</v>
      </c>
      <c r="AB531" s="261" t="e">
        <f>SUM(AA531-Q531)/AA531</f>
        <v>#REF!</v>
      </c>
      <c r="AC531" s="264"/>
    </row>
    <row r="532" spans="1:36" s="2" customFormat="1">
      <c r="A532" s="19" t="s">
        <v>161</v>
      </c>
      <c r="B532" s="17">
        <f>IFERROR(VLOOKUP($H532,'QB Inv Curr'!$H:$AD,13,FALSE),"")</f>
        <v>0</v>
      </c>
      <c r="C532" s="17">
        <f>IFERROR(VLOOKUP($H532,'QB Inv Curr'!$H:$AE,23,FALSE),"")</f>
        <v>63</v>
      </c>
      <c r="D532" s="17">
        <f>IFERROR(VLOOKUP($H532,'QB Inv Curr'!$H:$AL,29,FALSE),"")</f>
        <v>0</v>
      </c>
      <c r="E532" s="17" t="str">
        <f t="shared" si="62"/>
        <v/>
      </c>
      <c r="F532" s="17">
        <f t="shared" si="61"/>
        <v>0</v>
      </c>
      <c r="G532" s="553">
        <v>298277</v>
      </c>
      <c r="H532" s="19" t="s">
        <v>161</v>
      </c>
      <c r="I532" s="26" t="s">
        <v>1043</v>
      </c>
      <c r="J532" s="279"/>
      <c r="K532" s="523"/>
      <c r="L532" s="21">
        <v>1</v>
      </c>
      <c r="M532" s="275" t="e">
        <f>VLOOKUP(A532,'Master Data'!A:P,23,FALSE)</f>
        <v>#REF!</v>
      </c>
      <c r="N532" s="72" t="e">
        <f t="shared" ref="N532:N535" si="65">SUM(M532*1.42)*L532</f>
        <v>#REF!</v>
      </c>
      <c r="O532" s="21"/>
      <c r="P532" s="21"/>
      <c r="Q532" s="269"/>
      <c r="R532" s="67"/>
      <c r="S532" s="67"/>
      <c r="T532" s="369"/>
      <c r="U532" s="384"/>
      <c r="V532" s="23"/>
      <c r="W532" s="23"/>
      <c r="X532" s="23"/>
      <c r="Y532" s="23"/>
      <c r="Z532" s="23"/>
      <c r="AA532" s="287"/>
      <c r="AB532"/>
      <c r="AC532" s="262" t="s">
        <v>1044</v>
      </c>
    </row>
    <row r="533" spans="1:36" s="2" customFormat="1">
      <c r="A533" s="19" t="s">
        <v>1045</v>
      </c>
      <c r="B533" s="17">
        <f>IFERROR(VLOOKUP($H533,'QB Inv Curr'!$H:$AD,13,FALSE),"")</f>
        <v>0</v>
      </c>
      <c r="C533" s="17">
        <f>IFERROR(VLOOKUP($H533,'QB Inv Curr'!$H:$AE,23,FALSE),"")</f>
        <v>0</v>
      </c>
      <c r="D533" s="17">
        <f>IFERROR(VLOOKUP($H533,'QB Inv Curr'!$H:$AL,29,FALSE),"")</f>
        <v>0</v>
      </c>
      <c r="E533" s="17" t="str">
        <f t="shared" si="62"/>
        <v/>
      </c>
      <c r="F533" s="17">
        <f t="shared" si="61"/>
        <v>0</v>
      </c>
      <c r="G533" s="285" t="s">
        <v>1046</v>
      </c>
      <c r="H533" s="19" t="s">
        <v>1045</v>
      </c>
      <c r="I533" s="565" t="s">
        <v>1047</v>
      </c>
      <c r="J533" s="279" t="s">
        <v>1048</v>
      </c>
      <c r="K533" s="523"/>
      <c r="L533" s="21">
        <v>4</v>
      </c>
      <c r="M533" s="275" t="e">
        <f>VLOOKUP(A533,'Master Data'!A:P,23,FALSE)</f>
        <v>#REF!</v>
      </c>
      <c r="N533" s="72" t="e">
        <f t="shared" si="65"/>
        <v>#REF!</v>
      </c>
      <c r="O533" s="21"/>
      <c r="P533" s="21"/>
      <c r="Q533" s="256"/>
      <c r="R533" s="67"/>
      <c r="S533" s="67"/>
      <c r="T533" s="369"/>
      <c r="U533" s="384"/>
      <c r="V533" s="23"/>
      <c r="W533" s="23"/>
      <c r="X533" s="23"/>
      <c r="Y533" s="23"/>
      <c r="Z533" s="23"/>
      <c r="AC533" s="264"/>
    </row>
    <row r="534" spans="1:36" s="268" customFormat="1">
      <c r="A534" s="19" t="s">
        <v>1049</v>
      </c>
      <c r="B534" s="17">
        <f>IFERROR(VLOOKUP($H534,'QB Inv Curr'!$H:$AD,13,FALSE),"")</f>
        <v>0</v>
      </c>
      <c r="C534" s="17">
        <f>IFERROR(VLOOKUP($H534,'QB Inv Curr'!$H:$AE,23,FALSE),"")</f>
        <v>0</v>
      </c>
      <c r="D534" s="17">
        <f>IFERROR(VLOOKUP($H534,'QB Inv Curr'!$H:$AL,29,FALSE),"")</f>
        <v>0</v>
      </c>
      <c r="E534" s="17" t="str">
        <f t="shared" si="62"/>
        <v/>
      </c>
      <c r="F534" s="17">
        <f t="shared" si="61"/>
        <v>0</v>
      </c>
      <c r="G534" s="285"/>
      <c r="H534" s="19" t="s">
        <v>1049</v>
      </c>
      <c r="I534" s="565" t="s">
        <v>1050</v>
      </c>
      <c r="J534" s="279" t="s">
        <v>1051</v>
      </c>
      <c r="K534" s="523"/>
      <c r="L534" s="21">
        <v>4</v>
      </c>
      <c r="M534" s="275" t="e">
        <f>VLOOKUP(A534,'Master Data'!A:P,23,FALSE)</f>
        <v>#REF!</v>
      </c>
      <c r="N534" s="72" t="e">
        <f t="shared" si="65"/>
        <v>#REF!</v>
      </c>
      <c r="O534" s="21"/>
      <c r="P534" s="21"/>
      <c r="Q534" s="256"/>
      <c r="R534" s="67"/>
      <c r="S534" s="67"/>
      <c r="T534" s="369"/>
      <c r="U534" s="384"/>
      <c r="V534" s="23"/>
      <c r="W534" s="23"/>
      <c r="X534" s="23"/>
      <c r="Y534" s="23"/>
      <c r="Z534" s="23"/>
      <c r="AA534" s="6"/>
      <c r="AB534"/>
      <c r="AC534" s="264"/>
      <c r="AE534" s="12"/>
      <c r="AF534" s="12"/>
      <c r="AG534" s="12"/>
      <c r="AH534" s="12"/>
      <c r="AI534" s="12"/>
      <c r="AJ534" s="12"/>
    </row>
    <row r="535" spans="1:36" s="268" customFormat="1">
      <c r="A535" s="19" t="s">
        <v>1012</v>
      </c>
      <c r="B535" s="17">
        <f>IFERROR(VLOOKUP($H535,'QB Inv Curr'!$H:$AD,13,FALSE),"")</f>
        <v>4000</v>
      </c>
      <c r="C535" s="17">
        <f>IFERROR(VLOOKUP($H535,'QB Inv Curr'!$H:$AE,23,FALSE),"")</f>
        <v>0</v>
      </c>
      <c r="D535" s="17">
        <f>IFERROR(VLOOKUP($H535,'QB Inv Curr'!$H:$AL,29,FALSE),"")</f>
        <v>0</v>
      </c>
      <c r="E535" s="17" t="str">
        <f t="shared" si="62"/>
        <v/>
      </c>
      <c r="F535" s="17">
        <f t="shared" si="61"/>
        <v>0</v>
      </c>
      <c r="G535" s="285"/>
      <c r="H535" s="19" t="s">
        <v>1012</v>
      </c>
      <c r="I535" s="565" t="s">
        <v>1014</v>
      </c>
      <c r="J535" s="279"/>
      <c r="K535" s="523"/>
      <c r="L535" s="21">
        <v>1</v>
      </c>
      <c r="M535" s="275" t="e">
        <f>VLOOKUP(A535,'Master Data'!A:P,23,FALSE)</f>
        <v>#REF!</v>
      </c>
      <c r="N535" s="72" t="e">
        <f t="shared" si="65"/>
        <v>#REF!</v>
      </c>
      <c r="O535" s="21"/>
      <c r="P535" s="21"/>
      <c r="Q535" s="256"/>
      <c r="R535" s="67"/>
      <c r="S535" s="67"/>
      <c r="T535" s="369"/>
      <c r="U535" s="384"/>
      <c r="V535" s="23"/>
      <c r="W535" s="23"/>
      <c r="X535" s="23"/>
      <c r="Y535" s="23"/>
      <c r="Z535" s="23"/>
      <c r="AA535" s="6"/>
      <c r="AB535"/>
      <c r="AC535" s="264"/>
      <c r="AE535" s="12"/>
      <c r="AF535" s="12"/>
      <c r="AG535" s="12"/>
      <c r="AH535" s="12"/>
      <c r="AI535" s="12"/>
      <c r="AJ535" s="12"/>
    </row>
    <row r="536" spans="1:36" s="268" customFormat="1">
      <c r="A536" s="540"/>
      <c r="B536" s="17" t="str">
        <f>IFERROR(VLOOKUP($H536,'QB Inv Curr'!$H:$AD,13,FALSE),"")</f>
        <v/>
      </c>
      <c r="C536" s="17" t="str">
        <f>IFERROR(VLOOKUP($H536,'QB Inv Curr'!$H:$AE,23,FALSE),"")</f>
        <v/>
      </c>
      <c r="D536" s="17" t="str">
        <f>IFERROR(VLOOKUP($H536,'QB Inv Curr'!$H:$AL,29,FALSE),"")</f>
        <v/>
      </c>
      <c r="E536" s="17" t="str">
        <f t="shared" si="62"/>
        <v/>
      </c>
      <c r="F536" s="17" t="str">
        <f t="shared" si="61"/>
        <v/>
      </c>
      <c r="G536" s="547"/>
      <c r="H536" s="540"/>
      <c r="I536" s="566"/>
      <c r="J536" s="281"/>
      <c r="K536" s="524"/>
      <c r="L536" s="86"/>
      <c r="M536" s="87"/>
      <c r="N536" s="87"/>
      <c r="O536" s="86"/>
      <c r="P536" s="86"/>
      <c r="Q536" s="249"/>
      <c r="R536" s="67"/>
      <c r="S536" s="67"/>
      <c r="T536" s="369"/>
      <c r="U536" s="384"/>
      <c r="V536" s="23"/>
      <c r="W536" s="23"/>
      <c r="X536" s="23"/>
      <c r="Y536" s="23"/>
      <c r="Z536" s="23"/>
      <c r="AA536" s="6"/>
      <c r="AB536"/>
      <c r="AC536" s="264"/>
      <c r="AE536" s="12"/>
      <c r="AF536" s="12"/>
      <c r="AG536" s="12"/>
      <c r="AH536" s="12"/>
      <c r="AI536" s="12"/>
      <c r="AJ536" s="12"/>
    </row>
    <row r="537" spans="1:36" s="2" customFormat="1" ht="31.5">
      <c r="A537" s="552" t="s">
        <v>163</v>
      </c>
      <c r="B537" s="17">
        <f>IFERROR(VLOOKUP($H537,'QB Inv Curr'!$H:$AD,13,FALSE),"")</f>
        <v>0</v>
      </c>
      <c r="C537" s="17">
        <f>IFERROR(VLOOKUP($H537,'QB Inv Curr'!$H:$AE,23,FALSE),"")</f>
        <v>63</v>
      </c>
      <c r="D537" s="17">
        <f>IFERROR(VLOOKUP($H537,'QB Inv Curr'!$H:$AL,29,FALSE),"")</f>
        <v>0</v>
      </c>
      <c r="E537" s="17" t="str">
        <f t="shared" si="62"/>
        <v/>
      </c>
      <c r="F537" s="17">
        <f t="shared" si="61"/>
        <v>0</v>
      </c>
      <c r="G537" s="553"/>
      <c r="H537" s="552" t="s">
        <v>163</v>
      </c>
      <c r="I537" s="26"/>
      <c r="J537" s="278" t="s">
        <v>1052</v>
      </c>
      <c r="K537" s="521">
        <v>810797031206</v>
      </c>
      <c r="L537" s="21">
        <v>1</v>
      </c>
      <c r="M537" s="77"/>
      <c r="N537" s="77"/>
      <c r="O537" s="21">
        <v>1</v>
      </c>
      <c r="P537" s="21"/>
      <c r="Q537" s="18" t="e">
        <f>SUM(N538:N541)</f>
        <v>#REF!</v>
      </c>
      <c r="R537" s="255" t="e">
        <v>#N/A</v>
      </c>
      <c r="S537" s="255" t="e">
        <v>#N/A</v>
      </c>
      <c r="T537" s="371"/>
      <c r="U537" s="385"/>
      <c r="V537" s="23"/>
      <c r="W537" s="66" t="e">
        <f>Q537*1.55</f>
        <v>#REF!</v>
      </c>
      <c r="X537" s="260" t="e">
        <f>SUM(W537-Q537)/W537</f>
        <v>#REF!</v>
      </c>
      <c r="Y537" s="66">
        <v>119.95</v>
      </c>
      <c r="Z537" s="260" t="e">
        <f>SUM(Y537-W537)/Y537</f>
        <v>#REF!</v>
      </c>
      <c r="AA537" s="287">
        <f>Y537*1.15</f>
        <v>137.9425</v>
      </c>
      <c r="AB537" s="261" t="e">
        <f>SUM(AA537-Q537)/AA537</f>
        <v>#REF!</v>
      </c>
      <c r="AC537" s="264"/>
    </row>
    <row r="538" spans="1:36" s="2" customFormat="1">
      <c r="A538" s="19" t="s">
        <v>163</v>
      </c>
      <c r="B538" s="17">
        <f>IFERROR(VLOOKUP($H538,'QB Inv Curr'!$H:$AD,13,FALSE),"")</f>
        <v>0</v>
      </c>
      <c r="C538" s="17">
        <f>IFERROR(VLOOKUP($H538,'QB Inv Curr'!$H:$AE,23,FALSE),"")</f>
        <v>63</v>
      </c>
      <c r="D538" s="17">
        <f>IFERROR(VLOOKUP($H538,'QB Inv Curr'!$H:$AL,29,FALSE),"")</f>
        <v>0</v>
      </c>
      <c r="E538" s="17" t="str">
        <f t="shared" si="62"/>
        <v/>
      </c>
      <c r="F538" s="17">
        <f t="shared" si="61"/>
        <v>0</v>
      </c>
      <c r="G538" s="553">
        <v>298279</v>
      </c>
      <c r="H538" s="19" t="s">
        <v>163</v>
      </c>
      <c r="I538" s="26" t="s">
        <v>1053</v>
      </c>
      <c r="J538" s="279"/>
      <c r="K538" s="523"/>
      <c r="L538" s="21">
        <v>1</v>
      </c>
      <c r="M538" s="275" t="e">
        <f>VLOOKUP(A538,'Master Data'!A:P,23,FALSE)</f>
        <v>#REF!</v>
      </c>
      <c r="N538" s="72" t="e">
        <f t="shared" ref="N538:N541" si="66">SUM(M538*1.42)*L538</f>
        <v>#REF!</v>
      </c>
      <c r="O538" s="21"/>
      <c r="P538" s="21"/>
      <c r="Q538" s="269"/>
      <c r="R538" s="67"/>
      <c r="S538" s="67"/>
      <c r="T538" s="369"/>
      <c r="U538" s="384"/>
      <c r="V538" s="23"/>
      <c r="W538" s="23"/>
      <c r="X538" s="23"/>
      <c r="Y538" s="23"/>
      <c r="Z538" s="23"/>
      <c r="AA538" s="287">
        <v>119.95</v>
      </c>
      <c r="AB538"/>
      <c r="AC538" s="262" t="s">
        <v>1054</v>
      </c>
    </row>
    <row r="539" spans="1:36" s="2" customFormat="1">
      <c r="A539" s="19" t="s">
        <v>1045</v>
      </c>
      <c r="B539" s="17">
        <f>IFERROR(VLOOKUP($H539,'QB Inv Curr'!$H:$AD,13,FALSE),"")</f>
        <v>0</v>
      </c>
      <c r="C539" s="17">
        <f>IFERROR(VLOOKUP($H539,'QB Inv Curr'!$H:$AE,23,FALSE),"")</f>
        <v>0</v>
      </c>
      <c r="D539" s="17">
        <f>IFERROR(VLOOKUP($H539,'QB Inv Curr'!$H:$AL,29,FALSE),"")</f>
        <v>0</v>
      </c>
      <c r="E539" s="17" t="str">
        <f t="shared" si="62"/>
        <v/>
      </c>
      <c r="F539" s="17">
        <f t="shared" si="61"/>
        <v>0</v>
      </c>
      <c r="G539" s="285" t="s">
        <v>1055</v>
      </c>
      <c r="H539" s="19" t="s">
        <v>1045</v>
      </c>
      <c r="I539" s="565" t="s">
        <v>1047</v>
      </c>
      <c r="J539" s="279" t="s">
        <v>1048</v>
      </c>
      <c r="K539" s="523"/>
      <c r="L539" s="21">
        <v>4</v>
      </c>
      <c r="M539" s="275" t="e">
        <f>VLOOKUP(A539,'Master Data'!A:P,23,FALSE)</f>
        <v>#REF!</v>
      </c>
      <c r="N539" s="72" t="e">
        <f t="shared" si="66"/>
        <v>#REF!</v>
      </c>
      <c r="O539" s="21"/>
      <c r="P539" s="21"/>
      <c r="Q539" s="256"/>
      <c r="R539" s="67"/>
      <c r="S539" s="67"/>
      <c r="T539" s="369"/>
      <c r="U539" s="384"/>
      <c r="V539" s="23"/>
      <c r="W539" s="23"/>
      <c r="X539" s="23"/>
      <c r="Y539" s="23"/>
      <c r="Z539" s="23"/>
      <c r="AC539" s="264"/>
    </row>
    <row r="540" spans="1:36" s="268" customFormat="1">
      <c r="A540" s="19" t="s">
        <v>1049</v>
      </c>
      <c r="B540" s="17">
        <f>IFERROR(VLOOKUP($H540,'QB Inv Curr'!$H:$AD,13,FALSE),"")</f>
        <v>0</v>
      </c>
      <c r="C540" s="17">
        <f>IFERROR(VLOOKUP($H540,'QB Inv Curr'!$H:$AE,23,FALSE),"")</f>
        <v>0</v>
      </c>
      <c r="D540" s="17">
        <f>IFERROR(VLOOKUP($H540,'QB Inv Curr'!$H:$AL,29,FALSE),"")</f>
        <v>0</v>
      </c>
      <c r="E540" s="17" t="str">
        <f t="shared" si="62"/>
        <v/>
      </c>
      <c r="F540" s="17">
        <f t="shared" si="61"/>
        <v>0</v>
      </c>
      <c r="G540" s="285"/>
      <c r="H540" s="19" t="s">
        <v>1049</v>
      </c>
      <c r="I540" s="565" t="s">
        <v>1050</v>
      </c>
      <c r="J540" s="279" t="s">
        <v>1051</v>
      </c>
      <c r="K540" s="523"/>
      <c r="L540" s="21">
        <v>4</v>
      </c>
      <c r="M540" s="275" t="e">
        <f>VLOOKUP(A540,'Master Data'!A:P,23,FALSE)</f>
        <v>#REF!</v>
      </c>
      <c r="N540" s="72" t="e">
        <f t="shared" si="66"/>
        <v>#REF!</v>
      </c>
      <c r="O540" s="21"/>
      <c r="P540" s="21"/>
      <c r="Q540" s="256"/>
      <c r="R540" s="67"/>
      <c r="S540" s="67"/>
      <c r="T540" s="369"/>
      <c r="U540" s="384"/>
      <c r="V540" s="23"/>
      <c r="W540" s="23"/>
      <c r="X540" s="23"/>
      <c r="Y540" s="23"/>
      <c r="Z540" s="23"/>
      <c r="AA540" s="6"/>
      <c r="AB540"/>
      <c r="AC540" s="264"/>
      <c r="AE540" s="12"/>
      <c r="AF540" s="12"/>
      <c r="AG540" s="12"/>
      <c r="AH540" s="12"/>
      <c r="AI540" s="12"/>
      <c r="AJ540" s="12"/>
    </row>
    <row r="541" spans="1:36" s="268" customFormat="1">
      <c r="A541" s="19" t="s">
        <v>1012</v>
      </c>
      <c r="B541" s="17">
        <f>IFERROR(VLOOKUP($H541,'QB Inv Curr'!$H:$AD,13,FALSE),"")</f>
        <v>4000</v>
      </c>
      <c r="C541" s="17">
        <f>IFERROR(VLOOKUP($H541,'QB Inv Curr'!$H:$AE,23,FALSE),"")</f>
        <v>0</v>
      </c>
      <c r="D541" s="17">
        <f>IFERROR(VLOOKUP($H541,'QB Inv Curr'!$H:$AL,29,FALSE),"")</f>
        <v>0</v>
      </c>
      <c r="E541" s="17" t="str">
        <f t="shared" si="62"/>
        <v/>
      </c>
      <c r="F541" s="17">
        <f t="shared" si="61"/>
        <v>0</v>
      </c>
      <c r="G541" s="285"/>
      <c r="H541" s="19" t="s">
        <v>1012</v>
      </c>
      <c r="I541" s="565" t="s">
        <v>1014</v>
      </c>
      <c r="J541" s="279"/>
      <c r="K541" s="523"/>
      <c r="L541" s="21">
        <v>1</v>
      </c>
      <c r="M541" s="275" t="e">
        <f>VLOOKUP(A541,'Master Data'!A:P,23,FALSE)</f>
        <v>#REF!</v>
      </c>
      <c r="N541" s="72" t="e">
        <f t="shared" si="66"/>
        <v>#REF!</v>
      </c>
      <c r="O541" s="21"/>
      <c r="P541" s="21"/>
      <c r="Q541" s="256"/>
      <c r="R541" s="67"/>
      <c r="S541" s="67"/>
      <c r="T541" s="369"/>
      <c r="U541" s="384"/>
      <c r="V541" s="23"/>
      <c r="W541" s="23"/>
      <c r="X541" s="23"/>
      <c r="Y541" s="23"/>
      <c r="Z541" s="23"/>
      <c r="AA541" s="6"/>
      <c r="AB541"/>
      <c r="AC541" s="264"/>
      <c r="AE541" s="12"/>
      <c r="AF541" s="12"/>
      <c r="AG541" s="12"/>
      <c r="AH541" s="12"/>
      <c r="AI541" s="12"/>
      <c r="AJ541" s="12"/>
    </row>
    <row r="542" spans="1:36" s="268" customFormat="1">
      <c r="A542" s="540"/>
      <c r="B542" s="17" t="str">
        <f>IFERROR(VLOOKUP($H542,'QB Inv Curr'!$H:$AD,13,FALSE),"")</f>
        <v/>
      </c>
      <c r="C542" s="17" t="str">
        <f>IFERROR(VLOOKUP($H542,'QB Inv Curr'!$H:$AE,23,FALSE),"")</f>
        <v/>
      </c>
      <c r="D542" s="17" t="str">
        <f>IFERROR(VLOOKUP($H542,'QB Inv Curr'!$H:$AL,29,FALSE),"")</f>
        <v/>
      </c>
      <c r="E542" s="17" t="str">
        <f t="shared" si="62"/>
        <v/>
      </c>
      <c r="F542" s="17" t="str">
        <f t="shared" si="61"/>
        <v/>
      </c>
      <c r="G542" s="547"/>
      <c r="H542" s="540"/>
      <c r="I542" s="541"/>
      <c r="J542" s="281"/>
      <c r="K542" s="524"/>
      <c r="L542" s="86"/>
      <c r="M542" s="87"/>
      <c r="N542" s="87"/>
      <c r="O542" s="86"/>
      <c r="P542" s="86"/>
      <c r="Q542" s="249"/>
      <c r="R542" s="67"/>
      <c r="S542" s="67"/>
      <c r="T542" s="369"/>
      <c r="U542" s="384"/>
      <c r="V542" s="23"/>
      <c r="W542" s="23"/>
      <c r="X542" s="23"/>
      <c r="Y542" s="23"/>
      <c r="Z542" s="23"/>
      <c r="AA542" s="6"/>
      <c r="AB542"/>
      <c r="AC542" s="264"/>
      <c r="AE542" s="12"/>
      <c r="AF542" s="12"/>
      <c r="AG542" s="12"/>
      <c r="AH542" s="12"/>
      <c r="AI542" s="12"/>
      <c r="AJ542" s="12"/>
    </row>
    <row r="543" spans="1:36" s="2" customFormat="1" ht="31.5">
      <c r="A543" s="552" t="s">
        <v>165</v>
      </c>
      <c r="B543" s="17">
        <f>IFERROR(VLOOKUP($H543,'QB Inv Curr'!$H:$AD,13,FALSE),"")</f>
        <v>0</v>
      </c>
      <c r="C543" s="17">
        <f>IFERROR(VLOOKUP($H543,'QB Inv Curr'!$H:$AE,23,FALSE),"")</f>
        <v>63</v>
      </c>
      <c r="D543" s="17">
        <f>IFERROR(VLOOKUP($H543,'QB Inv Curr'!$H:$AL,29,FALSE),"")</f>
        <v>0</v>
      </c>
      <c r="E543" s="17" t="str">
        <f t="shared" si="62"/>
        <v/>
      </c>
      <c r="F543" s="17">
        <f t="shared" si="61"/>
        <v>0</v>
      </c>
      <c r="G543" s="550"/>
      <c r="H543" s="552" t="s">
        <v>165</v>
      </c>
      <c r="I543" s="26"/>
      <c r="J543" s="278" t="s">
        <v>1056</v>
      </c>
      <c r="K543" s="521">
        <v>810797031213</v>
      </c>
      <c r="L543" s="21">
        <v>1</v>
      </c>
      <c r="M543" s="77"/>
      <c r="N543" s="77"/>
      <c r="O543" s="21">
        <v>1</v>
      </c>
      <c r="P543" s="21"/>
      <c r="Q543" s="18" t="e">
        <f>SUM(N544:N547)</f>
        <v>#REF!</v>
      </c>
      <c r="R543" s="255" t="e">
        <v>#N/A</v>
      </c>
      <c r="S543" s="255" t="e">
        <v>#N/A</v>
      </c>
      <c r="T543" s="371"/>
      <c r="U543" s="385"/>
      <c r="V543" s="23"/>
      <c r="W543" s="66" t="e">
        <f>Q543*1.55</f>
        <v>#REF!</v>
      </c>
      <c r="X543" s="260" t="e">
        <f>SUM(W543-Q543)/W543</f>
        <v>#REF!</v>
      </c>
      <c r="Y543" s="66">
        <f>Y537*1.05</f>
        <v>125.94750000000001</v>
      </c>
      <c r="Z543" s="260" t="e">
        <f>SUM(Y543-W543)/Y543</f>
        <v>#REF!</v>
      </c>
      <c r="AA543" s="287">
        <f>Y543*1.15</f>
        <v>144.83962499999998</v>
      </c>
      <c r="AB543" s="261" t="e">
        <f>SUM(AA543-Q543)/AA543</f>
        <v>#REF!</v>
      </c>
      <c r="AC543" s="264"/>
    </row>
    <row r="544" spans="1:36" s="2" customFormat="1">
      <c r="A544" s="19" t="s">
        <v>165</v>
      </c>
      <c r="B544" s="17">
        <f>IFERROR(VLOOKUP($H544,'QB Inv Curr'!$H:$AD,13,FALSE),"")</f>
        <v>0</v>
      </c>
      <c r="C544" s="17">
        <f>IFERROR(VLOOKUP($H544,'QB Inv Curr'!$H:$AE,23,FALSE),"")</f>
        <v>63</v>
      </c>
      <c r="D544" s="17">
        <f>IFERROR(VLOOKUP($H544,'QB Inv Curr'!$H:$AL,29,FALSE),"")</f>
        <v>0</v>
      </c>
      <c r="E544" s="17" t="str">
        <f t="shared" si="62"/>
        <v/>
      </c>
      <c r="F544" s="17">
        <f t="shared" si="61"/>
        <v>0</v>
      </c>
      <c r="G544" s="553">
        <v>181935</v>
      </c>
      <c r="H544" s="19" t="s">
        <v>165</v>
      </c>
      <c r="I544" s="26" t="s">
        <v>1057</v>
      </c>
      <c r="J544" s="279"/>
      <c r="K544" s="523"/>
      <c r="L544" s="21">
        <v>1</v>
      </c>
      <c r="M544" s="275" t="e">
        <f>VLOOKUP(A544,'Master Data'!A:P,23,FALSE)</f>
        <v>#REF!</v>
      </c>
      <c r="N544" s="72" t="e">
        <f t="shared" ref="N544:N547" si="67">SUM(M544*1.42)*L544</f>
        <v>#REF!</v>
      </c>
      <c r="O544" s="21"/>
      <c r="P544" s="21"/>
      <c r="Q544" s="269"/>
      <c r="R544" s="67"/>
      <c r="S544" s="67"/>
      <c r="T544" s="369"/>
      <c r="U544" s="384"/>
      <c r="V544" s="23"/>
      <c r="W544" s="23"/>
      <c r="X544" s="23"/>
      <c r="Y544" s="23"/>
      <c r="Z544" s="23"/>
      <c r="AA544" s="287"/>
      <c r="AB544"/>
      <c r="AC544" s="264"/>
    </row>
    <row r="545" spans="1:36" s="2" customFormat="1">
      <c r="A545" s="19" t="s">
        <v>1058</v>
      </c>
      <c r="B545" s="17">
        <f>IFERROR(VLOOKUP($H545,'QB Inv Curr'!$H:$AD,13,FALSE),"")</f>
        <v>0</v>
      </c>
      <c r="C545" s="17">
        <f>IFERROR(VLOOKUP($H545,'QB Inv Curr'!$H:$AE,23,FALSE),"")</f>
        <v>0</v>
      </c>
      <c r="D545" s="17">
        <f>IFERROR(VLOOKUP($H545,'QB Inv Curr'!$H:$AL,29,FALSE),"")</f>
        <v>0</v>
      </c>
      <c r="E545" s="17" t="str">
        <f t="shared" si="62"/>
        <v/>
      </c>
      <c r="F545" s="17">
        <f t="shared" si="61"/>
        <v>0</v>
      </c>
      <c r="G545" s="285" t="s">
        <v>1059</v>
      </c>
      <c r="H545" s="19" t="s">
        <v>1058</v>
      </c>
      <c r="I545" s="565" t="s">
        <v>1060</v>
      </c>
      <c r="J545" s="279" t="s">
        <v>1061</v>
      </c>
      <c r="K545" s="523"/>
      <c r="L545" s="21">
        <v>7</v>
      </c>
      <c r="M545" s="275" t="e">
        <f>VLOOKUP(A545,'Master Data'!A:P,23,FALSE)</f>
        <v>#REF!</v>
      </c>
      <c r="N545" s="72" t="e">
        <f t="shared" si="67"/>
        <v>#REF!</v>
      </c>
      <c r="O545" s="21"/>
      <c r="P545" s="21"/>
      <c r="Q545" s="256"/>
      <c r="R545" s="67"/>
      <c r="S545" s="67"/>
      <c r="T545" s="369"/>
      <c r="U545" s="384"/>
      <c r="V545" s="23"/>
      <c r="W545" s="23"/>
      <c r="X545" s="23"/>
      <c r="Y545" s="23"/>
      <c r="Z545" s="23"/>
      <c r="AC545" s="264"/>
    </row>
    <row r="546" spans="1:36" s="2" customFormat="1">
      <c r="A546" s="19" t="s">
        <v>1008</v>
      </c>
      <c r="B546" s="17">
        <f>IFERROR(VLOOKUP($H546,'QB Inv Curr'!$H:$AD,13,FALSE),"")</f>
        <v>0</v>
      </c>
      <c r="C546" s="17">
        <f>IFERROR(VLOOKUP($H546,'QB Inv Curr'!$H:$AE,23,FALSE),"")</f>
        <v>0</v>
      </c>
      <c r="D546" s="17">
        <f>IFERROR(VLOOKUP($H546,'QB Inv Curr'!$H:$AL,29,FALSE),"")</f>
        <v>0</v>
      </c>
      <c r="E546" s="17" t="str">
        <f t="shared" si="62"/>
        <v/>
      </c>
      <c r="F546" s="17">
        <f t="shared" si="61"/>
        <v>0</v>
      </c>
      <c r="G546" s="285"/>
      <c r="H546" s="19" t="s">
        <v>1008</v>
      </c>
      <c r="I546" s="565" t="s">
        <v>1062</v>
      </c>
      <c r="J546" s="279" t="s">
        <v>1011</v>
      </c>
      <c r="K546" s="523"/>
      <c r="L546" s="21">
        <v>7</v>
      </c>
      <c r="M546" s="275" t="e">
        <f>VLOOKUP(A546,'Master Data'!A:P,23,FALSE)</f>
        <v>#REF!</v>
      </c>
      <c r="N546" s="72" t="e">
        <f t="shared" si="67"/>
        <v>#REF!</v>
      </c>
      <c r="O546" s="21"/>
      <c r="P546" s="21"/>
      <c r="Q546" s="256"/>
      <c r="R546" s="67"/>
      <c r="S546" s="67"/>
      <c r="T546" s="369"/>
      <c r="U546" s="384"/>
      <c r="V546" s="23"/>
      <c r="W546" s="23"/>
      <c r="X546" s="23"/>
      <c r="Y546" s="23"/>
      <c r="Z546" s="23"/>
      <c r="AC546" s="264"/>
    </row>
    <row r="547" spans="1:36" s="268" customFormat="1">
      <c r="A547" s="19" t="s">
        <v>1012</v>
      </c>
      <c r="B547" s="17">
        <f>IFERROR(VLOOKUP($H547,'QB Inv Curr'!$H:$AD,13,FALSE),"")</f>
        <v>4000</v>
      </c>
      <c r="C547" s="17">
        <f>IFERROR(VLOOKUP($H547,'QB Inv Curr'!$H:$AE,23,FALSE),"")</f>
        <v>0</v>
      </c>
      <c r="D547" s="17">
        <f>IFERROR(VLOOKUP($H547,'QB Inv Curr'!$H:$AL,29,FALSE),"")</f>
        <v>0</v>
      </c>
      <c r="E547" s="17" t="str">
        <f t="shared" si="62"/>
        <v/>
      </c>
      <c r="F547" s="17">
        <f t="shared" si="61"/>
        <v>0</v>
      </c>
      <c r="G547" s="285"/>
      <c r="H547" s="19" t="s">
        <v>1012</v>
      </c>
      <c r="I547" s="565" t="s">
        <v>1014</v>
      </c>
      <c r="J547" s="279"/>
      <c r="K547" s="523"/>
      <c r="L547" s="21">
        <v>1</v>
      </c>
      <c r="M547" s="275" t="e">
        <f>VLOOKUP(A547,'Master Data'!A:P,23,FALSE)</f>
        <v>#REF!</v>
      </c>
      <c r="N547" s="72" t="e">
        <f t="shared" si="67"/>
        <v>#REF!</v>
      </c>
      <c r="O547" s="21"/>
      <c r="P547" s="21"/>
      <c r="Q547" s="256"/>
      <c r="R547" s="67"/>
      <c r="S547" s="67"/>
      <c r="T547" s="369"/>
      <c r="U547" s="384"/>
      <c r="V547" s="23"/>
      <c r="W547" s="23"/>
      <c r="X547" s="23"/>
      <c r="Y547" s="23"/>
      <c r="Z547" s="23"/>
      <c r="AA547" s="6"/>
      <c r="AB547"/>
      <c r="AC547" s="264"/>
      <c r="AE547" s="12"/>
      <c r="AF547" s="12"/>
      <c r="AG547" s="12"/>
      <c r="AH547" s="12"/>
      <c r="AI547" s="12"/>
      <c r="AJ547" s="12"/>
    </row>
    <row r="548" spans="1:36" s="268" customFormat="1">
      <c r="A548" s="540"/>
      <c r="B548" s="17" t="str">
        <f>IFERROR(VLOOKUP($H548,'QB Inv Curr'!$H:$AD,13,FALSE),"")</f>
        <v/>
      </c>
      <c r="C548" s="17" t="str">
        <f>IFERROR(VLOOKUP($H548,'QB Inv Curr'!$H:$AE,23,FALSE),"")</f>
        <v/>
      </c>
      <c r="D548" s="17" t="str">
        <f>IFERROR(VLOOKUP($H548,'QB Inv Curr'!$H:$AL,29,FALSE),"")</f>
        <v/>
      </c>
      <c r="E548" s="17" t="str">
        <f t="shared" si="62"/>
        <v/>
      </c>
      <c r="F548" s="17" t="str">
        <f t="shared" si="61"/>
        <v/>
      </c>
      <c r="G548" s="547"/>
      <c r="H548" s="540"/>
      <c r="I548" s="566"/>
      <c r="J548" s="281"/>
      <c r="K548" s="524"/>
      <c r="L548" s="86"/>
      <c r="M548" s="87"/>
      <c r="N548" s="87"/>
      <c r="O548" s="86"/>
      <c r="P548" s="86"/>
      <c r="Q548" s="249"/>
      <c r="R548" s="67"/>
      <c r="S548" s="67"/>
      <c r="T548" s="369"/>
      <c r="U548" s="384"/>
      <c r="V548" s="23"/>
      <c r="W548" s="23"/>
      <c r="X548" s="23"/>
      <c r="Y548" s="23"/>
      <c r="Z548" s="23"/>
      <c r="AA548" s="6"/>
      <c r="AB548"/>
      <c r="AC548" s="264"/>
      <c r="AE548" s="12"/>
      <c r="AF548" s="12"/>
      <c r="AG548" s="12"/>
      <c r="AH548" s="12"/>
      <c r="AI548" s="12"/>
      <c r="AJ548" s="12"/>
    </row>
    <row r="549" spans="1:36" s="2" customFormat="1" ht="31.5">
      <c r="A549" s="552" t="s">
        <v>167</v>
      </c>
      <c r="B549" s="17">
        <f>IFERROR(VLOOKUP($H549,'QB Inv Curr'!$H:$AD,13,FALSE),"")</f>
        <v>0</v>
      </c>
      <c r="C549" s="17">
        <f>IFERROR(VLOOKUP($H549,'QB Inv Curr'!$H:$AE,23,FALSE),"")</f>
        <v>63</v>
      </c>
      <c r="D549" s="17">
        <f>IFERROR(VLOOKUP($H549,'QB Inv Curr'!$H:$AL,29,FALSE),"")</f>
        <v>0</v>
      </c>
      <c r="E549" s="17" t="str">
        <f t="shared" si="62"/>
        <v/>
      </c>
      <c r="F549" s="17">
        <f t="shared" si="61"/>
        <v>0</v>
      </c>
      <c r="G549" s="550"/>
      <c r="H549" s="552" t="s">
        <v>167</v>
      </c>
      <c r="I549" s="26"/>
      <c r="J549" s="278" t="s">
        <v>1063</v>
      </c>
      <c r="K549" s="521">
        <v>810797031220</v>
      </c>
      <c r="L549" s="21">
        <v>1</v>
      </c>
      <c r="M549" s="77"/>
      <c r="N549" s="77"/>
      <c r="O549" s="21">
        <v>1</v>
      </c>
      <c r="P549" s="21"/>
      <c r="Q549" s="18" t="e">
        <f>SUM(N550:N553)</f>
        <v>#REF!</v>
      </c>
      <c r="R549" s="255" t="e">
        <v>#N/A</v>
      </c>
      <c r="S549" s="255" t="e">
        <v>#N/A</v>
      </c>
      <c r="T549" s="371"/>
      <c r="U549" s="385"/>
      <c r="V549" s="23"/>
      <c r="W549" s="66" t="e">
        <f>Q549*1.55</f>
        <v>#REF!</v>
      </c>
      <c r="X549" s="260" t="e">
        <f>SUM(W549-Q549)/W549</f>
        <v>#REF!</v>
      </c>
      <c r="Y549" s="66">
        <f>Y543</f>
        <v>125.94750000000001</v>
      </c>
      <c r="Z549" s="260" t="e">
        <f>SUM(Y549-W549)/Y549</f>
        <v>#REF!</v>
      </c>
      <c r="AA549" s="287">
        <f>AA543</f>
        <v>144.83962499999998</v>
      </c>
      <c r="AB549" s="261" t="e">
        <f>SUM(AA549-Q549)/AA549</f>
        <v>#REF!</v>
      </c>
      <c r="AC549" s="264"/>
    </row>
    <row r="550" spans="1:36" s="2" customFormat="1">
      <c r="A550" s="19" t="s">
        <v>167</v>
      </c>
      <c r="B550" s="17">
        <f>IFERROR(VLOOKUP($H550,'QB Inv Curr'!$H:$AD,13,FALSE),"")</f>
        <v>0</v>
      </c>
      <c r="C550" s="17">
        <f>IFERROR(VLOOKUP($H550,'QB Inv Curr'!$H:$AE,23,FALSE),"")</f>
        <v>63</v>
      </c>
      <c r="D550" s="17">
        <f>IFERROR(VLOOKUP($H550,'QB Inv Curr'!$H:$AL,29,FALSE),"")</f>
        <v>0</v>
      </c>
      <c r="E550" s="17" t="str">
        <f t="shared" si="62"/>
        <v/>
      </c>
      <c r="F550" s="17">
        <f t="shared" si="61"/>
        <v>0</v>
      </c>
      <c r="G550" s="553">
        <v>181936</v>
      </c>
      <c r="H550" s="19" t="s">
        <v>167</v>
      </c>
      <c r="I550" s="26" t="s">
        <v>1064</v>
      </c>
      <c r="J550" s="279"/>
      <c r="K550" s="523"/>
      <c r="L550" s="21">
        <v>1</v>
      </c>
      <c r="M550" s="275" t="e">
        <f>VLOOKUP(A550,'Master Data'!A:P,23,FALSE)</f>
        <v>#REF!</v>
      </c>
      <c r="N550" s="72" t="e">
        <f t="shared" ref="N550:N553" si="68">SUM(M550*1.42)*L550</f>
        <v>#REF!</v>
      </c>
      <c r="O550" s="21"/>
      <c r="P550" s="21"/>
      <c r="Q550" s="269"/>
      <c r="R550" s="67"/>
      <c r="S550" s="67"/>
      <c r="T550" s="369"/>
      <c r="U550" s="384"/>
      <c r="V550" s="23"/>
      <c r="W550" s="23"/>
      <c r="X550" s="23"/>
      <c r="Y550" s="23"/>
      <c r="Z550" s="23"/>
      <c r="AA550" s="287"/>
      <c r="AB550"/>
    </row>
    <row r="551" spans="1:36" s="2" customFormat="1">
      <c r="A551" s="19" t="s">
        <v>1058</v>
      </c>
      <c r="B551" s="17">
        <f>IFERROR(VLOOKUP($H551,'QB Inv Curr'!$H:$AD,13,FALSE),"")</f>
        <v>0</v>
      </c>
      <c r="C551" s="17">
        <f>IFERROR(VLOOKUP($H551,'QB Inv Curr'!$H:$AE,23,FALSE),"")</f>
        <v>0</v>
      </c>
      <c r="D551" s="17">
        <f>IFERROR(VLOOKUP($H551,'QB Inv Curr'!$H:$AL,29,FALSE),"")</f>
        <v>0</v>
      </c>
      <c r="E551" s="17" t="str">
        <f t="shared" si="62"/>
        <v/>
      </c>
      <c r="F551" s="17">
        <f t="shared" si="61"/>
        <v>0</v>
      </c>
      <c r="G551" s="285" t="s">
        <v>1065</v>
      </c>
      <c r="H551" s="19" t="s">
        <v>1058</v>
      </c>
      <c r="I551" s="565" t="s">
        <v>1060</v>
      </c>
      <c r="J551" s="279" t="s">
        <v>1061</v>
      </c>
      <c r="K551" s="523"/>
      <c r="L551" s="21">
        <v>7</v>
      </c>
      <c r="M551" s="275" t="e">
        <f>VLOOKUP(A551,'Master Data'!A:P,23,FALSE)</f>
        <v>#REF!</v>
      </c>
      <c r="N551" s="72" t="e">
        <f t="shared" si="68"/>
        <v>#REF!</v>
      </c>
      <c r="O551" s="21"/>
      <c r="P551" s="21"/>
      <c r="Q551" s="256"/>
      <c r="R551" s="67"/>
      <c r="S551" s="67"/>
      <c r="T551" s="369"/>
      <c r="U551" s="384"/>
      <c r="V551" s="23"/>
      <c r="W551" s="23"/>
      <c r="X551" s="23"/>
      <c r="Y551" s="23"/>
      <c r="Z551" s="23"/>
    </row>
    <row r="552" spans="1:36" s="2" customFormat="1">
      <c r="A552" s="19" t="s">
        <v>1008</v>
      </c>
      <c r="B552" s="17">
        <f>IFERROR(VLOOKUP($H552,'QB Inv Curr'!$H:$AD,13,FALSE),"")</f>
        <v>0</v>
      </c>
      <c r="C552" s="17">
        <f>IFERROR(VLOOKUP($H552,'QB Inv Curr'!$H:$AE,23,FALSE),"")</f>
        <v>0</v>
      </c>
      <c r="D552" s="17">
        <f>IFERROR(VLOOKUP($H552,'QB Inv Curr'!$H:$AL,29,FALSE),"")</f>
        <v>0</v>
      </c>
      <c r="E552" s="17" t="str">
        <f t="shared" si="62"/>
        <v/>
      </c>
      <c r="F552" s="17">
        <f t="shared" si="61"/>
        <v>0</v>
      </c>
      <c r="G552" s="285"/>
      <c r="H552" s="19" t="s">
        <v>1008</v>
      </c>
      <c r="I552" s="565" t="s">
        <v>1062</v>
      </c>
      <c r="J552" s="279" t="s">
        <v>1011</v>
      </c>
      <c r="K552" s="523"/>
      <c r="L552" s="21">
        <v>7</v>
      </c>
      <c r="M552" s="275" t="e">
        <f>VLOOKUP(A552,'Master Data'!A:P,23,FALSE)</f>
        <v>#REF!</v>
      </c>
      <c r="N552" s="72" t="e">
        <f t="shared" si="68"/>
        <v>#REF!</v>
      </c>
      <c r="O552" s="21"/>
      <c r="P552" s="21"/>
      <c r="Q552" s="256"/>
      <c r="R552" s="67"/>
      <c r="S552" s="67"/>
      <c r="T552" s="369"/>
      <c r="U552" s="384"/>
      <c r="V552" s="23"/>
      <c r="W552" s="23"/>
      <c r="X552" s="23"/>
      <c r="Y552" s="23"/>
      <c r="Z552" s="23"/>
    </row>
    <row r="553" spans="1:36" s="268" customFormat="1">
      <c r="A553" s="19" t="s">
        <v>1012</v>
      </c>
      <c r="B553" s="17">
        <f>IFERROR(VLOOKUP($H553,'QB Inv Curr'!$H:$AD,13,FALSE),"")</f>
        <v>4000</v>
      </c>
      <c r="C553" s="17">
        <f>IFERROR(VLOOKUP($H553,'QB Inv Curr'!$H:$AE,23,FALSE),"")</f>
        <v>0</v>
      </c>
      <c r="D553" s="17">
        <f>IFERROR(VLOOKUP($H553,'QB Inv Curr'!$H:$AL,29,FALSE),"")</f>
        <v>0</v>
      </c>
      <c r="E553" s="17" t="str">
        <f t="shared" si="62"/>
        <v/>
      </c>
      <c r="F553" s="17">
        <f t="shared" si="61"/>
        <v>0</v>
      </c>
      <c r="G553" s="285"/>
      <c r="H553" s="19" t="s">
        <v>1012</v>
      </c>
      <c r="I553" s="565" t="s">
        <v>1014</v>
      </c>
      <c r="J553" s="279"/>
      <c r="K553" s="523"/>
      <c r="L553" s="21">
        <v>1</v>
      </c>
      <c r="M553" s="275" t="e">
        <f>VLOOKUP(A553,'Master Data'!A:P,23,FALSE)</f>
        <v>#REF!</v>
      </c>
      <c r="N553" s="72" t="e">
        <f t="shared" si="68"/>
        <v>#REF!</v>
      </c>
      <c r="O553" s="21"/>
      <c r="P553" s="21"/>
      <c r="Q553" s="256"/>
      <c r="R553" s="67"/>
      <c r="S553" s="67"/>
      <c r="T553" s="369"/>
      <c r="U553" s="384"/>
      <c r="V553" s="23"/>
      <c r="W553" s="23"/>
      <c r="X553" s="23"/>
      <c r="Y553" s="23"/>
      <c r="Z553" s="23"/>
      <c r="AA553" s="6"/>
      <c r="AB553"/>
      <c r="AE553" s="12"/>
      <c r="AF553" s="12"/>
      <c r="AG553" s="12"/>
      <c r="AH553" s="12"/>
      <c r="AI553" s="12"/>
      <c r="AJ553" s="12"/>
    </row>
    <row r="554" spans="1:36" s="268" customFormat="1">
      <c r="A554" s="540"/>
      <c r="B554" s="17" t="str">
        <f>IFERROR(VLOOKUP($H554,'QB Inv Curr'!$H:$AD,13,FALSE),"")</f>
        <v/>
      </c>
      <c r="C554" s="17" t="str">
        <f>IFERROR(VLOOKUP($H554,'QB Inv Curr'!$H:$AE,23,FALSE),"")</f>
        <v/>
      </c>
      <c r="D554" s="17" t="str">
        <f>IFERROR(VLOOKUP($H554,'QB Inv Curr'!$H:$AL,29,FALSE),"")</f>
        <v/>
      </c>
      <c r="E554" s="17" t="str">
        <f t="shared" si="62"/>
        <v/>
      </c>
      <c r="F554" s="17" t="str">
        <f t="shared" si="61"/>
        <v/>
      </c>
      <c r="G554" s="547"/>
      <c r="H554" s="540"/>
      <c r="I554" s="541"/>
      <c r="J554" s="281"/>
      <c r="K554" s="524"/>
      <c r="L554" s="86"/>
      <c r="M554" s="87"/>
      <c r="N554" s="87"/>
      <c r="O554" s="86"/>
      <c r="P554" s="86"/>
      <c r="Q554" s="249"/>
      <c r="R554" s="67"/>
      <c r="S554" s="67"/>
      <c r="T554" s="369"/>
      <c r="U554" s="384"/>
      <c r="V554" s="23"/>
      <c r="W554" s="23"/>
      <c r="X554" s="23"/>
      <c r="Y554" s="23"/>
      <c r="Z554" s="23"/>
      <c r="AA554" s="6"/>
      <c r="AB554"/>
      <c r="AE554" s="12"/>
      <c r="AF554" s="12"/>
      <c r="AG554" s="12"/>
      <c r="AH554" s="12"/>
      <c r="AI554" s="12"/>
      <c r="AJ554" s="12"/>
    </row>
    <row r="555" spans="1:36" s="2" customFormat="1" ht="31.5">
      <c r="A555" s="552" t="s">
        <v>169</v>
      </c>
      <c r="B555" s="17">
        <f>IFERROR(VLOOKUP($H555,'QB Inv Curr'!$H:$AD,13,FALSE),"")</f>
        <v>0</v>
      </c>
      <c r="C555" s="17">
        <f>IFERROR(VLOOKUP($H555,'QB Inv Curr'!$H:$AE,23,FALSE),"")</f>
        <v>54</v>
      </c>
      <c r="D555" s="17">
        <f>IFERROR(VLOOKUP($H555,'QB Inv Curr'!$H:$AL,29,FALSE),"")</f>
        <v>0</v>
      </c>
      <c r="E555" s="17" t="str">
        <f t="shared" si="62"/>
        <v/>
      </c>
      <c r="F555" s="17">
        <f t="shared" si="61"/>
        <v>0</v>
      </c>
      <c r="G555" s="550"/>
      <c r="H555" s="552" t="s">
        <v>169</v>
      </c>
      <c r="I555" s="26"/>
      <c r="J555" s="278" t="s">
        <v>1066</v>
      </c>
      <c r="K555" s="521">
        <v>810797031237</v>
      </c>
      <c r="L555" s="21">
        <v>1</v>
      </c>
      <c r="M555" s="77"/>
      <c r="N555" s="77"/>
      <c r="O555" s="21">
        <v>1</v>
      </c>
      <c r="P555" s="21"/>
      <c r="Q555" s="18" t="e">
        <f>SUM(N556:N559)</f>
        <v>#REF!</v>
      </c>
      <c r="R555" s="255" t="e">
        <v>#N/A</v>
      </c>
      <c r="S555" s="255" t="e">
        <v>#N/A</v>
      </c>
      <c r="T555" s="371"/>
      <c r="U555" s="385"/>
      <c r="V555" s="23"/>
      <c r="W555" s="66" t="e">
        <f>Q555*1.55</f>
        <v>#REF!</v>
      </c>
      <c r="X555" s="260" t="e">
        <f>SUM(W555-Q555)/W555</f>
        <v>#REF!</v>
      </c>
      <c r="Y555" s="66">
        <f>Y549*1.1</f>
        <v>138.54225000000002</v>
      </c>
      <c r="Z555" s="260" t="e">
        <f>SUM(Y555-W555)/Y555</f>
        <v>#REF!</v>
      </c>
      <c r="AA555" s="287">
        <f>Y555*1.15</f>
        <v>159.3235875</v>
      </c>
      <c r="AB555" s="261" t="e">
        <f>SUM(AA555-Q555)/AA555</f>
        <v>#REF!</v>
      </c>
    </row>
    <row r="556" spans="1:36" s="2" customFormat="1">
      <c r="A556" s="19" t="s">
        <v>169</v>
      </c>
      <c r="B556" s="17">
        <f>IFERROR(VLOOKUP($H556,'QB Inv Curr'!$H:$AD,13,FALSE),"")</f>
        <v>0</v>
      </c>
      <c r="C556" s="17">
        <f>IFERROR(VLOOKUP($H556,'QB Inv Curr'!$H:$AE,23,FALSE),"")</f>
        <v>54</v>
      </c>
      <c r="D556" s="17">
        <f>IFERROR(VLOOKUP($H556,'QB Inv Curr'!$H:$AL,29,FALSE),"")</f>
        <v>0</v>
      </c>
      <c r="E556" s="17" t="str">
        <f t="shared" si="62"/>
        <v/>
      </c>
      <c r="F556" s="17">
        <f t="shared" si="61"/>
        <v>0</v>
      </c>
      <c r="G556" s="553">
        <v>297998</v>
      </c>
      <c r="H556" s="19" t="s">
        <v>169</v>
      </c>
      <c r="I556" s="26" t="s">
        <v>1067</v>
      </c>
      <c r="J556" s="279"/>
      <c r="K556" s="523"/>
      <c r="L556" s="21">
        <v>1</v>
      </c>
      <c r="M556" s="275" t="e">
        <f>VLOOKUP(A556,'Master Data'!A:P,23,FALSE)</f>
        <v>#REF!</v>
      </c>
      <c r="N556" s="72" t="e">
        <f t="shared" ref="N556:N559" si="69">SUM(M556*1.42)*L556</f>
        <v>#REF!</v>
      </c>
      <c r="O556" s="21"/>
      <c r="P556" s="21"/>
      <c r="Q556" s="269"/>
      <c r="R556" s="67"/>
      <c r="S556" s="67"/>
      <c r="T556" s="369"/>
      <c r="U556" s="384"/>
      <c r="V556" s="23"/>
      <c r="W556" s="23"/>
      <c r="X556" s="23"/>
      <c r="Y556" s="23"/>
      <c r="Z556" s="23"/>
      <c r="AA556" s="287"/>
      <c r="AB556"/>
    </row>
    <row r="557" spans="1:36" s="2" customFormat="1">
      <c r="A557" s="19" t="s">
        <v>1058</v>
      </c>
      <c r="B557" s="17">
        <f>IFERROR(VLOOKUP($H557,'QB Inv Curr'!$H:$AD,13,FALSE),"")</f>
        <v>0</v>
      </c>
      <c r="C557" s="17">
        <f>IFERROR(VLOOKUP($H557,'QB Inv Curr'!$H:$AE,23,FALSE),"")</f>
        <v>0</v>
      </c>
      <c r="D557" s="17">
        <f>IFERROR(VLOOKUP($H557,'QB Inv Curr'!$H:$AL,29,FALSE),"")</f>
        <v>0</v>
      </c>
      <c r="E557" s="17" t="str">
        <f t="shared" si="62"/>
        <v/>
      </c>
      <c r="F557" s="17">
        <f t="shared" si="61"/>
        <v>0</v>
      </c>
      <c r="G557" s="285" t="s">
        <v>1068</v>
      </c>
      <c r="H557" s="19" t="s">
        <v>1058</v>
      </c>
      <c r="I557" s="565" t="s">
        <v>1060</v>
      </c>
      <c r="J557" s="279" t="s">
        <v>1061</v>
      </c>
      <c r="K557" s="523"/>
      <c r="L557" s="21">
        <v>7</v>
      </c>
      <c r="M557" s="275" t="e">
        <f>VLOOKUP(A557,'Master Data'!A:P,23,FALSE)</f>
        <v>#REF!</v>
      </c>
      <c r="N557" s="72" t="e">
        <f t="shared" si="69"/>
        <v>#REF!</v>
      </c>
      <c r="O557" s="21"/>
      <c r="P557" s="21"/>
      <c r="Q557" s="256"/>
      <c r="R557" s="67"/>
      <c r="S557" s="67"/>
      <c r="T557" s="369"/>
      <c r="U557" s="384"/>
      <c r="V557" s="23"/>
      <c r="W557" s="23"/>
      <c r="X557" s="23"/>
      <c r="Y557" s="23"/>
      <c r="Z557" s="23"/>
    </row>
    <row r="558" spans="1:36" s="268" customFormat="1">
      <c r="A558" s="19" t="s">
        <v>1008</v>
      </c>
      <c r="B558" s="17">
        <f>IFERROR(VLOOKUP($H558,'QB Inv Curr'!$H:$AD,13,FALSE),"")</f>
        <v>0</v>
      </c>
      <c r="C558" s="17">
        <f>IFERROR(VLOOKUP($H558,'QB Inv Curr'!$H:$AE,23,FALSE),"")</f>
        <v>0</v>
      </c>
      <c r="D558" s="17">
        <f>IFERROR(VLOOKUP($H558,'QB Inv Curr'!$H:$AL,29,FALSE),"")</f>
        <v>0</v>
      </c>
      <c r="E558" s="17" t="str">
        <f t="shared" si="62"/>
        <v/>
      </c>
      <c r="F558" s="17">
        <f t="shared" si="61"/>
        <v>0</v>
      </c>
      <c r="G558" s="285"/>
      <c r="H558" s="19" t="s">
        <v>1008</v>
      </c>
      <c r="I558" s="565" t="s">
        <v>1062</v>
      </c>
      <c r="J558" s="279" t="s">
        <v>1011</v>
      </c>
      <c r="K558" s="523"/>
      <c r="L558" s="21">
        <v>7</v>
      </c>
      <c r="M558" s="275" t="e">
        <f>VLOOKUP(A558,'Master Data'!A:P,23,FALSE)</f>
        <v>#REF!</v>
      </c>
      <c r="N558" s="72" t="e">
        <f t="shared" si="69"/>
        <v>#REF!</v>
      </c>
      <c r="O558" s="21"/>
      <c r="P558" s="21"/>
      <c r="Q558" s="256"/>
      <c r="R558" s="67"/>
      <c r="S558" s="67"/>
      <c r="T558" s="369"/>
      <c r="U558" s="384"/>
      <c r="V558" s="23"/>
      <c r="W558" s="23"/>
      <c r="X558" s="23"/>
      <c r="Y558" s="23"/>
      <c r="Z558" s="23"/>
      <c r="AA558" s="6"/>
      <c r="AB558"/>
      <c r="AE558" s="12"/>
      <c r="AF558" s="12"/>
      <c r="AG558" s="12"/>
      <c r="AH558" s="12"/>
      <c r="AI558" s="12"/>
      <c r="AJ558" s="12"/>
    </row>
    <row r="559" spans="1:36" s="268" customFormat="1">
      <c r="A559" s="19" t="s">
        <v>1012</v>
      </c>
      <c r="B559" s="17">
        <f>IFERROR(VLOOKUP($H559,'QB Inv Curr'!$H:$AD,13,FALSE),"")</f>
        <v>4000</v>
      </c>
      <c r="C559" s="17">
        <f>IFERROR(VLOOKUP($H559,'QB Inv Curr'!$H:$AE,23,FALSE),"")</f>
        <v>0</v>
      </c>
      <c r="D559" s="17">
        <f>IFERROR(VLOOKUP($H559,'QB Inv Curr'!$H:$AL,29,FALSE),"")</f>
        <v>0</v>
      </c>
      <c r="E559" s="17" t="str">
        <f t="shared" si="62"/>
        <v/>
      </c>
      <c r="F559" s="17">
        <f t="shared" si="61"/>
        <v>0</v>
      </c>
      <c r="G559" s="285"/>
      <c r="H559" s="19" t="s">
        <v>1012</v>
      </c>
      <c r="I559" s="565" t="s">
        <v>1014</v>
      </c>
      <c r="J559" s="279"/>
      <c r="K559" s="523"/>
      <c r="L559" s="21">
        <v>1</v>
      </c>
      <c r="M559" s="275" t="e">
        <f>VLOOKUP(A559,'Master Data'!A:P,23,FALSE)</f>
        <v>#REF!</v>
      </c>
      <c r="N559" s="72" t="e">
        <f t="shared" si="69"/>
        <v>#REF!</v>
      </c>
      <c r="O559" s="21"/>
      <c r="P559" s="21"/>
      <c r="Q559" s="256"/>
      <c r="R559" s="67"/>
      <c r="S559" s="67"/>
      <c r="T559" s="369"/>
      <c r="U559" s="384"/>
      <c r="V559" s="23"/>
      <c r="W559" s="23"/>
      <c r="X559" s="23"/>
      <c r="Y559" s="23"/>
      <c r="Z559" s="23"/>
      <c r="AA559" s="6"/>
      <c r="AB559"/>
      <c r="AE559" s="12"/>
      <c r="AF559" s="12"/>
      <c r="AG559" s="12"/>
      <c r="AH559" s="12"/>
      <c r="AI559" s="12"/>
      <c r="AJ559" s="12"/>
    </row>
    <row r="560" spans="1:36" s="268" customFormat="1">
      <c r="A560" s="540"/>
      <c r="B560" s="17" t="str">
        <f>IFERROR(VLOOKUP($H560,'QB Inv Curr'!$H:$AD,13,FALSE),"")</f>
        <v/>
      </c>
      <c r="C560" s="17" t="str">
        <f>IFERROR(VLOOKUP($H560,'QB Inv Curr'!$H:$AE,23,FALSE),"")</f>
        <v/>
      </c>
      <c r="D560" s="17" t="str">
        <f>IFERROR(VLOOKUP($H560,'QB Inv Curr'!$H:$AL,29,FALSE),"")</f>
        <v/>
      </c>
      <c r="E560" s="17" t="str">
        <f t="shared" si="62"/>
        <v/>
      </c>
      <c r="F560" s="17" t="str">
        <f t="shared" si="61"/>
        <v/>
      </c>
      <c r="G560" s="547"/>
      <c r="H560" s="540"/>
      <c r="I560" s="541"/>
      <c r="J560" s="281"/>
      <c r="K560" s="524"/>
      <c r="L560" s="86"/>
      <c r="M560" s="87"/>
      <c r="N560" s="87"/>
      <c r="O560" s="86"/>
      <c r="P560" s="86"/>
      <c r="Q560" s="249"/>
      <c r="R560" s="67"/>
      <c r="S560" s="67"/>
      <c r="T560" s="369"/>
      <c r="U560" s="384"/>
      <c r="V560" s="23"/>
      <c r="W560" s="23"/>
      <c r="X560" s="23"/>
      <c r="Y560" s="23"/>
      <c r="Z560" s="23"/>
      <c r="AA560" s="6"/>
      <c r="AB560"/>
      <c r="AE560" s="12"/>
      <c r="AF560" s="12"/>
      <c r="AG560" s="12"/>
      <c r="AH560" s="12"/>
      <c r="AI560" s="12"/>
      <c r="AJ560" s="12"/>
    </row>
    <row r="561" spans="1:36" s="2" customFormat="1" ht="31.5">
      <c r="A561" s="552" t="s">
        <v>171</v>
      </c>
      <c r="B561" s="17">
        <f>IFERROR(VLOOKUP($H561,'QB Inv Curr'!$H:$AD,13,FALSE),"")</f>
        <v>0</v>
      </c>
      <c r="C561" s="17">
        <f>IFERROR(VLOOKUP($H561,'QB Inv Curr'!$H:$AE,23,FALSE),"")</f>
        <v>54</v>
      </c>
      <c r="D561" s="17">
        <f>IFERROR(VLOOKUP($H561,'QB Inv Curr'!$H:$AL,29,FALSE),"")</f>
        <v>0</v>
      </c>
      <c r="E561" s="17" t="str">
        <f t="shared" si="62"/>
        <v/>
      </c>
      <c r="F561" s="17">
        <f t="shared" si="61"/>
        <v>0</v>
      </c>
      <c r="G561" s="550"/>
      <c r="H561" s="552" t="s">
        <v>171</v>
      </c>
      <c r="I561" s="26"/>
      <c r="J561" s="278" t="s">
        <v>1069</v>
      </c>
      <c r="K561" s="521">
        <v>810797031244</v>
      </c>
      <c r="L561" s="21">
        <v>1</v>
      </c>
      <c r="M561" s="77"/>
      <c r="N561" s="77"/>
      <c r="O561" s="21">
        <v>1</v>
      </c>
      <c r="P561" s="21"/>
      <c r="Q561" s="18" t="e">
        <f>SUM(N562:N565)</f>
        <v>#REF!</v>
      </c>
      <c r="R561" s="255" t="e">
        <v>#N/A</v>
      </c>
      <c r="S561" s="255" t="e">
        <v>#N/A</v>
      </c>
      <c r="T561" s="371"/>
      <c r="U561" s="385"/>
      <c r="V561" s="23"/>
      <c r="W561" s="66" t="e">
        <f>Q561*1.55</f>
        <v>#REF!</v>
      </c>
      <c r="X561" s="260" t="e">
        <f>SUM(W561-Q561)/W561</f>
        <v>#REF!</v>
      </c>
      <c r="Y561" s="66">
        <f>Y555</f>
        <v>138.54225000000002</v>
      </c>
      <c r="Z561" s="260" t="e">
        <f>SUM(Y561-W561)/Y561</f>
        <v>#REF!</v>
      </c>
      <c r="AA561" s="287">
        <f>AA555</f>
        <v>159.3235875</v>
      </c>
      <c r="AB561" s="261" t="e">
        <f>SUM(AA561-Q561)/AA561</f>
        <v>#REF!</v>
      </c>
    </row>
    <row r="562" spans="1:36" s="2" customFormat="1">
      <c r="A562" s="19" t="s">
        <v>171</v>
      </c>
      <c r="B562" s="17">
        <f>IFERROR(VLOOKUP($H562,'QB Inv Curr'!$H:$AD,13,FALSE),"")</f>
        <v>0</v>
      </c>
      <c r="C562" s="17">
        <f>IFERROR(VLOOKUP($H562,'QB Inv Curr'!$H:$AE,23,FALSE),"")</f>
        <v>54</v>
      </c>
      <c r="D562" s="17">
        <f>IFERROR(VLOOKUP($H562,'QB Inv Curr'!$H:$AL,29,FALSE),"")</f>
        <v>0</v>
      </c>
      <c r="E562" s="17" t="str">
        <f t="shared" si="62"/>
        <v/>
      </c>
      <c r="F562" s="17">
        <f t="shared" si="61"/>
        <v>0</v>
      </c>
      <c r="G562" s="553">
        <v>2979981</v>
      </c>
      <c r="H562" s="19" t="s">
        <v>171</v>
      </c>
      <c r="I562" s="26" t="s">
        <v>1070</v>
      </c>
      <c r="J562" s="279"/>
      <c r="K562" s="523"/>
      <c r="L562" s="21">
        <v>1</v>
      </c>
      <c r="M562" s="275" t="e">
        <f>VLOOKUP(A562,'Master Data'!A:P,23,FALSE)</f>
        <v>#REF!</v>
      </c>
      <c r="N562" s="72" t="e">
        <f t="shared" ref="N562:N565" si="70">SUM(M562*1.42)*L562</f>
        <v>#REF!</v>
      </c>
      <c r="O562" s="21"/>
      <c r="P562" s="21"/>
      <c r="Q562" s="269"/>
      <c r="R562" s="67"/>
      <c r="S562" s="67"/>
      <c r="T562" s="369"/>
      <c r="U562" s="384"/>
      <c r="V562" s="23"/>
      <c r="W562" s="23"/>
      <c r="X562" s="23"/>
      <c r="Y562" s="23"/>
      <c r="Z562" s="23"/>
      <c r="AA562" s="287"/>
      <c r="AB562"/>
    </row>
    <row r="563" spans="1:36" s="2" customFormat="1">
      <c r="A563" s="19" t="s">
        <v>1058</v>
      </c>
      <c r="B563" s="17">
        <f>IFERROR(VLOOKUP($H563,'QB Inv Curr'!$H:$AD,13,FALSE),"")</f>
        <v>0</v>
      </c>
      <c r="C563" s="17">
        <f>IFERROR(VLOOKUP($H563,'QB Inv Curr'!$H:$AE,23,FALSE),"")</f>
        <v>0</v>
      </c>
      <c r="D563" s="17">
        <f>IFERROR(VLOOKUP($H563,'QB Inv Curr'!$H:$AL,29,FALSE),"")</f>
        <v>0</v>
      </c>
      <c r="E563" s="17" t="str">
        <f t="shared" si="62"/>
        <v/>
      </c>
      <c r="F563" s="17">
        <f t="shared" si="61"/>
        <v>0</v>
      </c>
      <c r="G563" s="285" t="s">
        <v>1071</v>
      </c>
      <c r="H563" s="19" t="s">
        <v>1058</v>
      </c>
      <c r="I563" s="565" t="s">
        <v>1060</v>
      </c>
      <c r="J563" s="279" t="s">
        <v>1061</v>
      </c>
      <c r="K563" s="523"/>
      <c r="L563" s="21">
        <v>7</v>
      </c>
      <c r="M563" s="275" t="e">
        <f>VLOOKUP(A563,'Master Data'!A:P,23,FALSE)</f>
        <v>#REF!</v>
      </c>
      <c r="N563" s="72" t="e">
        <f t="shared" si="70"/>
        <v>#REF!</v>
      </c>
      <c r="O563" s="21"/>
      <c r="P563" s="21"/>
      <c r="Q563" s="256"/>
      <c r="R563" s="67"/>
      <c r="S563" s="67"/>
      <c r="T563" s="369"/>
      <c r="U563" s="384"/>
      <c r="V563" s="23"/>
      <c r="W563" s="23"/>
      <c r="X563" s="23"/>
      <c r="Y563" s="23"/>
      <c r="Z563" s="23"/>
    </row>
    <row r="564" spans="1:36" s="268" customFormat="1">
      <c r="A564" s="19" t="s">
        <v>1008</v>
      </c>
      <c r="B564" s="17">
        <f>IFERROR(VLOOKUP($H564,'QB Inv Curr'!$H:$AD,13,FALSE),"")</f>
        <v>0</v>
      </c>
      <c r="C564" s="17">
        <f>IFERROR(VLOOKUP($H564,'QB Inv Curr'!$H:$AE,23,FALSE),"")</f>
        <v>0</v>
      </c>
      <c r="D564" s="17">
        <f>IFERROR(VLOOKUP($H564,'QB Inv Curr'!$H:$AL,29,FALSE),"")</f>
        <v>0</v>
      </c>
      <c r="E564" s="17" t="str">
        <f t="shared" si="62"/>
        <v/>
      </c>
      <c r="F564" s="17">
        <f t="shared" si="61"/>
        <v>0</v>
      </c>
      <c r="G564" s="285"/>
      <c r="H564" s="19" t="s">
        <v>1008</v>
      </c>
      <c r="I564" s="565" t="s">
        <v>1062</v>
      </c>
      <c r="J564" s="279" t="s">
        <v>1011</v>
      </c>
      <c r="K564" s="523"/>
      <c r="L564" s="21">
        <v>7</v>
      </c>
      <c r="M564" s="275" t="e">
        <f>VLOOKUP(A564,'Master Data'!A:P,23,FALSE)</f>
        <v>#REF!</v>
      </c>
      <c r="N564" s="72" t="e">
        <f t="shared" si="70"/>
        <v>#REF!</v>
      </c>
      <c r="O564" s="21"/>
      <c r="P564" s="21"/>
      <c r="Q564" s="256"/>
      <c r="R564" s="67"/>
      <c r="S564" s="67"/>
      <c r="T564" s="369"/>
      <c r="U564" s="384"/>
      <c r="V564" s="23"/>
      <c r="W564" s="23"/>
      <c r="X564" s="23"/>
      <c r="Y564" s="23"/>
      <c r="Z564" s="23"/>
      <c r="AA564" s="6"/>
      <c r="AB564"/>
      <c r="AE564" s="12"/>
      <c r="AF564" s="12"/>
      <c r="AG564" s="12"/>
      <c r="AH564" s="12"/>
      <c r="AI564" s="12"/>
      <c r="AJ564" s="12"/>
    </row>
    <row r="565" spans="1:36" s="268" customFormat="1">
      <c r="A565" s="19" t="s">
        <v>1012</v>
      </c>
      <c r="B565" s="17">
        <f>IFERROR(VLOOKUP($H565,'QB Inv Curr'!$H:$AD,13,FALSE),"")</f>
        <v>4000</v>
      </c>
      <c r="C565" s="17">
        <f>IFERROR(VLOOKUP($H565,'QB Inv Curr'!$H:$AE,23,FALSE),"")</f>
        <v>0</v>
      </c>
      <c r="D565" s="17">
        <f>IFERROR(VLOOKUP($H565,'QB Inv Curr'!$H:$AL,29,FALSE),"")</f>
        <v>0</v>
      </c>
      <c r="E565" s="17" t="str">
        <f t="shared" si="62"/>
        <v/>
      </c>
      <c r="F565" s="17">
        <f t="shared" si="61"/>
        <v>0</v>
      </c>
      <c r="G565" s="285"/>
      <c r="H565" s="19" t="s">
        <v>1012</v>
      </c>
      <c r="I565" s="565" t="s">
        <v>1014</v>
      </c>
      <c r="J565" s="279"/>
      <c r="K565" s="523"/>
      <c r="L565" s="21">
        <v>1</v>
      </c>
      <c r="M565" s="275" t="e">
        <f>VLOOKUP(A565,'Master Data'!A:P,23,FALSE)</f>
        <v>#REF!</v>
      </c>
      <c r="N565" s="72" t="e">
        <f t="shared" si="70"/>
        <v>#REF!</v>
      </c>
      <c r="O565" s="21"/>
      <c r="P565" s="21"/>
      <c r="Q565" s="256"/>
      <c r="R565" s="67"/>
      <c r="S565" s="67"/>
      <c r="T565" s="369"/>
      <c r="U565" s="384"/>
      <c r="V565" s="23"/>
      <c r="W565" s="23"/>
      <c r="X565" s="23"/>
      <c r="Y565" s="23"/>
      <c r="Z565" s="23"/>
      <c r="AA565" s="6"/>
      <c r="AB565"/>
      <c r="AE565" s="12"/>
      <c r="AF565" s="12"/>
      <c r="AG565" s="12"/>
      <c r="AH565" s="12"/>
      <c r="AI565" s="12"/>
      <c r="AJ565" s="12"/>
    </row>
    <row r="566" spans="1:36" s="268" customFormat="1">
      <c r="A566" s="539" t="s">
        <v>192</v>
      </c>
      <c r="B566" s="17" t="str">
        <f>IFERROR(VLOOKUP($H566,'QB Inv Curr'!$H:$AD,13,FALSE),"")</f>
        <v/>
      </c>
      <c r="C566" s="17" t="str">
        <f>IFERROR(VLOOKUP($H566,'QB Inv Curr'!$H:$AE,23,FALSE),"")</f>
        <v/>
      </c>
      <c r="D566" s="17" t="str">
        <f>IFERROR(VLOOKUP($H566,'QB Inv Curr'!$H:$AL,29,FALSE),"")</f>
        <v/>
      </c>
      <c r="E566" s="17" t="str">
        <f t="shared" si="62"/>
        <v/>
      </c>
      <c r="F566" s="17" t="str">
        <f t="shared" si="61"/>
        <v/>
      </c>
      <c r="G566" s="549" t="s">
        <v>193</v>
      </c>
      <c r="H566" s="539" t="s">
        <v>192</v>
      </c>
      <c r="I566" s="542"/>
      <c r="J566" s="283" t="s">
        <v>196</v>
      </c>
      <c r="K566" s="526"/>
      <c r="L566" s="43">
        <v>1</v>
      </c>
      <c r="M566" s="76"/>
      <c r="N566" s="76"/>
      <c r="O566" s="43">
        <v>1</v>
      </c>
      <c r="P566" s="43">
        <v>918</v>
      </c>
      <c r="Q566" s="276">
        <v>3.11</v>
      </c>
      <c r="R566" s="533"/>
      <c r="S566" s="533"/>
      <c r="T566" s="382"/>
      <c r="U566" s="387"/>
      <c r="V566" s="12"/>
      <c r="W566" s="12"/>
      <c r="X566" s="12"/>
      <c r="Y566" s="12"/>
      <c r="Z566" s="12"/>
      <c r="AA566" s="6"/>
      <c r="AB566"/>
      <c r="AE566" s="12"/>
      <c r="AF566" s="12"/>
      <c r="AG566" s="12"/>
      <c r="AH566" s="12"/>
      <c r="AI566" s="12"/>
      <c r="AJ566" s="12"/>
    </row>
    <row r="567" spans="1:36" s="268" customFormat="1">
      <c r="A567" s="19"/>
      <c r="B567" s="17" t="str">
        <f>IFERROR(VLOOKUP($H567,'QB Inv Curr'!$H:$AD,13,FALSE),"")</f>
        <v/>
      </c>
      <c r="C567" s="17" t="str">
        <f>IFERROR(VLOOKUP($H567,'QB Inv Curr'!$H:$AE,23,FALSE),"")</f>
        <v/>
      </c>
      <c r="D567" s="17" t="str">
        <f>IFERROR(VLOOKUP($H567,'QB Inv Curr'!$H:$AL,29,FALSE),"")</f>
        <v/>
      </c>
      <c r="E567" s="17" t="str">
        <f t="shared" si="62"/>
        <v/>
      </c>
      <c r="F567" s="17" t="str">
        <f t="shared" si="61"/>
        <v/>
      </c>
      <c r="G567" s="285"/>
      <c r="H567" s="19"/>
      <c r="I567" s="20" t="s">
        <v>1072</v>
      </c>
      <c r="J567" s="284"/>
      <c r="K567" s="527"/>
      <c r="L567" s="44">
        <v>1</v>
      </c>
      <c r="M567" s="75"/>
      <c r="N567" s="75"/>
      <c r="O567" s="44"/>
      <c r="P567" s="44"/>
      <c r="Q567" s="22"/>
      <c r="R567" s="350"/>
      <c r="S567" s="350"/>
      <c r="T567" s="382"/>
      <c r="U567" s="387"/>
      <c r="V567" s="12"/>
      <c r="W567" s="12"/>
      <c r="X567" s="12"/>
      <c r="Y567" s="12"/>
      <c r="Z567" s="12"/>
      <c r="AA567" s="6"/>
      <c r="AB567"/>
      <c r="AE567" s="12"/>
      <c r="AF567" s="12"/>
      <c r="AG567" s="12"/>
      <c r="AH567" s="12"/>
      <c r="AI567" s="12"/>
      <c r="AJ567" s="12"/>
    </row>
    <row r="568" spans="1:36" s="268" customFormat="1">
      <c r="A568" s="19"/>
      <c r="B568" s="17" t="str">
        <f>IFERROR(VLOOKUP($H568,'QB Inv Curr'!$H:$AD,13,FALSE),"")</f>
        <v/>
      </c>
      <c r="C568" s="17" t="str">
        <f>IFERROR(VLOOKUP($H568,'QB Inv Curr'!$H:$AE,23,FALSE),"")</f>
        <v/>
      </c>
      <c r="D568" s="17" t="str">
        <f>IFERROR(VLOOKUP($H568,'QB Inv Curr'!$H:$AL,29,FALSE),"")</f>
        <v/>
      </c>
      <c r="E568" s="17" t="str">
        <f t="shared" si="62"/>
        <v/>
      </c>
      <c r="F568" s="17" t="str">
        <f t="shared" si="61"/>
        <v/>
      </c>
      <c r="G568" s="285"/>
      <c r="H568" s="19"/>
      <c r="I568" s="20" t="s">
        <v>1073</v>
      </c>
      <c r="J568" s="284"/>
      <c r="K568" s="527"/>
      <c r="L568" s="44">
        <v>1</v>
      </c>
      <c r="M568" s="75"/>
      <c r="N568" s="75"/>
      <c r="O568" s="44"/>
      <c r="P568" s="44"/>
      <c r="Q568" s="22"/>
      <c r="R568" s="350"/>
      <c r="S568" s="350"/>
      <c r="T568" s="382"/>
      <c r="U568" s="387"/>
      <c r="V568" s="12"/>
      <c r="W568" s="12"/>
      <c r="X568" s="12"/>
      <c r="Y568" s="12"/>
      <c r="Z568" s="12"/>
      <c r="AA568" s="6"/>
      <c r="AB568"/>
      <c r="AE568" s="12"/>
      <c r="AF568" s="12"/>
      <c r="AG568" s="12"/>
      <c r="AH568" s="12"/>
      <c r="AI568" s="12"/>
      <c r="AJ568" s="12"/>
    </row>
    <row r="569" spans="1:36" s="268" customFormat="1">
      <c r="A569" s="19"/>
      <c r="B569" s="17" t="str">
        <f>IFERROR(VLOOKUP($H569,'QB Inv Curr'!$H:$AD,13,FALSE),"")</f>
        <v/>
      </c>
      <c r="C569" s="17" t="str">
        <f>IFERROR(VLOOKUP($H569,'QB Inv Curr'!$H:$AE,23,FALSE),"")</f>
        <v/>
      </c>
      <c r="D569" s="17" t="str">
        <f>IFERROR(VLOOKUP($H569,'QB Inv Curr'!$H:$AL,29,FALSE),"")</f>
        <v/>
      </c>
      <c r="E569" s="17" t="str">
        <f t="shared" si="62"/>
        <v/>
      </c>
      <c r="F569" s="17" t="str">
        <f t="shared" si="61"/>
        <v/>
      </c>
      <c r="G569" s="285"/>
      <c r="H569" s="19"/>
      <c r="I569" s="20" t="s">
        <v>1074</v>
      </c>
      <c r="J569" s="284"/>
      <c r="K569" s="527"/>
      <c r="L569" s="44">
        <v>2</v>
      </c>
      <c r="M569" s="75"/>
      <c r="N569" s="75"/>
      <c r="O569" s="44"/>
      <c r="P569" s="44"/>
      <c r="Q569" s="22"/>
      <c r="R569" s="350"/>
      <c r="S569" s="350"/>
      <c r="T569" s="382"/>
      <c r="U569" s="387"/>
      <c r="V569" s="12"/>
      <c r="W569" s="12"/>
      <c r="X569" s="12"/>
      <c r="Y569" s="12"/>
      <c r="Z569" s="12"/>
      <c r="AA569" s="6"/>
      <c r="AB569"/>
      <c r="AE569" s="12"/>
      <c r="AF569" s="12"/>
      <c r="AG569" s="12"/>
      <c r="AH569" s="12"/>
      <c r="AI569" s="12"/>
      <c r="AJ569" s="12"/>
    </row>
    <row r="570" spans="1:36" s="2" customFormat="1">
      <c r="A570" s="19"/>
      <c r="B570" s="17" t="str">
        <f>IFERROR(VLOOKUP($H570,'QB Inv Curr'!$H:$AD,13,FALSE),"")</f>
        <v/>
      </c>
      <c r="C570" s="17" t="str">
        <f>IFERROR(VLOOKUP($H570,'QB Inv Curr'!$H:$AE,23,FALSE),"")</f>
        <v/>
      </c>
      <c r="D570" s="17" t="str">
        <f>IFERROR(VLOOKUP($H570,'QB Inv Curr'!$H:$AL,29,FALSE),"")</f>
        <v/>
      </c>
      <c r="E570" s="17" t="str">
        <f t="shared" si="62"/>
        <v/>
      </c>
      <c r="F570" s="17" t="str">
        <f t="shared" si="61"/>
        <v/>
      </c>
      <c r="G570" s="285"/>
      <c r="H570" s="19"/>
      <c r="I570" s="20" t="s">
        <v>1075</v>
      </c>
      <c r="J570" s="284"/>
      <c r="K570" s="527"/>
      <c r="L570" s="44">
        <v>2</v>
      </c>
      <c r="M570" s="75"/>
      <c r="N570" s="75"/>
      <c r="O570" s="44"/>
      <c r="P570" s="44"/>
      <c r="Q570" s="18"/>
      <c r="R570" s="533"/>
      <c r="S570" s="533"/>
    </row>
    <row r="571" spans="1:36" s="268" customFormat="1">
      <c r="A571" s="19"/>
      <c r="B571" s="17" t="str">
        <f>IFERROR(VLOOKUP($H571,'QB Inv Curr'!$H:$AD,13,FALSE),"")</f>
        <v/>
      </c>
      <c r="C571" s="17" t="str">
        <f>IFERROR(VLOOKUP($H571,'QB Inv Curr'!$H:$AE,23,FALSE),"")</f>
        <v/>
      </c>
      <c r="D571" s="17" t="str">
        <f>IFERROR(VLOOKUP($H571,'QB Inv Curr'!$H:$AL,29,FALSE),"")</f>
        <v/>
      </c>
      <c r="E571" s="17" t="str">
        <f t="shared" si="62"/>
        <v/>
      </c>
      <c r="F571" s="17" t="str">
        <f t="shared" si="61"/>
        <v/>
      </c>
      <c r="G571" s="285"/>
      <c r="H571" s="19"/>
      <c r="I571" s="20"/>
      <c r="J571" s="284"/>
      <c r="K571" s="527"/>
      <c r="L571" s="44"/>
      <c r="M571" s="75"/>
      <c r="N571" s="75"/>
      <c r="O571" s="44"/>
      <c r="P571" s="44"/>
      <c r="Q571" s="22"/>
      <c r="R571" s="350"/>
      <c r="S571" s="350"/>
      <c r="T571" s="382"/>
      <c r="U571" s="387"/>
      <c r="V571" s="12"/>
      <c r="W571" s="12"/>
      <c r="X571" s="12"/>
      <c r="Y571" s="12"/>
      <c r="Z571" s="12"/>
      <c r="AA571" s="6"/>
      <c r="AB571"/>
      <c r="AE571" s="12"/>
      <c r="AF571" s="12"/>
      <c r="AG571" s="12"/>
      <c r="AH571" s="12"/>
      <c r="AI571" s="12"/>
      <c r="AJ571" s="12"/>
    </row>
    <row r="572" spans="1:36" s="268" customFormat="1" ht="31.5">
      <c r="A572" s="539" t="s">
        <v>197</v>
      </c>
      <c r="B572" s="17" t="str">
        <f>IFERROR(VLOOKUP($H572,'QB Inv Curr'!$H:$AD,13,FALSE),"")</f>
        <v/>
      </c>
      <c r="C572" s="17" t="str">
        <f>IFERROR(VLOOKUP($H572,'QB Inv Curr'!$H:$AE,23,FALSE),"")</f>
        <v/>
      </c>
      <c r="D572" s="17" t="str">
        <f>IFERROR(VLOOKUP($H572,'QB Inv Curr'!$H:$AL,29,FALSE),"")</f>
        <v/>
      </c>
      <c r="E572" s="17" t="str">
        <f t="shared" si="62"/>
        <v/>
      </c>
      <c r="F572" s="17" t="str">
        <f t="shared" si="61"/>
        <v/>
      </c>
      <c r="G572" s="549" t="s">
        <v>198</v>
      </c>
      <c r="H572" s="539" t="s">
        <v>197</v>
      </c>
      <c r="I572" s="542"/>
      <c r="J572" s="283" t="s">
        <v>199</v>
      </c>
      <c r="K572" s="526"/>
      <c r="L572" s="43">
        <v>1</v>
      </c>
      <c r="M572" s="76"/>
      <c r="N572" s="76"/>
      <c r="O572" s="43">
        <v>1</v>
      </c>
      <c r="P572" s="43">
        <v>180</v>
      </c>
      <c r="Q572" s="18">
        <v>5.24</v>
      </c>
      <c r="R572" s="533"/>
      <c r="S572" s="533"/>
      <c r="T572" s="382"/>
      <c r="U572" s="387"/>
      <c r="V572" s="12"/>
      <c r="W572" s="12"/>
      <c r="X572" s="12"/>
      <c r="Y572" s="12"/>
      <c r="Z572" s="12"/>
      <c r="AA572" s="6"/>
      <c r="AB572"/>
      <c r="AE572" s="12"/>
      <c r="AF572" s="12"/>
      <c r="AG572" s="12"/>
      <c r="AH572" s="12"/>
      <c r="AI572" s="12"/>
      <c r="AJ572" s="12"/>
    </row>
    <row r="573" spans="1:36" s="268" customFormat="1">
      <c r="A573" s="19"/>
      <c r="B573" s="17" t="str">
        <f>IFERROR(VLOOKUP($H573,'QB Inv Curr'!$H:$AD,13,FALSE),"")</f>
        <v/>
      </c>
      <c r="C573" s="17" t="str">
        <f>IFERROR(VLOOKUP($H573,'QB Inv Curr'!$H:$AE,23,FALSE),"")</f>
        <v/>
      </c>
      <c r="D573" s="17" t="str">
        <f>IFERROR(VLOOKUP($H573,'QB Inv Curr'!$H:$AL,29,FALSE),"")</f>
        <v/>
      </c>
      <c r="E573" s="17" t="str">
        <f t="shared" si="62"/>
        <v/>
      </c>
      <c r="F573" s="17" t="str">
        <f t="shared" si="61"/>
        <v/>
      </c>
      <c r="G573" s="285"/>
      <c r="H573" s="19"/>
      <c r="I573" s="20" t="s">
        <v>1076</v>
      </c>
      <c r="J573" s="284"/>
      <c r="K573" s="527"/>
      <c r="L573" s="44">
        <v>1</v>
      </c>
      <c r="M573" s="75"/>
      <c r="N573" s="75"/>
      <c r="O573" s="44"/>
      <c r="P573" s="44"/>
      <c r="Q573" s="22"/>
      <c r="R573" s="350"/>
      <c r="S573" s="350"/>
      <c r="T573" s="382"/>
      <c r="U573" s="387"/>
      <c r="V573" s="12"/>
      <c r="W573" s="12"/>
      <c r="X573" s="12"/>
      <c r="Y573" s="12"/>
      <c r="Z573" s="12"/>
      <c r="AA573" s="6"/>
      <c r="AB573"/>
      <c r="AE573" s="12"/>
      <c r="AF573" s="12"/>
      <c r="AG573" s="12"/>
      <c r="AH573" s="12"/>
      <c r="AI573" s="12"/>
      <c r="AJ573" s="12"/>
    </row>
    <row r="574" spans="1:36" s="268" customFormat="1">
      <c r="A574" s="19"/>
      <c r="B574" s="17" t="str">
        <f>IFERROR(VLOOKUP($H574,'QB Inv Curr'!$H:$AD,13,FALSE),"")</f>
        <v/>
      </c>
      <c r="C574" s="17" t="str">
        <f>IFERROR(VLOOKUP($H574,'QB Inv Curr'!$H:$AE,23,FALSE),"")</f>
        <v/>
      </c>
      <c r="D574" s="17" t="str">
        <f>IFERROR(VLOOKUP($H574,'QB Inv Curr'!$H:$AL,29,FALSE),"")</f>
        <v/>
      </c>
      <c r="E574" s="17" t="str">
        <f t="shared" si="62"/>
        <v/>
      </c>
      <c r="F574" s="17" t="str">
        <f t="shared" si="61"/>
        <v/>
      </c>
      <c r="G574" s="285"/>
      <c r="H574" s="19"/>
      <c r="I574" s="20" t="s">
        <v>1077</v>
      </c>
      <c r="J574" s="284"/>
      <c r="K574" s="527"/>
      <c r="L574" s="44">
        <v>1</v>
      </c>
      <c r="M574" s="75"/>
      <c r="N574" s="75"/>
      <c r="O574" s="44"/>
      <c r="P574" s="44"/>
      <c r="Q574" s="22"/>
      <c r="R574" s="350"/>
      <c r="S574" s="350"/>
      <c r="T574" s="382"/>
      <c r="U574" s="387"/>
      <c r="V574" s="12"/>
      <c r="W574" s="12"/>
      <c r="X574" s="12"/>
      <c r="Y574" s="12"/>
      <c r="Z574" s="12"/>
      <c r="AA574" s="6"/>
      <c r="AB574"/>
      <c r="AE574" s="12"/>
      <c r="AF574" s="12"/>
      <c r="AG574" s="12"/>
      <c r="AH574" s="12"/>
      <c r="AI574" s="12"/>
      <c r="AJ574" s="12"/>
    </row>
    <row r="575" spans="1:36" s="2" customFormat="1">
      <c r="A575" s="19"/>
      <c r="B575" s="17" t="str">
        <f>IFERROR(VLOOKUP($H575,'QB Inv Curr'!$H:$AD,13,FALSE),"")</f>
        <v/>
      </c>
      <c r="C575" s="17" t="str">
        <f>IFERROR(VLOOKUP($H575,'QB Inv Curr'!$H:$AE,23,FALSE),"")</f>
        <v/>
      </c>
      <c r="D575" s="17" t="str">
        <f>IFERROR(VLOOKUP($H575,'QB Inv Curr'!$H:$AL,29,FALSE),"")</f>
        <v/>
      </c>
      <c r="E575" s="17" t="str">
        <f t="shared" si="62"/>
        <v/>
      </c>
      <c r="F575" s="17" t="str">
        <f t="shared" si="61"/>
        <v/>
      </c>
      <c r="G575" s="285"/>
      <c r="H575" s="19"/>
      <c r="I575" s="20" t="s">
        <v>1074</v>
      </c>
      <c r="J575" s="284"/>
      <c r="K575" s="527"/>
      <c r="L575" s="44">
        <v>2</v>
      </c>
      <c r="M575" s="75"/>
      <c r="N575" s="75"/>
      <c r="O575" s="44"/>
      <c r="P575" s="44"/>
      <c r="Q575" s="18"/>
      <c r="R575" s="533"/>
      <c r="S575" s="533"/>
    </row>
    <row r="576" spans="1:36" s="268" customFormat="1">
      <c r="A576" s="19"/>
      <c r="B576" s="17" t="str">
        <f>IFERROR(VLOOKUP($H576,'QB Inv Curr'!$H:$AD,13,FALSE),"")</f>
        <v/>
      </c>
      <c r="C576" s="17" t="str">
        <f>IFERROR(VLOOKUP($H576,'QB Inv Curr'!$H:$AE,23,FALSE),"")</f>
        <v/>
      </c>
      <c r="D576" s="17" t="str">
        <f>IFERROR(VLOOKUP($H576,'QB Inv Curr'!$H:$AL,29,FALSE),"")</f>
        <v/>
      </c>
      <c r="E576" s="17" t="str">
        <f t="shared" si="62"/>
        <v/>
      </c>
      <c r="F576" s="17" t="str">
        <f t="shared" si="61"/>
        <v/>
      </c>
      <c r="G576" s="285"/>
      <c r="H576" s="19"/>
      <c r="I576" s="20" t="s">
        <v>1078</v>
      </c>
      <c r="J576" s="284"/>
      <c r="K576" s="527"/>
      <c r="L576" s="44">
        <v>2</v>
      </c>
      <c r="M576" s="75"/>
      <c r="N576" s="75"/>
      <c r="O576" s="44"/>
      <c r="P576" s="44"/>
      <c r="Q576" s="22"/>
      <c r="R576" s="350"/>
      <c r="S576" s="350"/>
      <c r="T576" s="382"/>
      <c r="U576" s="387"/>
      <c r="V576" s="12"/>
      <c r="W576" s="12"/>
      <c r="X576" s="12"/>
      <c r="Y576" s="12"/>
      <c r="Z576" s="12"/>
      <c r="AA576" s="6"/>
      <c r="AB576"/>
      <c r="AE576" s="12"/>
      <c r="AF576" s="12"/>
      <c r="AG576" s="12"/>
      <c r="AH576" s="12"/>
      <c r="AI576" s="12"/>
      <c r="AJ576" s="12"/>
    </row>
    <row r="577" spans="1:36" s="382" customFormat="1">
      <c r="A577" s="19"/>
      <c r="B577" s="17" t="str">
        <f>IFERROR(VLOOKUP($H577,'QB Inv Curr'!$H:$AD,13,FALSE),"")</f>
        <v/>
      </c>
      <c r="C577" s="17" t="str">
        <f>IFERROR(VLOOKUP($H577,'QB Inv Curr'!$H:$AE,23,FALSE),"")</f>
        <v/>
      </c>
      <c r="D577" s="17" t="str">
        <f>IFERROR(VLOOKUP($H577,'QB Inv Curr'!$H:$AL,29,FALSE),"")</f>
        <v/>
      </c>
      <c r="E577" s="17" t="str">
        <f t="shared" si="62"/>
        <v/>
      </c>
      <c r="F577" s="17" t="str">
        <f t="shared" si="61"/>
        <v/>
      </c>
      <c r="G577" s="285"/>
      <c r="H577" s="19"/>
      <c r="I577" s="20"/>
      <c r="J577" s="284"/>
      <c r="K577" s="527"/>
      <c r="L577" s="44"/>
      <c r="M577" s="75"/>
      <c r="N577" s="75"/>
      <c r="O577" s="44"/>
      <c r="P577" s="44"/>
      <c r="Q577" s="22"/>
      <c r="R577" s="350"/>
      <c r="S577" s="350"/>
      <c r="U577" s="387"/>
      <c r="V577" s="12"/>
      <c r="W577" s="12"/>
      <c r="X577" s="12"/>
      <c r="Y577" s="12"/>
      <c r="Z577" s="12"/>
      <c r="AA577" s="6"/>
      <c r="AB577"/>
      <c r="AC577" s="268"/>
      <c r="AD577" s="268"/>
      <c r="AE577" s="12"/>
      <c r="AF577" s="12"/>
      <c r="AG577" s="12"/>
      <c r="AH577" s="12"/>
      <c r="AI577" s="12"/>
      <c r="AJ577" s="12"/>
    </row>
    <row r="578" spans="1:36" s="382" customFormat="1">
      <c r="A578" s="539" t="s">
        <v>200</v>
      </c>
      <c r="B578" s="17" t="str">
        <f>IFERROR(VLOOKUP($H578,'QB Inv Curr'!$H:$AD,13,FALSE),"")</f>
        <v/>
      </c>
      <c r="C578" s="17" t="str">
        <f>IFERROR(VLOOKUP($H578,'QB Inv Curr'!$H:$AE,23,FALSE),"")</f>
        <v/>
      </c>
      <c r="D578" s="17" t="str">
        <f>IFERROR(VLOOKUP($H578,'QB Inv Curr'!$H:$AL,29,FALSE),"")</f>
        <v/>
      </c>
      <c r="E578" s="17" t="str">
        <f t="shared" si="62"/>
        <v/>
      </c>
      <c r="F578" s="17" t="str">
        <f t="shared" si="61"/>
        <v/>
      </c>
      <c r="G578" s="549" t="s">
        <v>201</v>
      </c>
      <c r="H578" s="539" t="s">
        <v>200</v>
      </c>
      <c r="I578" s="542"/>
      <c r="J578" s="283" t="s">
        <v>202</v>
      </c>
      <c r="K578" s="526"/>
      <c r="L578" s="43">
        <v>1</v>
      </c>
      <c r="M578" s="76"/>
      <c r="N578" s="76"/>
      <c r="O578" s="43">
        <v>1</v>
      </c>
      <c r="P578" s="43">
        <v>180</v>
      </c>
      <c r="Q578" s="18">
        <v>4.66</v>
      </c>
      <c r="R578" s="533"/>
      <c r="S578" s="533"/>
      <c r="U578" s="387"/>
      <c r="V578" s="12"/>
      <c r="W578" s="12"/>
      <c r="X578" s="12"/>
      <c r="Y578" s="12"/>
      <c r="Z578" s="12"/>
      <c r="AA578" s="6"/>
      <c r="AB578"/>
      <c r="AC578" s="268"/>
      <c r="AD578" s="268"/>
      <c r="AE578" s="12"/>
      <c r="AF578" s="12"/>
      <c r="AG578" s="12"/>
      <c r="AH578" s="12"/>
      <c r="AI578" s="12"/>
      <c r="AJ578" s="12"/>
    </row>
    <row r="579" spans="1:36" s="382" customFormat="1">
      <c r="A579" s="19"/>
      <c r="B579" s="17" t="str">
        <f>IFERROR(VLOOKUP($H579,'QB Inv Curr'!$H:$AD,13,FALSE),"")</f>
        <v/>
      </c>
      <c r="C579" s="17" t="str">
        <f>IFERROR(VLOOKUP($H579,'QB Inv Curr'!$H:$AE,23,FALSE),"")</f>
        <v/>
      </c>
      <c r="D579" s="17" t="str">
        <f>IFERROR(VLOOKUP($H579,'QB Inv Curr'!$H:$AL,29,FALSE),"")</f>
        <v/>
      </c>
      <c r="E579" s="17" t="str">
        <f t="shared" si="62"/>
        <v/>
      </c>
      <c r="F579" s="17" t="str">
        <f t="shared" si="61"/>
        <v/>
      </c>
      <c r="G579" s="285"/>
      <c r="H579" s="19"/>
      <c r="I579" s="20" t="s">
        <v>1079</v>
      </c>
      <c r="J579" s="284"/>
      <c r="K579" s="527"/>
      <c r="L579" s="44">
        <v>1</v>
      </c>
      <c r="M579" s="75"/>
      <c r="N579" s="75"/>
      <c r="O579" s="44"/>
      <c r="P579" s="44"/>
      <c r="Q579" s="22"/>
      <c r="R579" s="350"/>
      <c r="S579" s="350"/>
      <c r="U579" s="387"/>
      <c r="V579" s="12"/>
      <c r="W579" s="12"/>
      <c r="X579" s="12"/>
      <c r="Y579" s="12"/>
      <c r="Z579" s="12"/>
      <c r="AA579" s="6"/>
      <c r="AB579"/>
      <c r="AC579" s="268"/>
      <c r="AD579" s="268"/>
      <c r="AE579" s="12"/>
      <c r="AF579" s="12"/>
      <c r="AG579" s="12"/>
      <c r="AH579" s="12"/>
      <c r="AI579" s="12"/>
      <c r="AJ579" s="12"/>
    </row>
    <row r="580" spans="1:36" s="2" customFormat="1">
      <c r="A580" s="19"/>
      <c r="B580" s="17" t="str">
        <f>IFERROR(VLOOKUP($H580,'QB Inv Curr'!$H:$AD,13,FALSE),"")</f>
        <v/>
      </c>
      <c r="C580" s="17" t="str">
        <f>IFERROR(VLOOKUP($H580,'QB Inv Curr'!$H:$AE,23,FALSE),"")</f>
        <v/>
      </c>
      <c r="D580" s="17" t="str">
        <f>IFERROR(VLOOKUP($H580,'QB Inv Curr'!$H:$AL,29,FALSE),"")</f>
        <v/>
      </c>
      <c r="E580" s="17" t="str">
        <f t="shared" si="62"/>
        <v/>
      </c>
      <c r="F580" s="17" t="str">
        <f t="shared" ref="F580:F643" si="71">IFERROR(SUM(D580*12),"")</f>
        <v/>
      </c>
      <c r="G580" s="285"/>
      <c r="H580" s="19"/>
      <c r="I580" s="20" t="s">
        <v>1080</v>
      </c>
      <c r="J580" s="284"/>
      <c r="K580" s="527"/>
      <c r="L580" s="44">
        <v>1</v>
      </c>
      <c r="M580" s="75"/>
      <c r="N580" s="75"/>
      <c r="O580" s="44"/>
      <c r="P580" s="44"/>
      <c r="Q580" s="18"/>
      <c r="R580" s="533"/>
      <c r="S580" s="533"/>
    </row>
    <row r="581" spans="1:36" s="382" customFormat="1">
      <c r="A581" s="19"/>
      <c r="B581" s="17" t="str">
        <f>IFERROR(VLOOKUP($H581,'QB Inv Curr'!$H:$AD,13,FALSE),"")</f>
        <v/>
      </c>
      <c r="C581" s="17" t="str">
        <f>IFERROR(VLOOKUP($H581,'QB Inv Curr'!$H:$AE,23,FALSE),"")</f>
        <v/>
      </c>
      <c r="D581" s="17" t="str">
        <f>IFERROR(VLOOKUP($H581,'QB Inv Curr'!$H:$AL,29,FALSE),"")</f>
        <v/>
      </c>
      <c r="E581" s="17" t="str">
        <f t="shared" ref="E581:E644" si="72">IFERROR(SUM(B581/D581),"")</f>
        <v/>
      </c>
      <c r="F581" s="17" t="str">
        <f t="shared" si="71"/>
        <v/>
      </c>
      <c r="G581" s="285"/>
      <c r="H581" s="19"/>
      <c r="I581" s="20" t="s">
        <v>1074</v>
      </c>
      <c r="J581" s="284"/>
      <c r="K581" s="527"/>
      <c r="L581" s="44">
        <v>2</v>
      </c>
      <c r="M581" s="75"/>
      <c r="N581" s="75"/>
      <c r="O581" s="44"/>
      <c r="P581" s="44"/>
      <c r="Q581" s="22"/>
      <c r="R581" s="350"/>
      <c r="S581" s="350"/>
      <c r="U581" s="387"/>
      <c r="V581" s="12"/>
      <c r="W581" s="12"/>
      <c r="X581" s="12"/>
      <c r="Y581" s="12"/>
      <c r="Z581" s="12"/>
      <c r="AA581" s="6"/>
      <c r="AB581"/>
      <c r="AC581" s="268"/>
      <c r="AD581" s="268"/>
      <c r="AE581" s="12"/>
      <c r="AF581" s="12"/>
      <c r="AG581" s="12"/>
      <c r="AH581" s="12"/>
      <c r="AI581" s="12"/>
      <c r="AJ581" s="12"/>
    </row>
    <row r="582" spans="1:36" s="382" customFormat="1">
      <c r="A582" s="19"/>
      <c r="B582" s="17" t="str">
        <f>IFERROR(VLOOKUP($H582,'QB Inv Curr'!$H:$AD,13,FALSE),"")</f>
        <v/>
      </c>
      <c r="C582" s="17" t="str">
        <f>IFERROR(VLOOKUP($H582,'QB Inv Curr'!$H:$AE,23,FALSE),"")</f>
        <v/>
      </c>
      <c r="D582" s="17" t="str">
        <f>IFERROR(VLOOKUP($H582,'QB Inv Curr'!$H:$AL,29,FALSE),"")</f>
        <v/>
      </c>
      <c r="E582" s="17" t="str">
        <f t="shared" si="72"/>
        <v/>
      </c>
      <c r="F582" s="17" t="str">
        <f t="shared" si="71"/>
        <v/>
      </c>
      <c r="G582" s="285"/>
      <c r="H582" s="19"/>
      <c r="I582" s="20" t="s">
        <v>1075</v>
      </c>
      <c r="J582" s="284"/>
      <c r="K582" s="527"/>
      <c r="L582" s="44">
        <v>2</v>
      </c>
      <c r="M582" s="75"/>
      <c r="N582" s="75"/>
      <c r="O582" s="44"/>
      <c r="P582" s="44"/>
      <c r="Q582" s="22"/>
      <c r="R582" s="350"/>
      <c r="S582" s="350"/>
      <c r="U582" s="387"/>
      <c r="V582" s="12"/>
      <c r="W582" s="12"/>
      <c r="X582" s="12"/>
      <c r="Y582" s="12"/>
      <c r="Z582" s="12"/>
      <c r="AA582" s="6"/>
      <c r="AB582"/>
      <c r="AC582" s="268"/>
      <c r="AD582" s="268"/>
      <c r="AE582" s="12"/>
      <c r="AF582" s="12"/>
      <c r="AG582" s="12"/>
      <c r="AH582" s="12"/>
      <c r="AI582" s="12"/>
      <c r="AJ582" s="12"/>
    </row>
    <row r="583" spans="1:36" s="382" customFormat="1">
      <c r="A583" s="19"/>
      <c r="B583" s="17" t="str">
        <f>IFERROR(VLOOKUP($H583,'QB Inv Curr'!$H:$AD,13,FALSE),"")</f>
        <v/>
      </c>
      <c r="C583" s="17" t="str">
        <f>IFERROR(VLOOKUP($H583,'QB Inv Curr'!$H:$AE,23,FALSE),"")</f>
        <v/>
      </c>
      <c r="D583" s="17" t="str">
        <f>IFERROR(VLOOKUP($H583,'QB Inv Curr'!$H:$AL,29,FALSE),"")</f>
        <v/>
      </c>
      <c r="E583" s="17" t="str">
        <f t="shared" si="72"/>
        <v/>
      </c>
      <c r="F583" s="17" t="str">
        <f t="shared" si="71"/>
        <v/>
      </c>
      <c r="G583" s="285"/>
      <c r="H583" s="19"/>
      <c r="I583" s="20"/>
      <c r="J583" s="284"/>
      <c r="K583" s="527"/>
      <c r="L583" s="44"/>
      <c r="M583" s="75"/>
      <c r="N583" s="75"/>
      <c r="O583" s="44"/>
      <c r="P583" s="44"/>
      <c r="Q583" s="22"/>
      <c r="R583" s="350"/>
      <c r="S583" s="350"/>
      <c r="U583" s="387"/>
      <c r="V583" s="12"/>
      <c r="W583" s="12"/>
      <c r="X583" s="12"/>
      <c r="Y583" s="12"/>
      <c r="Z583" s="12"/>
      <c r="AA583" s="6"/>
      <c r="AB583"/>
      <c r="AC583" s="268"/>
      <c r="AD583" s="268"/>
      <c r="AE583" s="12"/>
      <c r="AF583" s="12"/>
      <c r="AG583" s="12"/>
      <c r="AH583" s="12"/>
      <c r="AI583" s="12"/>
      <c r="AJ583" s="12"/>
    </row>
    <row r="584" spans="1:36" s="382" customFormat="1">
      <c r="A584" s="539" t="s">
        <v>203</v>
      </c>
      <c r="B584" s="17" t="str">
        <f>IFERROR(VLOOKUP($H584,'QB Inv Curr'!$H:$AD,13,FALSE),"")</f>
        <v/>
      </c>
      <c r="C584" s="17" t="str">
        <f>IFERROR(VLOOKUP($H584,'QB Inv Curr'!$H:$AE,23,FALSE),"")</f>
        <v/>
      </c>
      <c r="D584" s="17" t="str">
        <f>IFERROR(VLOOKUP($H584,'QB Inv Curr'!$H:$AL,29,FALSE),"")</f>
        <v/>
      </c>
      <c r="E584" s="17" t="str">
        <f t="shared" si="72"/>
        <v/>
      </c>
      <c r="F584" s="17" t="str">
        <f t="shared" si="71"/>
        <v/>
      </c>
      <c r="G584" s="549" t="s">
        <v>204</v>
      </c>
      <c r="H584" s="539" t="s">
        <v>203</v>
      </c>
      <c r="I584" s="542"/>
      <c r="J584" s="283" t="s">
        <v>205</v>
      </c>
      <c r="K584" s="526"/>
      <c r="L584" s="43">
        <v>1</v>
      </c>
      <c r="M584" s="76"/>
      <c r="N584" s="76"/>
      <c r="O584" s="43">
        <v>1</v>
      </c>
      <c r="P584" s="43">
        <v>120</v>
      </c>
      <c r="Q584" s="18">
        <v>8.9700000000000006</v>
      </c>
      <c r="R584" s="533"/>
      <c r="S584" s="533"/>
      <c r="U584" s="387"/>
      <c r="V584" s="12"/>
      <c r="W584" s="12"/>
      <c r="X584" s="12"/>
      <c r="Y584" s="12"/>
      <c r="Z584" s="12"/>
      <c r="AA584" s="6"/>
      <c r="AB584"/>
      <c r="AC584" s="268"/>
      <c r="AD584" s="268"/>
      <c r="AE584" s="12"/>
      <c r="AF584" s="12"/>
      <c r="AG584" s="12"/>
      <c r="AH584" s="12"/>
      <c r="AI584" s="12"/>
      <c r="AJ584" s="12"/>
    </row>
    <row r="585" spans="1:36" s="2" customFormat="1">
      <c r="A585" s="19"/>
      <c r="B585" s="17" t="str">
        <f>IFERROR(VLOOKUP($H585,'QB Inv Curr'!$H:$AD,13,FALSE),"")</f>
        <v/>
      </c>
      <c r="C585" s="17" t="str">
        <f>IFERROR(VLOOKUP($H585,'QB Inv Curr'!$H:$AE,23,FALSE),"")</f>
        <v/>
      </c>
      <c r="D585" s="17" t="str">
        <f>IFERROR(VLOOKUP($H585,'QB Inv Curr'!$H:$AL,29,FALSE),"")</f>
        <v/>
      </c>
      <c r="E585" s="17" t="str">
        <f t="shared" si="72"/>
        <v/>
      </c>
      <c r="F585" s="17" t="str">
        <f t="shared" si="71"/>
        <v/>
      </c>
      <c r="G585" s="285"/>
      <c r="H585" s="19"/>
      <c r="I585" s="20" t="s">
        <v>1081</v>
      </c>
      <c r="J585" s="284"/>
      <c r="K585" s="527"/>
      <c r="L585" s="44">
        <v>2</v>
      </c>
      <c r="M585" s="75"/>
      <c r="N585" s="75"/>
      <c r="O585" s="45"/>
      <c r="P585" s="44"/>
      <c r="Q585" s="25"/>
      <c r="R585" s="373"/>
      <c r="S585" s="373"/>
    </row>
    <row r="586" spans="1:36" s="382" customFormat="1">
      <c r="A586" s="19"/>
      <c r="B586" s="17" t="str">
        <f>IFERROR(VLOOKUP($H586,'QB Inv Curr'!$H:$AD,13,FALSE),"")</f>
        <v/>
      </c>
      <c r="C586" s="17" t="str">
        <f>IFERROR(VLOOKUP($H586,'QB Inv Curr'!$H:$AE,23,FALSE),"")</f>
        <v/>
      </c>
      <c r="D586" s="17" t="str">
        <f>IFERROR(VLOOKUP($H586,'QB Inv Curr'!$H:$AL,29,FALSE),"")</f>
        <v/>
      </c>
      <c r="E586" s="17" t="str">
        <f t="shared" si="72"/>
        <v/>
      </c>
      <c r="F586" s="17" t="str">
        <f t="shared" si="71"/>
        <v/>
      </c>
      <c r="G586" s="285"/>
      <c r="H586" s="19"/>
      <c r="I586" s="20" t="s">
        <v>1082</v>
      </c>
      <c r="J586" s="284"/>
      <c r="K586" s="527"/>
      <c r="L586" s="44">
        <v>2</v>
      </c>
      <c r="M586" s="75"/>
      <c r="N586" s="75"/>
      <c r="O586" s="45"/>
      <c r="P586" s="44"/>
      <c r="Q586" s="22"/>
      <c r="R586" s="350"/>
      <c r="S586" s="350"/>
      <c r="U586" s="387"/>
      <c r="V586" s="12"/>
      <c r="W586" s="12"/>
      <c r="X586" s="12"/>
      <c r="Y586" s="12"/>
      <c r="Z586" s="12"/>
      <c r="AA586" s="6"/>
      <c r="AB586"/>
      <c r="AC586" s="268"/>
      <c r="AD586" s="268"/>
      <c r="AE586" s="12"/>
      <c r="AF586" s="12"/>
      <c r="AG586" s="12"/>
      <c r="AH586" s="12"/>
      <c r="AI586" s="12"/>
      <c r="AJ586" s="12"/>
    </row>
    <row r="587" spans="1:36" s="382" customFormat="1">
      <c r="A587" s="19"/>
      <c r="B587" s="17" t="str">
        <f>IFERROR(VLOOKUP($H587,'QB Inv Curr'!$H:$AD,13,FALSE),"")</f>
        <v/>
      </c>
      <c r="C587" s="17" t="str">
        <f>IFERROR(VLOOKUP($H587,'QB Inv Curr'!$H:$AE,23,FALSE),"")</f>
        <v/>
      </c>
      <c r="D587" s="17" t="str">
        <f>IFERROR(VLOOKUP($H587,'QB Inv Curr'!$H:$AL,29,FALSE),"")</f>
        <v/>
      </c>
      <c r="E587" s="17" t="str">
        <f t="shared" si="72"/>
        <v/>
      </c>
      <c r="F587" s="17" t="str">
        <f t="shared" si="71"/>
        <v/>
      </c>
      <c r="G587" s="285"/>
      <c r="H587" s="19"/>
      <c r="I587" s="20" t="s">
        <v>1083</v>
      </c>
      <c r="J587" s="284"/>
      <c r="K587" s="527"/>
      <c r="L587" s="44">
        <v>4</v>
      </c>
      <c r="M587" s="75"/>
      <c r="N587" s="75"/>
      <c r="O587" s="45"/>
      <c r="P587" s="44"/>
      <c r="Q587" s="22"/>
      <c r="R587" s="350"/>
      <c r="S587" s="350"/>
      <c r="U587" s="387"/>
      <c r="V587" s="12"/>
      <c r="W587" s="12"/>
      <c r="X587" s="12"/>
      <c r="Y587" s="12"/>
      <c r="Z587" s="12"/>
      <c r="AA587" s="6"/>
      <c r="AB587"/>
      <c r="AC587" s="268"/>
      <c r="AD587" s="268"/>
      <c r="AE587" s="12"/>
      <c r="AF587" s="12"/>
      <c r="AG587" s="12"/>
      <c r="AH587" s="12"/>
      <c r="AI587" s="12"/>
      <c r="AJ587" s="12"/>
    </row>
    <row r="588" spans="1:36" s="382" customFormat="1">
      <c r="A588" s="19"/>
      <c r="B588" s="17" t="str">
        <f>IFERROR(VLOOKUP($H588,'QB Inv Curr'!$H:$AD,13,FALSE),"")</f>
        <v/>
      </c>
      <c r="C588" s="17" t="str">
        <f>IFERROR(VLOOKUP($H588,'QB Inv Curr'!$H:$AE,23,FALSE),"")</f>
        <v/>
      </c>
      <c r="D588" s="17" t="str">
        <f>IFERROR(VLOOKUP($H588,'QB Inv Curr'!$H:$AL,29,FALSE),"")</f>
        <v/>
      </c>
      <c r="E588" s="17" t="str">
        <f t="shared" si="72"/>
        <v/>
      </c>
      <c r="F588" s="17" t="str">
        <f t="shared" si="71"/>
        <v/>
      </c>
      <c r="G588" s="285"/>
      <c r="H588" s="19"/>
      <c r="I588" s="20" t="s">
        <v>1084</v>
      </c>
      <c r="J588" s="284"/>
      <c r="K588" s="527"/>
      <c r="L588" s="44">
        <v>4</v>
      </c>
      <c r="M588" s="75"/>
      <c r="N588" s="75"/>
      <c r="O588" s="45"/>
      <c r="P588" s="44"/>
      <c r="Q588" s="22"/>
      <c r="R588" s="350"/>
      <c r="S588" s="350"/>
      <c r="U588" s="387"/>
      <c r="V588" s="12"/>
      <c r="W588" s="12"/>
      <c r="X588" s="12"/>
      <c r="Y588" s="12"/>
      <c r="Z588" s="12"/>
      <c r="AA588" s="6"/>
      <c r="AB588"/>
      <c r="AC588" s="268"/>
      <c r="AD588" s="268"/>
      <c r="AE588" s="12"/>
      <c r="AF588" s="12"/>
      <c r="AG588" s="12"/>
      <c r="AH588" s="12"/>
      <c r="AI588" s="12"/>
      <c r="AJ588" s="12"/>
    </row>
    <row r="589" spans="1:36" s="382" customFormat="1">
      <c r="A589" s="19"/>
      <c r="B589" s="17" t="str">
        <f>IFERROR(VLOOKUP($H589,'QB Inv Curr'!$H:$AD,13,FALSE),"")</f>
        <v/>
      </c>
      <c r="C589" s="17" t="str">
        <f>IFERROR(VLOOKUP($H589,'QB Inv Curr'!$H:$AE,23,FALSE),"")</f>
        <v/>
      </c>
      <c r="D589" s="17" t="str">
        <f>IFERROR(VLOOKUP($H589,'QB Inv Curr'!$H:$AL,29,FALSE),"")</f>
        <v/>
      </c>
      <c r="E589" s="17" t="str">
        <f t="shared" si="72"/>
        <v/>
      </c>
      <c r="F589" s="17" t="str">
        <f t="shared" si="71"/>
        <v/>
      </c>
      <c r="G589" s="285"/>
      <c r="H589" s="19"/>
      <c r="I589" s="20"/>
      <c r="J589" s="284"/>
      <c r="K589" s="527"/>
      <c r="L589" s="44"/>
      <c r="M589" s="75"/>
      <c r="N589" s="75"/>
      <c r="O589" s="44"/>
      <c r="P589" s="44"/>
      <c r="Q589" s="22"/>
      <c r="R589" s="350"/>
      <c r="S589" s="350"/>
      <c r="U589" s="387"/>
      <c r="V589" s="12"/>
      <c r="W589" s="12"/>
      <c r="X589" s="12"/>
      <c r="Y589" s="12"/>
      <c r="Z589" s="12"/>
      <c r="AA589" s="6"/>
      <c r="AB589"/>
      <c r="AC589" s="268"/>
      <c r="AD589" s="268"/>
      <c r="AE589" s="12"/>
      <c r="AF589" s="12"/>
      <c r="AG589" s="12"/>
      <c r="AH589" s="12"/>
      <c r="AI589" s="12"/>
      <c r="AJ589" s="12"/>
    </row>
    <row r="590" spans="1:36" s="2" customFormat="1">
      <c r="A590" s="539" t="s">
        <v>206</v>
      </c>
      <c r="B590" s="17" t="str">
        <f>IFERROR(VLOOKUP($H590,'QB Inv Curr'!$H:$AD,13,FALSE),"")</f>
        <v/>
      </c>
      <c r="C590" s="17" t="str">
        <f>IFERROR(VLOOKUP($H590,'QB Inv Curr'!$H:$AE,23,FALSE),"")</f>
        <v/>
      </c>
      <c r="D590" s="17" t="str">
        <f>IFERROR(VLOOKUP($H590,'QB Inv Curr'!$H:$AL,29,FALSE),"")</f>
        <v/>
      </c>
      <c r="E590" s="17" t="str">
        <f t="shared" si="72"/>
        <v/>
      </c>
      <c r="F590" s="17" t="str">
        <f t="shared" si="71"/>
        <v/>
      </c>
      <c r="G590" s="549" t="s">
        <v>207</v>
      </c>
      <c r="H590" s="539" t="s">
        <v>206</v>
      </c>
      <c r="I590" s="542"/>
      <c r="J590" s="283" t="s">
        <v>208</v>
      </c>
      <c r="K590" s="526"/>
      <c r="L590" s="43">
        <v>1</v>
      </c>
      <c r="M590" s="76"/>
      <c r="N590" s="76"/>
      <c r="O590" s="43">
        <v>1</v>
      </c>
      <c r="P590" s="43">
        <v>120</v>
      </c>
      <c r="Q590" s="18">
        <v>11.06</v>
      </c>
      <c r="R590" s="533"/>
      <c r="S590" s="533"/>
    </row>
    <row r="591" spans="1:36" s="382" customFormat="1">
      <c r="A591" s="19"/>
      <c r="B591" s="17" t="str">
        <f>IFERROR(VLOOKUP($H591,'QB Inv Curr'!$H:$AD,13,FALSE),"")</f>
        <v/>
      </c>
      <c r="C591" s="17" t="str">
        <f>IFERROR(VLOOKUP($H591,'QB Inv Curr'!$H:$AE,23,FALSE),"")</f>
        <v/>
      </c>
      <c r="D591" s="17" t="str">
        <f>IFERROR(VLOOKUP($H591,'QB Inv Curr'!$H:$AL,29,FALSE),"")</f>
        <v/>
      </c>
      <c r="E591" s="17" t="str">
        <f t="shared" si="72"/>
        <v/>
      </c>
      <c r="F591" s="17" t="str">
        <f t="shared" si="71"/>
        <v/>
      </c>
      <c r="G591" s="285"/>
      <c r="H591" s="19"/>
      <c r="I591" s="20" t="s">
        <v>1085</v>
      </c>
      <c r="J591" s="284"/>
      <c r="K591" s="527"/>
      <c r="L591" s="44">
        <v>2</v>
      </c>
      <c r="M591" s="75"/>
      <c r="N591" s="75"/>
      <c r="O591" s="45"/>
      <c r="P591" s="44"/>
      <c r="Q591" s="22"/>
      <c r="R591" s="350"/>
      <c r="S591" s="350"/>
      <c r="U591" s="387"/>
      <c r="V591" s="12"/>
      <c r="W591" s="12"/>
      <c r="X591" s="12"/>
      <c r="Y591" s="12"/>
      <c r="Z591" s="12"/>
      <c r="AA591" s="6"/>
      <c r="AB591"/>
      <c r="AC591" s="268"/>
      <c r="AD591" s="268"/>
      <c r="AE591" s="12"/>
      <c r="AF591" s="12"/>
      <c r="AG591" s="12"/>
      <c r="AH591" s="12"/>
      <c r="AI591" s="12"/>
      <c r="AJ591" s="12"/>
    </row>
    <row r="592" spans="1:36" s="382" customFormat="1">
      <c r="A592" s="19"/>
      <c r="B592" s="17" t="str">
        <f>IFERROR(VLOOKUP($H592,'QB Inv Curr'!$H:$AD,13,FALSE),"")</f>
        <v/>
      </c>
      <c r="C592" s="17" t="str">
        <f>IFERROR(VLOOKUP($H592,'QB Inv Curr'!$H:$AE,23,FALSE),"")</f>
        <v/>
      </c>
      <c r="D592" s="17" t="str">
        <f>IFERROR(VLOOKUP($H592,'QB Inv Curr'!$H:$AL,29,FALSE),"")</f>
        <v/>
      </c>
      <c r="E592" s="17" t="str">
        <f t="shared" si="72"/>
        <v/>
      </c>
      <c r="F592" s="17" t="str">
        <f t="shared" si="71"/>
        <v/>
      </c>
      <c r="G592" s="285"/>
      <c r="H592" s="19"/>
      <c r="I592" s="20" t="s">
        <v>1086</v>
      </c>
      <c r="J592" s="284"/>
      <c r="K592" s="527"/>
      <c r="L592" s="44">
        <v>2</v>
      </c>
      <c r="M592" s="75"/>
      <c r="N592" s="75"/>
      <c r="O592" s="45"/>
      <c r="P592" s="44"/>
      <c r="Q592" s="22"/>
      <c r="R592" s="350"/>
      <c r="S592" s="350"/>
      <c r="U592" s="387"/>
      <c r="V592" s="12"/>
      <c r="W592" s="12"/>
      <c r="X592" s="12"/>
      <c r="Y592" s="12"/>
      <c r="Z592" s="12"/>
      <c r="AA592" s="6"/>
      <c r="AB592"/>
      <c r="AC592" s="268"/>
      <c r="AD592" s="268"/>
      <c r="AE592" s="12"/>
      <c r="AF592" s="12"/>
      <c r="AG592" s="12"/>
      <c r="AH592" s="12"/>
      <c r="AI592" s="12"/>
      <c r="AJ592" s="12"/>
    </row>
    <row r="593" spans="1:36" s="382" customFormat="1">
      <c r="A593" s="19"/>
      <c r="B593" s="17" t="str">
        <f>IFERROR(VLOOKUP($H593,'QB Inv Curr'!$H:$AD,13,FALSE),"")</f>
        <v/>
      </c>
      <c r="C593" s="17" t="str">
        <f>IFERROR(VLOOKUP($H593,'QB Inv Curr'!$H:$AE,23,FALSE),"")</f>
        <v/>
      </c>
      <c r="D593" s="17" t="str">
        <f>IFERROR(VLOOKUP($H593,'QB Inv Curr'!$H:$AL,29,FALSE),"")</f>
        <v/>
      </c>
      <c r="E593" s="17" t="str">
        <f t="shared" si="72"/>
        <v/>
      </c>
      <c r="F593" s="17" t="str">
        <f t="shared" si="71"/>
        <v/>
      </c>
      <c r="G593" s="285"/>
      <c r="H593" s="19"/>
      <c r="I593" s="20" t="s">
        <v>1083</v>
      </c>
      <c r="J593" s="284"/>
      <c r="K593" s="527"/>
      <c r="L593" s="44">
        <v>4</v>
      </c>
      <c r="M593" s="75"/>
      <c r="N593" s="75"/>
      <c r="O593" s="45"/>
      <c r="P593" s="44"/>
      <c r="Q593" s="22"/>
      <c r="R593" s="350"/>
      <c r="S593" s="350"/>
      <c r="U593" s="387"/>
      <c r="V593" s="12"/>
      <c r="W593" s="12"/>
      <c r="X593" s="12"/>
      <c r="Y593" s="12"/>
      <c r="Z593" s="12"/>
      <c r="AA593" s="6"/>
      <c r="AB593"/>
      <c r="AC593" s="268"/>
      <c r="AD593" s="268"/>
      <c r="AE593" s="12"/>
      <c r="AF593" s="12"/>
      <c r="AG593" s="12"/>
      <c r="AH593" s="12"/>
      <c r="AI593" s="12"/>
      <c r="AJ593" s="12"/>
    </row>
    <row r="594" spans="1:36" s="382" customFormat="1">
      <c r="A594" s="19"/>
      <c r="B594" s="17" t="str">
        <f>IFERROR(VLOOKUP($H594,'QB Inv Curr'!$H:$AD,13,FALSE),"")</f>
        <v/>
      </c>
      <c r="C594" s="17" t="str">
        <f>IFERROR(VLOOKUP($H594,'QB Inv Curr'!$H:$AE,23,FALSE),"")</f>
        <v/>
      </c>
      <c r="D594" s="17" t="str">
        <f>IFERROR(VLOOKUP($H594,'QB Inv Curr'!$H:$AL,29,FALSE),"")</f>
        <v/>
      </c>
      <c r="E594" s="17" t="str">
        <f t="shared" si="72"/>
        <v/>
      </c>
      <c r="F594" s="17" t="str">
        <f t="shared" si="71"/>
        <v/>
      </c>
      <c r="G594" s="285"/>
      <c r="H594" s="19"/>
      <c r="I594" s="20" t="s">
        <v>1087</v>
      </c>
      <c r="J594" s="284"/>
      <c r="K594" s="527"/>
      <c r="L594" s="44">
        <v>4</v>
      </c>
      <c r="M594" s="75"/>
      <c r="N594" s="75"/>
      <c r="O594" s="45"/>
      <c r="P594" s="44"/>
      <c r="Q594" s="22"/>
      <c r="R594" s="350"/>
      <c r="S594" s="350"/>
      <c r="U594" s="387"/>
      <c r="V594" s="12"/>
      <c r="W594" s="12"/>
      <c r="X594" s="12"/>
      <c r="Y594" s="12"/>
      <c r="Z594" s="12"/>
      <c r="AA594" s="6"/>
      <c r="AB594"/>
      <c r="AC594" s="268"/>
      <c r="AD594" s="268"/>
      <c r="AE594" s="12"/>
      <c r="AF594" s="12"/>
      <c r="AG594" s="12"/>
      <c r="AH594" s="12"/>
      <c r="AI594" s="12"/>
      <c r="AJ594" s="12"/>
    </row>
    <row r="595" spans="1:36" s="2" customFormat="1">
      <c r="A595" s="19"/>
      <c r="B595" s="17" t="str">
        <f>IFERROR(VLOOKUP($H595,'QB Inv Curr'!$H:$AD,13,FALSE),"")</f>
        <v/>
      </c>
      <c r="C595" s="17" t="str">
        <f>IFERROR(VLOOKUP($H595,'QB Inv Curr'!$H:$AE,23,FALSE),"")</f>
        <v/>
      </c>
      <c r="D595" s="17" t="str">
        <f>IFERROR(VLOOKUP($H595,'QB Inv Curr'!$H:$AL,29,FALSE),"")</f>
        <v/>
      </c>
      <c r="E595" s="17" t="str">
        <f t="shared" si="72"/>
        <v/>
      </c>
      <c r="F595" s="17" t="str">
        <f t="shared" si="71"/>
        <v/>
      </c>
      <c r="G595" s="285"/>
      <c r="H595" s="19"/>
      <c r="I595" s="20"/>
      <c r="J595" s="284"/>
      <c r="K595" s="527"/>
      <c r="L595" s="44"/>
      <c r="M595" s="75"/>
      <c r="N595" s="75"/>
      <c r="O595" s="44"/>
      <c r="P595" s="44"/>
      <c r="Q595" s="25"/>
      <c r="R595" s="373"/>
      <c r="S595" s="373"/>
    </row>
    <row r="596" spans="1:36" s="382" customFormat="1" ht="31.5">
      <c r="A596" s="539" t="s">
        <v>141</v>
      </c>
      <c r="B596" s="17" t="str">
        <f>IFERROR(VLOOKUP($H596,'QB Inv Curr'!$H:$AD,13,FALSE),"")</f>
        <v/>
      </c>
      <c r="C596" s="17" t="str">
        <f>IFERROR(VLOOKUP($H596,'QB Inv Curr'!$H:$AE,23,FALSE),"")</f>
        <v/>
      </c>
      <c r="D596" s="17" t="str">
        <f>IFERROR(VLOOKUP($H596,'QB Inv Curr'!$H:$AL,29,FALSE),"")</f>
        <v/>
      </c>
      <c r="E596" s="17" t="str">
        <f t="shared" si="72"/>
        <v/>
      </c>
      <c r="F596" s="17" t="str">
        <f t="shared" si="71"/>
        <v/>
      </c>
      <c r="G596" s="549" t="s">
        <v>142</v>
      </c>
      <c r="H596" s="539" t="s">
        <v>141</v>
      </c>
      <c r="I596" s="542"/>
      <c r="J596" s="283" t="s">
        <v>143</v>
      </c>
      <c r="K596" s="526"/>
      <c r="L596" s="43">
        <v>1</v>
      </c>
      <c r="M596" s="76"/>
      <c r="N596" s="76"/>
      <c r="O596" s="43">
        <v>1</v>
      </c>
      <c r="P596" s="43">
        <v>144</v>
      </c>
      <c r="Q596" s="18">
        <v>13.2</v>
      </c>
      <c r="R596" s="533"/>
      <c r="S596" s="533"/>
      <c r="U596" s="387"/>
      <c r="V596" s="12"/>
      <c r="W596" s="12"/>
      <c r="X596" s="12"/>
      <c r="Y596" s="12"/>
      <c r="Z596" s="12"/>
      <c r="AA596" s="6"/>
      <c r="AB596"/>
      <c r="AC596" s="268"/>
      <c r="AD596" s="268"/>
      <c r="AE596" s="12"/>
      <c r="AF596" s="12"/>
      <c r="AG596" s="12"/>
      <c r="AH596" s="12"/>
      <c r="AI596" s="12"/>
      <c r="AJ596" s="12"/>
    </row>
    <row r="597" spans="1:36" s="382" customFormat="1">
      <c r="A597" s="19"/>
      <c r="B597" s="17" t="str">
        <f>IFERROR(VLOOKUP($H597,'QB Inv Curr'!$H:$AD,13,FALSE),"")</f>
        <v/>
      </c>
      <c r="C597" s="17" t="str">
        <f>IFERROR(VLOOKUP($H597,'QB Inv Curr'!$H:$AE,23,FALSE),"")</f>
        <v/>
      </c>
      <c r="D597" s="17" t="str">
        <f>IFERROR(VLOOKUP($H597,'QB Inv Curr'!$H:$AL,29,FALSE),"")</f>
        <v/>
      </c>
      <c r="E597" s="17" t="str">
        <f t="shared" si="72"/>
        <v/>
      </c>
      <c r="F597" s="17" t="str">
        <f t="shared" si="71"/>
        <v/>
      </c>
      <c r="G597" s="285"/>
      <c r="H597" s="19"/>
      <c r="I597" s="20" t="s">
        <v>1088</v>
      </c>
      <c r="J597" s="284"/>
      <c r="K597" s="527"/>
      <c r="L597" s="44">
        <v>1</v>
      </c>
      <c r="M597" s="75"/>
      <c r="N597" s="75"/>
      <c r="O597" s="44"/>
      <c r="P597" s="44"/>
      <c r="Q597" s="22"/>
      <c r="R597" s="350"/>
      <c r="S597" s="350"/>
      <c r="U597" s="387"/>
      <c r="V597" s="12"/>
      <c r="W597" s="12"/>
      <c r="X597" s="12"/>
      <c r="Y597" s="12"/>
      <c r="Z597" s="12"/>
      <c r="AA597" s="6"/>
      <c r="AB597"/>
      <c r="AC597" s="268"/>
      <c r="AD597" s="268"/>
      <c r="AE597" s="12"/>
      <c r="AF597" s="12"/>
      <c r="AG597" s="12"/>
      <c r="AH597" s="12"/>
      <c r="AI597" s="12"/>
      <c r="AJ597" s="12"/>
    </row>
    <row r="598" spans="1:36">
      <c r="B598" s="17" t="str">
        <f>IFERROR(VLOOKUP($H598,'QB Inv Curr'!$H:$AD,13,FALSE),"")</f>
        <v/>
      </c>
      <c r="C598" s="17" t="str">
        <f>IFERROR(VLOOKUP($H598,'QB Inv Curr'!$H:$AE,23,FALSE),"")</f>
        <v/>
      </c>
      <c r="D598" s="17" t="str">
        <f>IFERROR(VLOOKUP($H598,'QB Inv Curr'!$H:$AL,29,FALSE),"")</f>
        <v/>
      </c>
      <c r="E598" s="17" t="str">
        <f t="shared" si="72"/>
        <v/>
      </c>
      <c r="F598" s="17" t="str">
        <f t="shared" si="71"/>
        <v/>
      </c>
      <c r="H598" s="8"/>
    </row>
    <row r="599" spans="1:36" s="382" customFormat="1">
      <c r="A599" s="539" t="s">
        <v>144</v>
      </c>
      <c r="B599" s="17" t="str">
        <f>IFERROR(VLOOKUP($H599,'QB Inv Curr'!$H:$AD,13,FALSE),"")</f>
        <v/>
      </c>
      <c r="C599" s="17" t="str">
        <f>IFERROR(VLOOKUP($H599,'QB Inv Curr'!$H:$AE,23,FALSE),"")</f>
        <v/>
      </c>
      <c r="D599" s="17" t="str">
        <f>IFERROR(VLOOKUP($H599,'QB Inv Curr'!$H:$AL,29,FALSE),"")</f>
        <v/>
      </c>
      <c r="E599" s="17" t="str">
        <f t="shared" si="72"/>
        <v/>
      </c>
      <c r="F599" s="17" t="str">
        <f t="shared" si="71"/>
        <v/>
      </c>
      <c r="G599" s="549" t="s">
        <v>145</v>
      </c>
      <c r="H599" s="539" t="s">
        <v>144</v>
      </c>
      <c r="I599" s="542"/>
      <c r="J599" s="283" t="s">
        <v>146</v>
      </c>
      <c r="K599" s="526"/>
      <c r="L599" s="43">
        <v>1</v>
      </c>
      <c r="M599" s="76"/>
      <c r="N599" s="76"/>
      <c r="O599" s="43">
        <v>1</v>
      </c>
      <c r="P599" s="43">
        <v>144</v>
      </c>
      <c r="Q599" s="18">
        <v>13.2</v>
      </c>
      <c r="R599" s="533"/>
      <c r="S599" s="533"/>
      <c r="U599" s="387"/>
      <c r="V599" s="12"/>
      <c r="W599" s="12"/>
      <c r="X599" s="12"/>
      <c r="Y599" s="12"/>
      <c r="Z599" s="12"/>
      <c r="AA599" s="6"/>
      <c r="AB599"/>
      <c r="AC599" s="268"/>
      <c r="AD599" s="268"/>
      <c r="AE599" s="12"/>
      <c r="AF599" s="12"/>
      <c r="AG599" s="12"/>
      <c r="AH599" s="12"/>
      <c r="AI599" s="12"/>
      <c r="AJ599" s="12"/>
    </row>
    <row r="600" spans="1:36" s="2" customFormat="1">
      <c r="A600" s="19"/>
      <c r="B600" s="17" t="str">
        <f>IFERROR(VLOOKUP($H600,'QB Inv Curr'!$H:$AD,13,FALSE),"")</f>
        <v/>
      </c>
      <c r="C600" s="17" t="str">
        <f>IFERROR(VLOOKUP($H600,'QB Inv Curr'!$H:$AE,23,FALSE),"")</f>
        <v/>
      </c>
      <c r="D600" s="17" t="str">
        <f>IFERROR(VLOOKUP($H600,'QB Inv Curr'!$H:$AL,29,FALSE),"")</f>
        <v/>
      </c>
      <c r="E600" s="17" t="str">
        <f t="shared" si="72"/>
        <v/>
      </c>
      <c r="F600" s="17" t="str">
        <f t="shared" si="71"/>
        <v/>
      </c>
      <c r="G600" s="285"/>
      <c r="H600" s="19"/>
      <c r="I600" s="20" t="s">
        <v>1089</v>
      </c>
      <c r="J600" s="284"/>
      <c r="K600" s="527"/>
      <c r="L600" s="44">
        <v>1</v>
      </c>
      <c r="M600" s="75"/>
      <c r="N600" s="75"/>
      <c r="O600" s="44"/>
      <c r="P600" s="44"/>
      <c r="Q600" s="25"/>
      <c r="R600" s="373"/>
      <c r="S600" s="373"/>
    </row>
    <row r="601" spans="1:36" s="382" customFormat="1">
      <c r="A601" s="19"/>
      <c r="B601" s="17" t="str">
        <f>IFERROR(VLOOKUP($H601,'QB Inv Curr'!$H:$AD,13,FALSE),"")</f>
        <v/>
      </c>
      <c r="C601" s="17" t="str">
        <f>IFERROR(VLOOKUP($H601,'QB Inv Curr'!$H:$AE,23,FALSE),"")</f>
        <v/>
      </c>
      <c r="D601" s="17" t="str">
        <f>IFERROR(VLOOKUP($H601,'QB Inv Curr'!$H:$AL,29,FALSE),"")</f>
        <v/>
      </c>
      <c r="E601" s="17" t="str">
        <f t="shared" si="72"/>
        <v/>
      </c>
      <c r="F601" s="17" t="str">
        <f t="shared" si="71"/>
        <v/>
      </c>
      <c r="G601" s="285"/>
      <c r="H601" s="19"/>
      <c r="I601" s="20"/>
      <c r="J601" s="284"/>
      <c r="K601" s="527"/>
      <c r="L601" s="44"/>
      <c r="M601" s="75"/>
      <c r="N601" s="75"/>
      <c r="O601" s="44"/>
      <c r="P601" s="44"/>
      <c r="Q601" s="22"/>
      <c r="R601" s="350"/>
      <c r="S601" s="350"/>
      <c r="U601" s="387"/>
      <c r="V601" s="12"/>
      <c r="W601" s="12"/>
      <c r="X601" s="12"/>
      <c r="Y601" s="12"/>
      <c r="Z601" s="12"/>
      <c r="AA601" s="6"/>
      <c r="AB601"/>
      <c r="AC601" s="268"/>
      <c r="AD601" s="268"/>
      <c r="AE601" s="12"/>
      <c r="AF601" s="12"/>
      <c r="AG601" s="12"/>
      <c r="AH601" s="12"/>
      <c r="AI601" s="12"/>
      <c r="AJ601" s="12"/>
    </row>
    <row r="602" spans="1:36" s="382" customFormat="1">
      <c r="A602" s="539" t="s">
        <v>147</v>
      </c>
      <c r="B602" s="17" t="str">
        <f>IFERROR(VLOOKUP($H602,'QB Inv Curr'!$H:$AD,13,FALSE),"")</f>
        <v/>
      </c>
      <c r="C602" s="17" t="str">
        <f>IFERROR(VLOOKUP($H602,'QB Inv Curr'!$H:$AE,23,FALSE),"")</f>
        <v/>
      </c>
      <c r="D602" s="17" t="str">
        <f>IFERROR(VLOOKUP($H602,'QB Inv Curr'!$H:$AL,29,FALSE),"")</f>
        <v/>
      </c>
      <c r="E602" s="17" t="str">
        <f t="shared" si="72"/>
        <v/>
      </c>
      <c r="F602" s="17" t="str">
        <f t="shared" si="71"/>
        <v/>
      </c>
      <c r="G602" s="549" t="s">
        <v>148</v>
      </c>
      <c r="H602" s="539" t="s">
        <v>147</v>
      </c>
      <c r="I602" s="542"/>
      <c r="J602" s="283" t="s">
        <v>149</v>
      </c>
      <c r="K602" s="526"/>
      <c r="L602" s="43">
        <v>1</v>
      </c>
      <c r="M602" s="76"/>
      <c r="N602" s="76"/>
      <c r="O602" s="43">
        <v>1</v>
      </c>
      <c r="P602" s="43">
        <v>108</v>
      </c>
      <c r="Q602" s="18">
        <v>15.47</v>
      </c>
      <c r="R602" s="533"/>
      <c r="S602" s="533"/>
      <c r="U602" s="387"/>
      <c r="V602" s="12"/>
      <c r="W602" s="12"/>
      <c r="X602" s="12"/>
      <c r="Y602" s="12"/>
      <c r="Z602" s="12"/>
      <c r="AA602" s="6"/>
      <c r="AB602"/>
      <c r="AC602" s="268"/>
      <c r="AD602" s="268"/>
      <c r="AE602" s="12"/>
      <c r="AF602" s="12"/>
      <c r="AG602" s="12"/>
      <c r="AH602" s="12"/>
      <c r="AI602" s="12"/>
      <c r="AJ602" s="12"/>
    </row>
    <row r="603" spans="1:36" s="382" customFormat="1">
      <c r="A603" s="19"/>
      <c r="B603" s="17" t="str">
        <f>IFERROR(VLOOKUP($H603,'QB Inv Curr'!$H:$AD,13,FALSE),"")</f>
        <v/>
      </c>
      <c r="C603" s="17" t="str">
        <f>IFERROR(VLOOKUP($H603,'QB Inv Curr'!$H:$AE,23,FALSE),"")</f>
        <v/>
      </c>
      <c r="D603" s="17" t="str">
        <f>IFERROR(VLOOKUP($H603,'QB Inv Curr'!$H:$AL,29,FALSE),"")</f>
        <v/>
      </c>
      <c r="E603" s="17" t="str">
        <f t="shared" si="72"/>
        <v/>
      </c>
      <c r="F603" s="17" t="str">
        <f t="shared" si="71"/>
        <v/>
      </c>
      <c r="G603" s="285"/>
      <c r="H603" s="19"/>
      <c r="I603" s="20" t="s">
        <v>1090</v>
      </c>
      <c r="J603" s="284"/>
      <c r="K603" s="527"/>
      <c r="L603" s="44">
        <v>1</v>
      </c>
      <c r="M603" s="75"/>
      <c r="N603" s="75"/>
      <c r="O603" s="44"/>
      <c r="P603" s="44"/>
      <c r="Q603" s="22"/>
      <c r="R603" s="350"/>
      <c r="S603" s="350"/>
      <c r="U603" s="387"/>
      <c r="V603" s="12"/>
      <c r="W603" s="12"/>
      <c r="X603" s="12"/>
      <c r="Y603" s="12"/>
      <c r="Z603" s="12"/>
      <c r="AA603" s="6"/>
      <c r="AB603"/>
      <c r="AC603" s="268"/>
      <c r="AD603" s="268"/>
      <c r="AE603" s="12"/>
      <c r="AF603" s="12"/>
      <c r="AG603" s="12"/>
      <c r="AH603" s="12"/>
      <c r="AI603" s="12"/>
      <c r="AJ603" s="12"/>
    </row>
    <row r="604" spans="1:36" s="2" customFormat="1">
      <c r="A604" s="19"/>
      <c r="B604" s="17" t="str">
        <f>IFERROR(VLOOKUP($H604,'QB Inv Curr'!$H:$AD,13,FALSE),"")</f>
        <v/>
      </c>
      <c r="C604" s="17" t="str">
        <f>IFERROR(VLOOKUP($H604,'QB Inv Curr'!$H:$AE,23,FALSE),"")</f>
        <v/>
      </c>
      <c r="D604" s="17" t="str">
        <f>IFERROR(VLOOKUP($H604,'QB Inv Curr'!$H:$AL,29,FALSE),"")</f>
        <v/>
      </c>
      <c r="E604" s="17" t="str">
        <f t="shared" si="72"/>
        <v/>
      </c>
      <c r="F604" s="17" t="str">
        <f t="shared" si="71"/>
        <v/>
      </c>
      <c r="G604" s="285"/>
      <c r="H604" s="19"/>
      <c r="I604" s="20"/>
      <c r="J604" s="284"/>
      <c r="K604" s="527"/>
      <c r="L604" s="44"/>
      <c r="M604" s="75"/>
      <c r="N604" s="75"/>
      <c r="O604" s="44"/>
      <c r="P604" s="44"/>
      <c r="Q604" s="25"/>
      <c r="R604" s="373"/>
      <c r="S604" s="373"/>
    </row>
    <row r="605" spans="1:36" s="382" customFormat="1">
      <c r="A605" s="539" t="s">
        <v>150</v>
      </c>
      <c r="B605" s="17" t="str">
        <f>IFERROR(VLOOKUP($H605,'QB Inv Curr'!$H:$AD,13,FALSE),"")</f>
        <v/>
      </c>
      <c r="C605" s="17" t="str">
        <f>IFERROR(VLOOKUP($H605,'QB Inv Curr'!$H:$AE,23,FALSE),"")</f>
        <v/>
      </c>
      <c r="D605" s="17" t="str">
        <f>IFERROR(VLOOKUP($H605,'QB Inv Curr'!$H:$AL,29,FALSE),"")</f>
        <v/>
      </c>
      <c r="E605" s="17" t="str">
        <f t="shared" si="72"/>
        <v/>
      </c>
      <c r="F605" s="17" t="str">
        <f t="shared" si="71"/>
        <v/>
      </c>
      <c r="G605" s="549" t="s">
        <v>151</v>
      </c>
      <c r="H605" s="539" t="s">
        <v>150</v>
      </c>
      <c r="I605" s="542"/>
      <c r="J605" s="283" t="s">
        <v>152</v>
      </c>
      <c r="K605" s="526"/>
      <c r="L605" s="43">
        <v>1</v>
      </c>
      <c r="M605" s="76"/>
      <c r="N605" s="76"/>
      <c r="O605" s="43">
        <v>1</v>
      </c>
      <c r="P605" s="43">
        <v>108</v>
      </c>
      <c r="Q605" s="18">
        <v>15.47</v>
      </c>
      <c r="R605" s="533"/>
      <c r="S605" s="533"/>
      <c r="U605" s="387"/>
      <c r="V605" s="12"/>
      <c r="W605" s="12"/>
      <c r="X605" s="12"/>
      <c r="Y605" s="12"/>
      <c r="Z605" s="12"/>
      <c r="AA605" s="6"/>
      <c r="AB605"/>
      <c r="AC605" s="268"/>
      <c r="AD605" s="268"/>
      <c r="AE605" s="12"/>
      <c r="AF605" s="12"/>
      <c r="AG605" s="12"/>
      <c r="AH605" s="12"/>
      <c r="AI605" s="12"/>
      <c r="AJ605" s="12"/>
    </row>
    <row r="606" spans="1:36" s="382" customFormat="1">
      <c r="A606" s="19"/>
      <c r="B606" s="17" t="str">
        <f>IFERROR(VLOOKUP($H606,'QB Inv Curr'!$H:$AD,13,FALSE),"")</f>
        <v/>
      </c>
      <c r="C606" s="17" t="str">
        <f>IFERROR(VLOOKUP($H606,'QB Inv Curr'!$H:$AE,23,FALSE),"")</f>
        <v/>
      </c>
      <c r="D606" s="17" t="str">
        <f>IFERROR(VLOOKUP($H606,'QB Inv Curr'!$H:$AL,29,FALSE),"")</f>
        <v/>
      </c>
      <c r="E606" s="17" t="str">
        <f t="shared" si="72"/>
        <v/>
      </c>
      <c r="F606" s="17" t="str">
        <f t="shared" si="71"/>
        <v/>
      </c>
      <c r="G606" s="285"/>
      <c r="H606" s="19"/>
      <c r="I606" s="20" t="s">
        <v>1091</v>
      </c>
      <c r="J606" s="284"/>
      <c r="K606" s="527"/>
      <c r="L606" s="44">
        <v>1</v>
      </c>
      <c r="M606" s="75"/>
      <c r="N606" s="75"/>
      <c r="O606" s="44"/>
      <c r="P606" s="44"/>
      <c r="Q606" s="22"/>
      <c r="R606" s="350"/>
      <c r="S606" s="350"/>
      <c r="U606" s="387"/>
      <c r="V606" s="12"/>
      <c r="W606" s="12"/>
      <c r="X606" s="12"/>
      <c r="Y606" s="12"/>
      <c r="Z606" s="12"/>
      <c r="AA606" s="6"/>
      <c r="AB606"/>
      <c r="AC606" s="268"/>
      <c r="AD606" s="268"/>
      <c r="AE606" s="12"/>
      <c r="AF606" s="12"/>
      <c r="AG606" s="12"/>
      <c r="AH606" s="12"/>
      <c r="AI606" s="12"/>
      <c r="AJ606" s="12"/>
    </row>
    <row r="607" spans="1:36" s="382" customFormat="1">
      <c r="A607" s="19"/>
      <c r="B607" s="17" t="str">
        <f>IFERROR(VLOOKUP($H607,'QB Inv Curr'!$H:$AD,13,FALSE),"")</f>
        <v/>
      </c>
      <c r="C607" s="17" t="str">
        <f>IFERROR(VLOOKUP($H607,'QB Inv Curr'!$H:$AE,23,FALSE),"")</f>
        <v/>
      </c>
      <c r="D607" s="17" t="str">
        <f>IFERROR(VLOOKUP($H607,'QB Inv Curr'!$H:$AL,29,FALSE),"")</f>
        <v/>
      </c>
      <c r="E607" s="17" t="str">
        <f t="shared" si="72"/>
        <v/>
      </c>
      <c r="F607" s="17" t="str">
        <f t="shared" si="71"/>
        <v/>
      </c>
      <c r="G607" s="285"/>
      <c r="H607" s="19"/>
      <c r="I607" s="20"/>
      <c r="J607" s="284"/>
      <c r="K607" s="527"/>
      <c r="L607" s="44"/>
      <c r="M607" s="75"/>
      <c r="N607" s="75"/>
      <c r="O607" s="44"/>
      <c r="P607" s="44"/>
      <c r="Q607" s="22"/>
      <c r="R607" s="350"/>
      <c r="S607" s="350"/>
      <c r="U607" s="387"/>
      <c r="V607" s="12"/>
      <c r="W607" s="12"/>
      <c r="X607" s="12"/>
      <c r="Y607" s="12"/>
      <c r="Z607" s="12"/>
      <c r="AA607" s="6"/>
      <c r="AB607"/>
      <c r="AC607" s="268"/>
      <c r="AD607" s="268"/>
      <c r="AE607" s="12"/>
      <c r="AF607" s="12"/>
      <c r="AG607" s="12"/>
      <c r="AH607" s="12"/>
      <c r="AI607" s="12"/>
      <c r="AJ607" s="12"/>
    </row>
    <row r="608" spans="1:36" s="2" customFormat="1" ht="31.5">
      <c r="A608" s="539" t="s">
        <v>129</v>
      </c>
      <c r="B608" s="17" t="str">
        <f>IFERROR(VLOOKUP($H608,'QB Inv Curr'!$H:$AD,13,FALSE),"")</f>
        <v/>
      </c>
      <c r="C608" s="17" t="str">
        <f>IFERROR(VLOOKUP($H608,'QB Inv Curr'!$H:$AE,23,FALSE),"")</f>
        <v/>
      </c>
      <c r="D608" s="17" t="str">
        <f>IFERROR(VLOOKUP($H608,'QB Inv Curr'!$H:$AL,29,FALSE),"")</f>
        <v/>
      </c>
      <c r="E608" s="17" t="str">
        <f t="shared" si="72"/>
        <v/>
      </c>
      <c r="F608" s="17" t="str">
        <f t="shared" si="71"/>
        <v/>
      </c>
      <c r="G608" s="549" t="s">
        <v>130</v>
      </c>
      <c r="H608" s="539" t="s">
        <v>129</v>
      </c>
      <c r="I608" s="542"/>
      <c r="J608" s="283" t="s">
        <v>131</v>
      </c>
      <c r="K608" s="526"/>
      <c r="L608" s="43">
        <v>1</v>
      </c>
      <c r="M608" s="76"/>
      <c r="N608" s="76"/>
      <c r="O608" s="43">
        <v>1</v>
      </c>
      <c r="P608" s="43">
        <v>144</v>
      </c>
      <c r="Q608" s="18">
        <v>15.59</v>
      </c>
      <c r="R608" s="533"/>
      <c r="S608" s="533"/>
    </row>
    <row r="609" spans="1:36" s="268" customFormat="1">
      <c r="A609" s="19"/>
      <c r="B609" s="17" t="str">
        <f>IFERROR(VLOOKUP($H609,'QB Inv Curr'!$H:$AD,13,FALSE),"")</f>
        <v/>
      </c>
      <c r="C609" s="17" t="str">
        <f>IFERROR(VLOOKUP($H609,'QB Inv Curr'!$H:$AE,23,FALSE),"")</f>
        <v/>
      </c>
      <c r="D609" s="17" t="str">
        <f>IFERROR(VLOOKUP($H609,'QB Inv Curr'!$H:$AL,29,FALSE),"")</f>
        <v/>
      </c>
      <c r="E609" s="17" t="str">
        <f t="shared" si="72"/>
        <v/>
      </c>
      <c r="F609" s="17" t="str">
        <f t="shared" si="71"/>
        <v/>
      </c>
      <c r="G609" s="285"/>
      <c r="H609" s="19"/>
      <c r="I609" s="20" t="s">
        <v>1092</v>
      </c>
      <c r="J609" s="284"/>
      <c r="K609" s="527"/>
      <c r="L609" s="44">
        <v>1</v>
      </c>
      <c r="M609" s="75"/>
      <c r="N609" s="75"/>
      <c r="O609" s="44"/>
      <c r="P609" s="44"/>
      <c r="Q609" s="22"/>
      <c r="R609" s="350"/>
      <c r="S609" s="350"/>
      <c r="T609" s="382"/>
      <c r="U609" s="387"/>
      <c r="V609" s="12"/>
      <c r="W609" s="12"/>
      <c r="X609" s="12"/>
      <c r="Y609" s="12"/>
      <c r="Z609" s="12"/>
      <c r="AA609" s="6"/>
      <c r="AB609"/>
      <c r="AE609" s="12"/>
      <c r="AF609" s="12"/>
      <c r="AG609" s="12"/>
      <c r="AH609" s="12"/>
      <c r="AI609" s="12"/>
      <c r="AJ609" s="12"/>
    </row>
    <row r="610" spans="1:36" s="268" customFormat="1">
      <c r="A610" s="19"/>
      <c r="B610" s="17" t="str">
        <f>IFERROR(VLOOKUP($H610,'QB Inv Curr'!$H:$AD,13,FALSE),"")</f>
        <v/>
      </c>
      <c r="C610" s="17" t="str">
        <f>IFERROR(VLOOKUP($H610,'QB Inv Curr'!$H:$AE,23,FALSE),"")</f>
        <v/>
      </c>
      <c r="D610" s="17" t="str">
        <f>IFERROR(VLOOKUP($H610,'QB Inv Curr'!$H:$AL,29,FALSE),"")</f>
        <v/>
      </c>
      <c r="E610" s="17" t="str">
        <f t="shared" si="72"/>
        <v/>
      </c>
      <c r="F610" s="17" t="str">
        <f t="shared" si="71"/>
        <v/>
      </c>
      <c r="G610" s="285"/>
      <c r="H610" s="19"/>
      <c r="I610" s="20"/>
      <c r="J610" s="284"/>
      <c r="K610" s="527"/>
      <c r="L610" s="44"/>
      <c r="M610" s="75"/>
      <c r="N610" s="75"/>
      <c r="O610" s="44"/>
      <c r="P610" s="44"/>
      <c r="Q610" s="22"/>
      <c r="R610" s="350"/>
      <c r="S610" s="350"/>
      <c r="T610" s="382"/>
      <c r="U610" s="387"/>
      <c r="V610" s="12"/>
      <c r="W610" s="12"/>
      <c r="X610" s="12"/>
      <c r="Y610" s="12"/>
      <c r="Z610" s="12"/>
      <c r="AA610" s="6"/>
      <c r="AB610"/>
      <c r="AE610" s="12"/>
      <c r="AF610" s="12"/>
      <c r="AG610" s="12"/>
      <c r="AH610" s="12"/>
      <c r="AI610" s="12"/>
      <c r="AJ610" s="12"/>
    </row>
    <row r="611" spans="1:36" s="268" customFormat="1" ht="31.5">
      <c r="A611" s="539" t="s">
        <v>132</v>
      </c>
      <c r="B611" s="17" t="str">
        <f>IFERROR(VLOOKUP($H611,'QB Inv Curr'!$H:$AD,13,FALSE),"")</f>
        <v/>
      </c>
      <c r="C611" s="17" t="str">
        <f>IFERROR(VLOOKUP($H611,'QB Inv Curr'!$H:$AE,23,FALSE),"")</f>
        <v/>
      </c>
      <c r="D611" s="17" t="str">
        <f>IFERROR(VLOOKUP($H611,'QB Inv Curr'!$H:$AL,29,FALSE),"")</f>
        <v/>
      </c>
      <c r="E611" s="17" t="str">
        <f t="shared" si="72"/>
        <v/>
      </c>
      <c r="F611" s="17" t="str">
        <f t="shared" si="71"/>
        <v/>
      </c>
      <c r="G611" s="549" t="s">
        <v>133</v>
      </c>
      <c r="H611" s="539" t="s">
        <v>132</v>
      </c>
      <c r="I611" s="542"/>
      <c r="J611" s="283" t="s">
        <v>134</v>
      </c>
      <c r="K611" s="526"/>
      <c r="L611" s="43">
        <v>1</v>
      </c>
      <c r="M611" s="76"/>
      <c r="N611" s="76"/>
      <c r="O611" s="43">
        <v>1</v>
      </c>
      <c r="P611" s="43">
        <v>144</v>
      </c>
      <c r="Q611" s="18">
        <v>15.59</v>
      </c>
      <c r="R611" s="533"/>
      <c r="S611" s="533"/>
      <c r="T611" s="382"/>
      <c r="U611" s="387"/>
      <c r="V611" s="12"/>
      <c r="W611" s="12"/>
      <c r="X611" s="12"/>
      <c r="Y611" s="12"/>
      <c r="Z611" s="12"/>
      <c r="AA611" s="6"/>
      <c r="AB611"/>
      <c r="AE611" s="12"/>
      <c r="AF611" s="12"/>
      <c r="AG611" s="12"/>
      <c r="AH611" s="12"/>
      <c r="AI611" s="12"/>
      <c r="AJ611" s="12"/>
    </row>
    <row r="612" spans="1:36" s="2" customFormat="1">
      <c r="A612" s="19"/>
      <c r="B612" s="17" t="str">
        <f>IFERROR(VLOOKUP($H612,'QB Inv Curr'!$H:$AD,13,FALSE),"")</f>
        <v/>
      </c>
      <c r="C612" s="17" t="str">
        <f>IFERROR(VLOOKUP($H612,'QB Inv Curr'!$H:$AE,23,FALSE),"")</f>
        <v/>
      </c>
      <c r="D612" s="17" t="str">
        <f>IFERROR(VLOOKUP($H612,'QB Inv Curr'!$H:$AL,29,FALSE),"")</f>
        <v/>
      </c>
      <c r="E612" s="17" t="str">
        <f t="shared" si="72"/>
        <v/>
      </c>
      <c r="F612" s="17" t="str">
        <f t="shared" si="71"/>
        <v/>
      </c>
      <c r="G612" s="285"/>
      <c r="H612" s="19"/>
      <c r="I612" s="20" t="s">
        <v>1093</v>
      </c>
      <c r="J612" s="284"/>
      <c r="K612" s="527"/>
      <c r="L612" s="44">
        <v>1</v>
      </c>
      <c r="M612" s="75"/>
      <c r="N612" s="75"/>
      <c r="O612" s="44"/>
      <c r="P612" s="44"/>
      <c r="Q612" s="25"/>
      <c r="R612" s="373"/>
      <c r="S612" s="373"/>
    </row>
    <row r="613" spans="1:36">
      <c r="B613" s="17" t="str">
        <f>IFERROR(VLOOKUP($H613,'QB Inv Curr'!$H:$AD,13,FALSE),"")</f>
        <v/>
      </c>
      <c r="C613" s="17" t="str">
        <f>IFERROR(VLOOKUP($H613,'QB Inv Curr'!$H:$AE,23,FALSE),"")</f>
        <v/>
      </c>
      <c r="D613" s="17" t="str">
        <f>IFERROR(VLOOKUP($H613,'QB Inv Curr'!$H:$AL,29,FALSE),"")</f>
        <v/>
      </c>
      <c r="E613" s="17" t="str">
        <f t="shared" si="72"/>
        <v/>
      </c>
      <c r="F613" s="17" t="str">
        <f t="shared" si="71"/>
        <v/>
      </c>
      <c r="H613" s="8"/>
    </row>
    <row r="614" spans="1:36" s="268" customFormat="1" ht="31.5">
      <c r="A614" s="539" t="s">
        <v>135</v>
      </c>
      <c r="B614" s="17" t="str">
        <f>IFERROR(VLOOKUP($H614,'QB Inv Curr'!$H:$AD,13,FALSE),"")</f>
        <v/>
      </c>
      <c r="C614" s="17" t="str">
        <f>IFERROR(VLOOKUP($H614,'QB Inv Curr'!$H:$AE,23,FALSE),"")</f>
        <v/>
      </c>
      <c r="D614" s="17" t="str">
        <f>IFERROR(VLOOKUP($H614,'QB Inv Curr'!$H:$AL,29,FALSE),"")</f>
        <v/>
      </c>
      <c r="E614" s="17" t="str">
        <f t="shared" si="72"/>
        <v/>
      </c>
      <c r="F614" s="17" t="str">
        <f t="shared" si="71"/>
        <v/>
      </c>
      <c r="G614" s="549" t="s">
        <v>136</v>
      </c>
      <c r="H614" s="539" t="s">
        <v>135</v>
      </c>
      <c r="I614" s="542"/>
      <c r="J614" s="283" t="s">
        <v>137</v>
      </c>
      <c r="K614" s="526"/>
      <c r="L614" s="43">
        <v>1</v>
      </c>
      <c r="M614" s="76"/>
      <c r="N614" s="76"/>
      <c r="O614" s="43">
        <v>1</v>
      </c>
      <c r="P614" s="43">
        <v>108</v>
      </c>
      <c r="Q614" s="18">
        <v>17.399999999999999</v>
      </c>
      <c r="R614" s="533"/>
      <c r="S614" s="533"/>
      <c r="T614" s="371"/>
      <c r="U614" s="385"/>
      <c r="V614" s="23"/>
      <c r="W614" s="2"/>
      <c r="X614" s="2"/>
      <c r="Y614" s="23"/>
      <c r="Z614" s="23"/>
      <c r="AA614" s="6"/>
      <c r="AB614"/>
      <c r="AE614" s="12"/>
      <c r="AF614" s="12"/>
      <c r="AG614" s="12"/>
      <c r="AH614" s="12"/>
      <c r="AI614" s="12"/>
      <c r="AJ614" s="12"/>
    </row>
    <row r="615" spans="1:36" s="268" customFormat="1">
      <c r="A615" s="19"/>
      <c r="B615" s="17" t="str">
        <f>IFERROR(VLOOKUP($H615,'QB Inv Curr'!$H:$AD,13,FALSE),"")</f>
        <v/>
      </c>
      <c r="C615" s="17" t="str">
        <f>IFERROR(VLOOKUP($H615,'QB Inv Curr'!$H:$AE,23,FALSE),"")</f>
        <v/>
      </c>
      <c r="D615" s="17" t="str">
        <f>IFERROR(VLOOKUP($H615,'QB Inv Curr'!$H:$AL,29,FALSE),"")</f>
        <v/>
      </c>
      <c r="E615" s="17" t="str">
        <f t="shared" si="72"/>
        <v/>
      </c>
      <c r="F615" s="17" t="str">
        <f t="shared" si="71"/>
        <v/>
      </c>
      <c r="G615" s="285"/>
      <c r="H615" s="19"/>
      <c r="I615" s="20" t="s">
        <v>1094</v>
      </c>
      <c r="J615" s="284"/>
      <c r="K615" s="527"/>
      <c r="L615" s="44">
        <v>1</v>
      </c>
      <c r="M615" s="75"/>
      <c r="N615" s="75"/>
      <c r="O615" s="44"/>
      <c r="P615" s="44"/>
      <c r="Q615" s="22"/>
      <c r="R615" s="350"/>
      <c r="S615" s="350"/>
      <c r="T615" s="372"/>
      <c r="U615" s="384"/>
      <c r="V615" s="23"/>
      <c r="W615" s="23"/>
      <c r="X615" s="23"/>
      <c r="Y615" s="23"/>
      <c r="Z615" s="23"/>
      <c r="AA615" s="6"/>
      <c r="AB615"/>
      <c r="AE615" s="12"/>
      <c r="AF615" s="12"/>
      <c r="AG615" s="12"/>
      <c r="AH615" s="12"/>
      <c r="AI615" s="12"/>
      <c r="AJ615" s="12"/>
    </row>
    <row r="616" spans="1:36" s="2" customFormat="1">
      <c r="A616" s="19"/>
      <c r="B616" s="17" t="str">
        <f>IFERROR(VLOOKUP($H616,'QB Inv Curr'!$H:$AD,13,FALSE),"")</f>
        <v/>
      </c>
      <c r="C616" s="17" t="str">
        <f>IFERROR(VLOOKUP($H616,'QB Inv Curr'!$H:$AE,23,FALSE),"")</f>
        <v/>
      </c>
      <c r="D616" s="17" t="str">
        <f>IFERROR(VLOOKUP($H616,'QB Inv Curr'!$H:$AL,29,FALSE),"")</f>
        <v/>
      </c>
      <c r="E616" s="17" t="str">
        <f t="shared" si="72"/>
        <v/>
      </c>
      <c r="F616" s="17" t="str">
        <f t="shared" si="71"/>
        <v/>
      </c>
      <c r="G616" s="285"/>
      <c r="H616" s="19"/>
      <c r="I616" s="20"/>
      <c r="J616" s="284"/>
      <c r="K616" s="527"/>
      <c r="L616" s="44"/>
      <c r="M616" s="75"/>
      <c r="N616" s="75"/>
      <c r="O616" s="44"/>
      <c r="P616" s="44"/>
      <c r="Q616" s="25"/>
      <c r="R616" s="373"/>
      <c r="S616" s="373"/>
      <c r="T616" s="373"/>
      <c r="U616" s="386"/>
      <c r="W616" s="23"/>
      <c r="X616" s="23"/>
      <c r="Y616" s="23"/>
    </row>
    <row r="617" spans="1:36" s="268" customFormat="1" ht="31.5">
      <c r="A617" s="539" t="s">
        <v>138</v>
      </c>
      <c r="B617" s="17" t="str">
        <f>IFERROR(VLOOKUP($H617,'QB Inv Curr'!$H:$AD,13,FALSE),"")</f>
        <v/>
      </c>
      <c r="C617" s="17" t="str">
        <f>IFERROR(VLOOKUP($H617,'QB Inv Curr'!$H:$AE,23,FALSE),"")</f>
        <v/>
      </c>
      <c r="D617" s="17" t="str">
        <f>IFERROR(VLOOKUP($H617,'QB Inv Curr'!$H:$AL,29,FALSE),"")</f>
        <v/>
      </c>
      <c r="E617" s="17" t="str">
        <f t="shared" si="72"/>
        <v/>
      </c>
      <c r="F617" s="17" t="str">
        <f t="shared" si="71"/>
        <v/>
      </c>
      <c r="G617" s="549" t="s">
        <v>139</v>
      </c>
      <c r="H617" s="539" t="s">
        <v>138</v>
      </c>
      <c r="I617" s="542"/>
      <c r="J617" s="283" t="s">
        <v>140</v>
      </c>
      <c r="K617" s="526"/>
      <c r="L617" s="43">
        <v>1</v>
      </c>
      <c r="M617" s="76"/>
      <c r="N617" s="76"/>
      <c r="O617" s="43"/>
      <c r="P617" s="43">
        <v>108</v>
      </c>
      <c r="Q617" s="18">
        <v>17.399999999999999</v>
      </c>
      <c r="R617" s="533"/>
      <c r="S617" s="533"/>
      <c r="T617" s="371"/>
      <c r="U617" s="385"/>
      <c r="V617" s="23"/>
      <c r="W617" s="23"/>
      <c r="X617" s="23"/>
      <c r="Y617" s="23"/>
      <c r="Z617" s="23"/>
      <c r="AA617" s="6"/>
      <c r="AB617"/>
      <c r="AE617" s="12"/>
      <c r="AF617" s="12"/>
      <c r="AG617" s="12"/>
      <c r="AH617" s="12"/>
      <c r="AI617" s="12"/>
      <c r="AJ617" s="12"/>
    </row>
    <row r="618" spans="1:36" s="268" customFormat="1">
      <c r="A618" s="19"/>
      <c r="B618" s="17" t="str">
        <f>IFERROR(VLOOKUP($H618,'QB Inv Curr'!$H:$AD,13,FALSE),"")</f>
        <v/>
      </c>
      <c r="C618" s="17" t="str">
        <f>IFERROR(VLOOKUP($H618,'QB Inv Curr'!$H:$AE,23,FALSE),"")</f>
        <v/>
      </c>
      <c r="D618" s="17" t="str">
        <f>IFERROR(VLOOKUP($H618,'QB Inv Curr'!$H:$AL,29,FALSE),"")</f>
        <v/>
      </c>
      <c r="E618" s="17" t="str">
        <f t="shared" si="72"/>
        <v/>
      </c>
      <c r="F618" s="17" t="str">
        <f t="shared" si="71"/>
        <v/>
      </c>
      <c r="G618" s="285"/>
      <c r="H618" s="19"/>
      <c r="I618" s="20" t="s">
        <v>1095</v>
      </c>
      <c r="J618" s="284"/>
      <c r="K618" s="527"/>
      <c r="L618" s="44">
        <v>1</v>
      </c>
      <c r="M618" s="75"/>
      <c r="N618" s="75"/>
      <c r="O618" s="44"/>
      <c r="P618" s="44"/>
      <c r="Q618" s="22"/>
      <c r="R618" s="350"/>
      <c r="S618" s="350"/>
      <c r="T618" s="372"/>
      <c r="U618" s="384"/>
      <c r="V618" s="23"/>
      <c r="W618" s="2"/>
      <c r="X618" s="2"/>
      <c r="Y618" s="23"/>
      <c r="Z618" s="23"/>
      <c r="AA618" s="6"/>
      <c r="AB618"/>
      <c r="AE618" s="12"/>
      <c r="AF618" s="12"/>
      <c r="AG618" s="12"/>
      <c r="AH618" s="12"/>
      <c r="AI618" s="12"/>
      <c r="AJ618" s="12"/>
    </row>
    <row r="619" spans="1:36" s="268" customFormat="1">
      <c r="A619" s="19"/>
      <c r="B619" s="17" t="str">
        <f>IFERROR(VLOOKUP($H619,'QB Inv Curr'!$H:$AD,13,FALSE),"")</f>
        <v/>
      </c>
      <c r="C619" s="17" t="str">
        <f>IFERROR(VLOOKUP($H619,'QB Inv Curr'!$H:$AE,23,FALSE),"")</f>
        <v/>
      </c>
      <c r="D619" s="17" t="str">
        <f>IFERROR(VLOOKUP($H619,'QB Inv Curr'!$H:$AL,29,FALSE),"")</f>
        <v/>
      </c>
      <c r="E619" s="17" t="str">
        <f t="shared" si="72"/>
        <v/>
      </c>
      <c r="F619" s="17" t="str">
        <f t="shared" si="71"/>
        <v/>
      </c>
      <c r="G619" s="285"/>
      <c r="H619" s="19"/>
      <c r="I619" s="20"/>
      <c r="J619" s="284"/>
      <c r="K619" s="527"/>
      <c r="L619" s="44"/>
      <c r="M619" s="75"/>
      <c r="N619" s="75"/>
      <c r="O619" s="44"/>
      <c r="P619" s="44"/>
      <c r="Q619" s="22"/>
      <c r="R619" s="350"/>
      <c r="S619" s="350"/>
      <c r="T619" s="372"/>
      <c r="U619" s="384"/>
      <c r="V619" s="23"/>
      <c r="W619" s="23"/>
      <c r="X619" s="23"/>
      <c r="Y619" s="23"/>
      <c r="Z619" s="23"/>
      <c r="AA619" s="6"/>
      <c r="AB619"/>
      <c r="AE619" s="12"/>
      <c r="AF619" s="12"/>
      <c r="AG619" s="12"/>
      <c r="AH619" s="12"/>
      <c r="AI619" s="12"/>
      <c r="AJ619" s="12"/>
    </row>
    <row r="620" spans="1:36" s="268" customFormat="1">
      <c r="A620" s="540"/>
      <c r="B620" s="17" t="str">
        <f>IFERROR(VLOOKUP($H620,'QB Inv Curr'!$H:$AD,13,FALSE),"")</f>
        <v/>
      </c>
      <c r="C620" s="17" t="str">
        <f>IFERROR(VLOOKUP($H620,'QB Inv Curr'!$H:$AE,23,FALSE),"")</f>
        <v/>
      </c>
      <c r="D620" s="17" t="str">
        <f>IFERROR(VLOOKUP($H620,'QB Inv Curr'!$H:$AL,29,FALSE),"")</f>
        <v/>
      </c>
      <c r="E620" s="17" t="str">
        <f t="shared" si="72"/>
        <v/>
      </c>
      <c r="F620" s="17" t="str">
        <f t="shared" si="71"/>
        <v/>
      </c>
      <c r="G620" s="547"/>
      <c r="H620" s="540"/>
      <c r="I620" s="541"/>
      <c r="J620" s="281"/>
      <c r="K620" s="524"/>
      <c r="L620" s="86"/>
      <c r="M620" s="87"/>
      <c r="N620" s="87"/>
      <c r="O620" s="86"/>
      <c r="P620" s="86"/>
      <c r="Q620" s="249"/>
      <c r="R620" s="67"/>
      <c r="S620" s="67"/>
      <c r="T620" s="369"/>
      <c r="U620" s="384"/>
      <c r="V620" s="23"/>
      <c r="W620" s="23"/>
      <c r="X620" s="23"/>
      <c r="Y620" s="23"/>
      <c r="Z620" s="23"/>
      <c r="AA620" s="6"/>
      <c r="AB620"/>
      <c r="AE620" s="12"/>
      <c r="AF620" s="12"/>
      <c r="AG620" s="12"/>
      <c r="AH620" s="12"/>
      <c r="AI620" s="12"/>
      <c r="AJ620" s="12"/>
    </row>
    <row r="621" spans="1:36" s="268" customFormat="1" ht="47.25">
      <c r="A621" s="539" t="s">
        <v>363</v>
      </c>
      <c r="B621" s="17" t="str">
        <f>IFERROR(VLOOKUP($H621,'QB Inv Curr'!$H:$AD,13,FALSE),"")</f>
        <v/>
      </c>
      <c r="C621" s="17" t="str">
        <f>IFERROR(VLOOKUP($H621,'QB Inv Curr'!$H:$AE,23,FALSE),"")</f>
        <v/>
      </c>
      <c r="D621" s="17" t="str">
        <f>IFERROR(VLOOKUP($H621,'QB Inv Curr'!$H:$AL,29,FALSE),"")</f>
        <v/>
      </c>
      <c r="E621" s="17" t="str">
        <f t="shared" si="72"/>
        <v/>
      </c>
      <c r="F621" s="17" t="str">
        <f t="shared" si="71"/>
        <v/>
      </c>
      <c r="G621" s="542" t="s">
        <v>364</v>
      </c>
      <c r="H621" s="539" t="s">
        <v>363</v>
      </c>
      <c r="I621" s="542" t="s">
        <v>1096</v>
      </c>
      <c r="J621" s="278" t="s">
        <v>1097</v>
      </c>
      <c r="K621" s="521">
        <v>810797030919</v>
      </c>
      <c r="L621" s="27">
        <v>1</v>
      </c>
      <c r="M621" s="79"/>
      <c r="N621" s="79"/>
      <c r="O621" s="27">
        <v>125</v>
      </c>
      <c r="P621" s="27">
        <v>19</v>
      </c>
      <c r="Q621" s="18" t="e">
        <f>SUM(N622:N625)</f>
        <v>#N/A</v>
      </c>
      <c r="R621" s="255" t="e">
        <v>#N/A</v>
      </c>
      <c r="S621" s="255" t="e">
        <v>#N/A</v>
      </c>
      <c r="T621" s="371"/>
      <c r="U621" s="385">
        <v>1</v>
      </c>
      <c r="V621" s="23"/>
      <c r="W621" s="66" t="e">
        <f>Q621*1.55</f>
        <v>#N/A</v>
      </c>
      <c r="X621" s="260" t="e">
        <f>SUM(W621-Q621)/W621</f>
        <v>#N/A</v>
      </c>
      <c r="Y621" s="66">
        <f>Y615</f>
        <v>0</v>
      </c>
      <c r="Z621" s="260" t="e">
        <f>SUM(Y621-W621)/Y621</f>
        <v>#N/A</v>
      </c>
      <c r="AA621" s="287">
        <f>AA615</f>
        <v>0</v>
      </c>
      <c r="AB621" s="261" t="e">
        <f>SUM(AA621-Q621)/AA621</f>
        <v>#N/A</v>
      </c>
      <c r="AE621" s="12"/>
      <c r="AF621" s="12"/>
      <c r="AG621" s="12"/>
      <c r="AH621" s="12"/>
      <c r="AI621" s="12"/>
      <c r="AJ621" s="12"/>
    </row>
    <row r="622" spans="1:36" s="268" customFormat="1">
      <c r="A622" s="69" t="s">
        <v>1098</v>
      </c>
      <c r="B622" s="17" t="str">
        <f>IFERROR(VLOOKUP($H622,'QB Inv Curr'!$H:$AD,13,FALSE),"")</f>
        <v/>
      </c>
      <c r="C622" s="17" t="str">
        <f>IFERROR(VLOOKUP($H622,'QB Inv Curr'!$H:$AE,23,FALSE),"")</f>
        <v/>
      </c>
      <c r="D622" s="17" t="str">
        <f>IFERROR(VLOOKUP($H622,'QB Inv Curr'!$H:$AL,29,FALSE),"")</f>
        <v/>
      </c>
      <c r="E622" s="17" t="str">
        <f t="shared" si="72"/>
        <v/>
      </c>
      <c r="F622" s="17" t="str">
        <f t="shared" si="71"/>
        <v/>
      </c>
      <c r="G622" s="20"/>
      <c r="H622" s="69" t="s">
        <v>1098</v>
      </c>
      <c r="I622" s="20" t="s">
        <v>1099</v>
      </c>
      <c r="J622" s="279"/>
      <c r="K622" s="523"/>
      <c r="L622" s="21">
        <v>1</v>
      </c>
      <c r="M622" s="275" t="e">
        <f>VLOOKUP(A622,'Master Data'!A:P,23,FALSE)</f>
        <v>#N/A</v>
      </c>
      <c r="N622" s="72" t="e">
        <f t="shared" ref="N622:N632" si="73">SUM(M622*1.42)*L622</f>
        <v>#N/A</v>
      </c>
      <c r="O622" s="21"/>
      <c r="P622" s="21"/>
      <c r="Q622" s="269"/>
      <c r="R622" s="67"/>
      <c r="S622" s="67"/>
      <c r="T622" s="369"/>
      <c r="U622" s="384">
        <v>2</v>
      </c>
      <c r="V622" s="23"/>
      <c r="W622" s="23"/>
      <c r="X622" s="23"/>
      <c r="Y622" s="23"/>
      <c r="Z622" s="23"/>
      <c r="AA622" s="287"/>
      <c r="AB622"/>
      <c r="AE622" s="12"/>
      <c r="AF622" s="12"/>
      <c r="AG622" s="12"/>
      <c r="AH622" s="12"/>
      <c r="AI622" s="12"/>
      <c r="AJ622" s="12"/>
    </row>
    <row r="623" spans="1:36" s="268" customFormat="1">
      <c r="A623" s="69" t="s">
        <v>795</v>
      </c>
      <c r="B623" s="17">
        <f>IFERROR(VLOOKUP($H623,'QB Inv Curr'!$H:$AD,13,FALSE),"")</f>
        <v>1190</v>
      </c>
      <c r="C623" s="17">
        <f>IFERROR(VLOOKUP($H623,'QB Inv Curr'!$H:$AE,23,FALSE),"")</f>
        <v>1080</v>
      </c>
      <c r="D623" s="17">
        <f>IFERROR(VLOOKUP($H623,'QB Inv Curr'!$H:$AL,29,FALSE),"")</f>
        <v>0</v>
      </c>
      <c r="E623" s="17" t="str">
        <f t="shared" si="72"/>
        <v/>
      </c>
      <c r="F623" s="17">
        <f t="shared" si="71"/>
        <v>0</v>
      </c>
      <c r="G623" s="20"/>
      <c r="H623" s="69" t="s">
        <v>795</v>
      </c>
      <c r="I623" s="20" t="s">
        <v>1100</v>
      </c>
      <c r="J623" s="279"/>
      <c r="K623" s="523"/>
      <c r="L623" s="21">
        <v>2</v>
      </c>
      <c r="M623" s="275" t="e">
        <f>VLOOKUP(A623,'Master Data'!A:P,23,FALSE)</f>
        <v>#REF!</v>
      </c>
      <c r="N623" s="72" t="e">
        <f t="shared" si="73"/>
        <v>#REF!</v>
      </c>
      <c r="O623" s="21"/>
      <c r="P623" s="21"/>
      <c r="Q623" s="256"/>
      <c r="R623" s="67"/>
      <c r="S623" s="67"/>
      <c r="T623" s="369"/>
      <c r="U623" s="384">
        <v>3</v>
      </c>
      <c r="V623" s="23"/>
      <c r="W623" s="23"/>
      <c r="X623" s="23"/>
      <c r="Y623" s="23"/>
      <c r="Z623" s="23"/>
      <c r="AA623" s="6"/>
      <c r="AB623"/>
      <c r="AE623" s="12"/>
      <c r="AF623" s="12"/>
      <c r="AG623" s="12"/>
      <c r="AH623" s="12"/>
      <c r="AI623" s="12"/>
      <c r="AJ623" s="12"/>
    </row>
    <row r="624" spans="1:36" s="268" customFormat="1">
      <c r="A624" s="69" t="s">
        <v>569</v>
      </c>
      <c r="B624" s="17">
        <f>IFERROR(VLOOKUP($H624,'QB Inv Curr'!$H:$AD,13,FALSE),"")</f>
        <v>1000</v>
      </c>
      <c r="C624" s="17">
        <f>IFERROR(VLOOKUP($H624,'QB Inv Curr'!$H:$AE,23,FALSE),"")</f>
        <v>0</v>
      </c>
      <c r="D624" s="17">
        <f>IFERROR(VLOOKUP($H624,'QB Inv Curr'!$H:$AL,29,FALSE),"")</f>
        <v>0</v>
      </c>
      <c r="E624" s="17" t="str">
        <f t="shared" si="72"/>
        <v/>
      </c>
      <c r="F624" s="17">
        <f t="shared" si="71"/>
        <v>0</v>
      </c>
      <c r="G624" s="20"/>
      <c r="H624" s="69" t="s">
        <v>569</v>
      </c>
      <c r="I624" s="20" t="s">
        <v>1101</v>
      </c>
      <c r="J624" s="279"/>
      <c r="K624" s="523"/>
      <c r="L624" s="21">
        <v>1</v>
      </c>
      <c r="M624" s="275" t="e">
        <f>VLOOKUP(A624,'Master Data'!A:P,23,FALSE)</f>
        <v>#REF!</v>
      </c>
      <c r="N624" s="72" t="e">
        <f t="shared" si="73"/>
        <v>#REF!</v>
      </c>
      <c r="O624" s="21"/>
      <c r="P624" s="21"/>
      <c r="Q624" s="256"/>
      <c r="R624" s="67"/>
      <c r="S624" s="67"/>
      <c r="T624" s="369"/>
      <c r="U624" s="384">
        <v>4</v>
      </c>
      <c r="V624" s="23"/>
      <c r="W624" s="23"/>
      <c r="X624" s="23"/>
      <c r="Y624" s="23"/>
      <c r="Z624" s="23"/>
      <c r="AA624" s="6"/>
      <c r="AB624"/>
      <c r="AE624" s="12"/>
      <c r="AF624" s="12"/>
      <c r="AG624" s="12"/>
      <c r="AH624" s="12"/>
      <c r="AI624" s="12"/>
      <c r="AJ624" s="12"/>
    </row>
    <row r="625" spans="1:36" s="268" customFormat="1">
      <c r="A625" s="69" t="s">
        <v>885</v>
      </c>
      <c r="B625" s="17">
        <f>IFERROR(VLOOKUP($H625,'QB Inv Curr'!$H:$AD,13,FALSE),"")</f>
        <v>750</v>
      </c>
      <c r="C625" s="17">
        <f>IFERROR(VLOOKUP($H625,'QB Inv Curr'!$H:$AE,23,FALSE),"")</f>
        <v>6400</v>
      </c>
      <c r="D625" s="17">
        <f>IFERROR(VLOOKUP($H625,'QB Inv Curr'!$H:$AL,29,FALSE),"")</f>
        <v>0</v>
      </c>
      <c r="E625" s="17" t="str">
        <f t="shared" si="72"/>
        <v/>
      </c>
      <c r="F625" s="17">
        <f t="shared" si="71"/>
        <v>0</v>
      </c>
      <c r="G625" s="20"/>
      <c r="H625" s="69" t="s">
        <v>885</v>
      </c>
      <c r="I625" s="20" t="s">
        <v>1102</v>
      </c>
      <c r="J625" s="279"/>
      <c r="K625" s="523"/>
      <c r="L625" s="21">
        <v>5</v>
      </c>
      <c r="M625" s="275" t="e">
        <f>VLOOKUP(A625,'Master Data'!A:P,23,FALSE)</f>
        <v>#REF!</v>
      </c>
      <c r="N625" s="72" t="e">
        <f t="shared" si="73"/>
        <v>#REF!</v>
      </c>
      <c r="O625" s="21"/>
      <c r="P625" s="21"/>
      <c r="Q625" s="256"/>
      <c r="R625" s="67"/>
      <c r="S625" s="67"/>
      <c r="T625" s="369"/>
      <c r="U625" s="384">
        <v>5</v>
      </c>
      <c r="V625" s="23"/>
      <c r="W625" s="23"/>
      <c r="X625" s="23"/>
      <c r="Y625" s="23"/>
      <c r="Z625" s="23"/>
      <c r="AA625" s="6"/>
      <c r="AB625"/>
      <c r="AE625" s="12"/>
      <c r="AF625" s="12"/>
      <c r="AG625" s="12"/>
      <c r="AH625" s="12"/>
      <c r="AI625" s="12"/>
      <c r="AJ625" s="12"/>
    </row>
    <row r="626" spans="1:36" s="268" customFormat="1">
      <c r="A626" s="69" t="s">
        <v>632</v>
      </c>
      <c r="B626" s="17">
        <f>IFERROR(VLOOKUP($H626,'QB Inv Curr'!$H:$AD,13,FALSE),"")</f>
        <v>590</v>
      </c>
      <c r="C626" s="17">
        <f>IFERROR(VLOOKUP($H626,'QB Inv Curr'!$H:$AE,23,FALSE),"")</f>
        <v>650</v>
      </c>
      <c r="D626" s="17">
        <f>IFERROR(VLOOKUP($H626,'QB Inv Curr'!$H:$AL,29,FALSE),"")</f>
        <v>0</v>
      </c>
      <c r="E626" s="17" t="str">
        <f t="shared" si="72"/>
        <v/>
      </c>
      <c r="F626" s="17">
        <f t="shared" si="71"/>
        <v>0</v>
      </c>
      <c r="G626" s="554"/>
      <c r="H626" s="69" t="s">
        <v>632</v>
      </c>
      <c r="I626" s="20" t="s">
        <v>1103</v>
      </c>
      <c r="J626" s="279"/>
      <c r="K626" s="523"/>
      <c r="L626" s="21">
        <v>1</v>
      </c>
      <c r="M626" s="275" t="e">
        <f>VLOOKUP(A626,'Master Data'!A:P,23,FALSE)</f>
        <v>#REF!</v>
      </c>
      <c r="N626" s="72" t="e">
        <f t="shared" si="73"/>
        <v>#REF!</v>
      </c>
      <c r="O626" s="21"/>
      <c r="P626" s="21"/>
      <c r="Q626" s="256"/>
      <c r="R626" s="67"/>
      <c r="S626" s="67"/>
      <c r="T626" s="369"/>
      <c r="U626" s="385">
        <v>6</v>
      </c>
      <c r="V626" s="23"/>
      <c r="W626" s="2"/>
      <c r="X626" s="2"/>
      <c r="Y626" s="23"/>
      <c r="Z626" s="23"/>
      <c r="AA626" s="6"/>
      <c r="AB626"/>
      <c r="AE626" s="12"/>
      <c r="AF626" s="12"/>
      <c r="AG626" s="12"/>
      <c r="AH626" s="12"/>
      <c r="AI626" s="12"/>
      <c r="AJ626" s="12"/>
    </row>
    <row r="627" spans="1:36" s="268" customFormat="1">
      <c r="A627" s="69" t="s">
        <v>648</v>
      </c>
      <c r="B627" s="17">
        <f>IFERROR(VLOOKUP($H627,'QB Inv Curr'!$H:$AD,13,FALSE),"")</f>
        <v>500</v>
      </c>
      <c r="C627" s="17">
        <f>IFERROR(VLOOKUP($H627,'QB Inv Curr'!$H:$AE,23,FALSE),"")</f>
        <v>0</v>
      </c>
      <c r="D627" s="17">
        <f>IFERROR(VLOOKUP($H627,'QB Inv Curr'!$H:$AL,29,FALSE),"")</f>
        <v>0</v>
      </c>
      <c r="E627" s="17" t="str">
        <f t="shared" si="72"/>
        <v/>
      </c>
      <c r="F627" s="17">
        <f t="shared" si="71"/>
        <v>0</v>
      </c>
      <c r="G627" s="554"/>
      <c r="H627" s="69" t="s">
        <v>648</v>
      </c>
      <c r="I627" s="20" t="s">
        <v>1104</v>
      </c>
      <c r="J627" s="279"/>
      <c r="K627" s="523"/>
      <c r="L627" s="21">
        <v>1</v>
      </c>
      <c r="M627" s="275" t="e">
        <f>VLOOKUP(A627,'Master Data'!A:P,23,FALSE)</f>
        <v>#REF!</v>
      </c>
      <c r="N627" s="72" t="e">
        <f t="shared" si="73"/>
        <v>#REF!</v>
      </c>
      <c r="O627" s="21"/>
      <c r="P627" s="21"/>
      <c r="Q627" s="256"/>
      <c r="R627" s="67"/>
      <c r="S627" s="67"/>
      <c r="T627" s="369"/>
      <c r="U627" s="384">
        <v>7</v>
      </c>
      <c r="V627" s="23"/>
      <c r="W627" s="23"/>
      <c r="X627" s="23"/>
      <c r="Y627" s="23"/>
      <c r="Z627" s="23"/>
      <c r="AA627" s="6"/>
      <c r="AB627"/>
      <c r="AE627" s="12"/>
      <c r="AF627" s="12"/>
      <c r="AG627" s="12"/>
      <c r="AH627" s="12"/>
      <c r="AI627" s="12"/>
      <c r="AJ627" s="12"/>
    </row>
    <row r="628" spans="1:36" s="268" customFormat="1">
      <c r="A628" s="69" t="s">
        <v>737</v>
      </c>
      <c r="B628" s="17">
        <f>IFERROR(VLOOKUP($H628,'QB Inv Curr'!$H:$AD,13,FALSE),"")</f>
        <v>140</v>
      </c>
      <c r="C628" s="17">
        <f>IFERROR(VLOOKUP($H628,'QB Inv Curr'!$H:$AE,23,FALSE),"")</f>
        <v>0</v>
      </c>
      <c r="D628" s="17">
        <f>IFERROR(VLOOKUP($H628,'QB Inv Curr'!$H:$AL,29,FALSE),"")</f>
        <v>0</v>
      </c>
      <c r="E628" s="17" t="str">
        <f t="shared" si="72"/>
        <v/>
      </c>
      <c r="F628" s="17">
        <f t="shared" si="71"/>
        <v>0</v>
      </c>
      <c r="G628" s="554" t="s">
        <v>1105</v>
      </c>
      <c r="H628" s="69" t="s">
        <v>737</v>
      </c>
      <c r="I628" s="20" t="s">
        <v>1106</v>
      </c>
      <c r="J628" s="279"/>
      <c r="K628" s="523"/>
      <c r="L628" s="21">
        <v>1</v>
      </c>
      <c r="M628" s="275" t="e">
        <f>VLOOKUP(A628,'Master Data'!A:P,23,FALSE)</f>
        <v>#REF!</v>
      </c>
      <c r="N628" s="72" t="e">
        <f t="shared" si="73"/>
        <v>#REF!</v>
      </c>
      <c r="O628" s="21"/>
      <c r="P628" s="21"/>
      <c r="Q628" s="256"/>
      <c r="R628" s="67"/>
      <c r="S628" s="67"/>
      <c r="T628" s="369"/>
      <c r="U628" s="384">
        <v>8</v>
      </c>
      <c r="V628" s="23"/>
      <c r="W628" s="23"/>
      <c r="X628" s="23"/>
      <c r="Y628" s="23"/>
      <c r="Z628" s="23"/>
      <c r="AA628" s="6"/>
      <c r="AB628"/>
      <c r="AE628" s="12"/>
      <c r="AF628" s="12"/>
      <c r="AG628" s="12"/>
      <c r="AH628" s="12"/>
      <c r="AI628" s="12"/>
      <c r="AJ628" s="12"/>
    </row>
    <row r="629" spans="1:36" s="268" customFormat="1">
      <c r="A629" s="69" t="s">
        <v>739</v>
      </c>
      <c r="B629" s="17">
        <f>IFERROR(VLOOKUP($H629,'QB Inv Curr'!$H:$AD,13,FALSE),"")</f>
        <v>1440</v>
      </c>
      <c r="C629" s="17">
        <f>IFERROR(VLOOKUP($H629,'QB Inv Curr'!$H:$AE,23,FALSE),"")</f>
        <v>0</v>
      </c>
      <c r="D629" s="17">
        <f>IFERROR(VLOOKUP($H629,'QB Inv Curr'!$H:$AL,29,FALSE),"")</f>
        <v>0</v>
      </c>
      <c r="E629" s="17" t="str">
        <f t="shared" si="72"/>
        <v/>
      </c>
      <c r="F629" s="17">
        <f t="shared" si="71"/>
        <v>0</v>
      </c>
      <c r="G629" s="554" t="s">
        <v>1105</v>
      </c>
      <c r="H629" s="69" t="s">
        <v>739</v>
      </c>
      <c r="I629" s="20" t="s">
        <v>1107</v>
      </c>
      <c r="J629" s="279"/>
      <c r="K629" s="523"/>
      <c r="L629" s="21">
        <v>1</v>
      </c>
      <c r="M629" s="275" t="e">
        <f>VLOOKUP(A629,'Master Data'!A:P,23,FALSE)</f>
        <v>#REF!</v>
      </c>
      <c r="N629" s="72" t="e">
        <f t="shared" si="73"/>
        <v>#REF!</v>
      </c>
      <c r="O629" s="21"/>
      <c r="P629" s="21"/>
      <c r="Q629" s="256"/>
      <c r="R629" s="67"/>
      <c r="S629" s="67"/>
      <c r="T629" s="369"/>
      <c r="U629" s="384">
        <v>9</v>
      </c>
      <c r="V629" s="23"/>
      <c r="W629" s="23"/>
      <c r="X629" s="23"/>
      <c r="Y629" s="23"/>
      <c r="Z629" s="23"/>
      <c r="AA629" s="6"/>
      <c r="AB629"/>
      <c r="AE629" s="12"/>
      <c r="AF629" s="12"/>
      <c r="AG629" s="12"/>
      <c r="AH629" s="12"/>
      <c r="AI629" s="12"/>
      <c r="AJ629" s="12"/>
    </row>
    <row r="630" spans="1:36" s="268" customFormat="1">
      <c r="A630" s="69" t="s">
        <v>1108</v>
      </c>
      <c r="B630" s="17">
        <f>IFERROR(VLOOKUP($H630,'QB Inv Curr'!$H:$AD,13,FALSE),"")</f>
        <v>1500</v>
      </c>
      <c r="C630" s="17">
        <f>IFERROR(VLOOKUP($H630,'QB Inv Curr'!$H:$AE,23,FALSE),"")</f>
        <v>0</v>
      </c>
      <c r="D630" s="17">
        <f>IFERROR(VLOOKUP($H630,'QB Inv Curr'!$H:$AL,29,FALSE),"")</f>
        <v>0</v>
      </c>
      <c r="E630" s="17" t="str">
        <f t="shared" si="72"/>
        <v/>
      </c>
      <c r="F630" s="17">
        <f t="shared" si="71"/>
        <v>0</v>
      </c>
      <c r="G630" s="554" t="s">
        <v>1105</v>
      </c>
      <c r="H630" s="69" t="s">
        <v>1108</v>
      </c>
      <c r="I630" s="20" t="s">
        <v>1109</v>
      </c>
      <c r="J630" s="279"/>
      <c r="K630" s="523"/>
      <c r="L630" s="21">
        <v>1</v>
      </c>
      <c r="M630" s="275" t="e">
        <f>VLOOKUP(A630,'Master Data'!A:P,23,FALSE)</f>
        <v>#REF!</v>
      </c>
      <c r="N630" s="72" t="e">
        <f t="shared" si="73"/>
        <v>#REF!</v>
      </c>
      <c r="O630" s="21"/>
      <c r="P630" s="21"/>
      <c r="Q630" s="256"/>
      <c r="R630" s="67"/>
      <c r="S630" s="67"/>
      <c r="T630" s="369"/>
      <c r="U630" s="384">
        <v>10</v>
      </c>
      <c r="V630" s="23"/>
      <c r="W630" s="23"/>
      <c r="X630" s="23"/>
      <c r="Y630" s="23"/>
      <c r="Z630" s="23"/>
      <c r="AA630" s="6"/>
      <c r="AB630"/>
      <c r="AE630" s="12"/>
      <c r="AF630" s="12"/>
      <c r="AG630" s="12"/>
      <c r="AH630" s="12"/>
      <c r="AI630" s="12"/>
      <c r="AJ630" s="12"/>
    </row>
    <row r="631" spans="1:36" s="268" customFormat="1">
      <c r="A631" s="69" t="s">
        <v>789</v>
      </c>
      <c r="B631" s="17">
        <f>IFERROR(VLOOKUP($H631,'QB Inv Curr'!$H:$AD,13,FALSE),"")</f>
        <v>3000</v>
      </c>
      <c r="C631" s="17">
        <f>IFERROR(VLOOKUP($H631,'QB Inv Curr'!$H:$AE,23,FALSE),"")</f>
        <v>2000</v>
      </c>
      <c r="D631" s="17">
        <f>IFERROR(VLOOKUP($H631,'QB Inv Curr'!$H:$AL,29,FALSE),"")</f>
        <v>0</v>
      </c>
      <c r="E631" s="17" t="str">
        <f t="shared" si="72"/>
        <v/>
      </c>
      <c r="F631" s="17">
        <f t="shared" si="71"/>
        <v>0</v>
      </c>
      <c r="G631" s="554" t="s">
        <v>1105</v>
      </c>
      <c r="H631" s="69" t="s">
        <v>789</v>
      </c>
      <c r="I631" s="20" t="s">
        <v>1110</v>
      </c>
      <c r="J631" s="279"/>
      <c r="K631" s="523"/>
      <c r="L631" s="21">
        <v>1</v>
      </c>
      <c r="M631" s="275" t="e">
        <f>VLOOKUP(A631,'Master Data'!A:P,23,FALSE)</f>
        <v>#REF!</v>
      </c>
      <c r="N631" s="72" t="e">
        <f t="shared" si="73"/>
        <v>#REF!</v>
      </c>
      <c r="O631" s="21"/>
      <c r="P631" s="21"/>
      <c r="Q631" s="256"/>
      <c r="R631" s="67"/>
      <c r="S631" s="67"/>
      <c r="T631" s="369"/>
      <c r="U631" s="385">
        <v>11</v>
      </c>
      <c r="V631" s="23"/>
      <c r="W631" s="23"/>
      <c r="X631" s="23"/>
      <c r="Y631" s="23"/>
      <c r="Z631" s="23"/>
      <c r="AA631" s="6"/>
      <c r="AB631"/>
      <c r="AE631" s="12"/>
      <c r="AF631" s="12"/>
      <c r="AG631" s="12"/>
      <c r="AH631" s="12"/>
      <c r="AI631" s="12"/>
      <c r="AJ631" s="12"/>
    </row>
    <row r="632" spans="1:36" s="2" customFormat="1">
      <c r="A632" s="69" t="s">
        <v>741</v>
      </c>
      <c r="B632" s="17">
        <f>IFERROR(VLOOKUP($H632,'QB Inv Curr'!$H:$AD,13,FALSE),"")</f>
        <v>1440</v>
      </c>
      <c r="C632" s="17">
        <f>IFERROR(VLOOKUP($H632,'QB Inv Curr'!$H:$AE,23,FALSE),"")</f>
        <v>0</v>
      </c>
      <c r="D632" s="17">
        <f>IFERROR(VLOOKUP($H632,'QB Inv Curr'!$H:$AL,29,FALSE),"")</f>
        <v>0</v>
      </c>
      <c r="E632" s="17" t="str">
        <f t="shared" si="72"/>
        <v/>
      </c>
      <c r="F632" s="17">
        <f t="shared" si="71"/>
        <v>0</v>
      </c>
      <c r="G632" s="554" t="s">
        <v>1105</v>
      </c>
      <c r="H632" s="69" t="s">
        <v>741</v>
      </c>
      <c r="I632" s="20" t="s">
        <v>791</v>
      </c>
      <c r="J632" s="279"/>
      <c r="K632" s="523"/>
      <c r="L632" s="21">
        <v>1</v>
      </c>
      <c r="M632" s="275" t="e">
        <f>VLOOKUP(A632,'Master Data'!A:P,23,FALSE)</f>
        <v>#REF!</v>
      </c>
      <c r="N632" s="72" t="e">
        <f t="shared" si="73"/>
        <v>#REF!</v>
      </c>
      <c r="O632" s="21"/>
      <c r="P632" s="21"/>
      <c r="Q632" s="289"/>
      <c r="R632" s="532"/>
      <c r="S632" s="532"/>
      <c r="T632" s="370"/>
      <c r="U632" s="384">
        <v>12</v>
      </c>
      <c r="V632" s="23"/>
      <c r="W632" s="23"/>
      <c r="X632" s="23"/>
      <c r="Y632" s="23"/>
      <c r="Z632" s="23"/>
    </row>
    <row r="633" spans="1:36" s="268" customFormat="1">
      <c r="A633" s="543"/>
      <c r="B633" s="17" t="str">
        <f>IFERROR(VLOOKUP($H633,'QB Inv Curr'!$H:$AD,13,FALSE),"")</f>
        <v/>
      </c>
      <c r="C633" s="17" t="str">
        <f>IFERROR(VLOOKUP($H633,'QB Inv Curr'!$H:$AE,23,FALSE),"")</f>
        <v/>
      </c>
      <c r="D633" s="17" t="str">
        <f>IFERROR(VLOOKUP($H633,'QB Inv Curr'!$H:$AL,29,FALSE),"")</f>
        <v/>
      </c>
      <c r="E633" s="17" t="str">
        <f t="shared" si="72"/>
        <v/>
      </c>
      <c r="F633" s="17" t="str">
        <f t="shared" si="71"/>
        <v/>
      </c>
      <c r="G633" s="541"/>
      <c r="H633" s="541"/>
      <c r="I633" s="541"/>
      <c r="J633" s="281"/>
      <c r="K633" s="524"/>
      <c r="L633" s="86"/>
      <c r="M633" s="87"/>
      <c r="N633" s="87"/>
      <c r="O633" s="86"/>
      <c r="P633" s="86"/>
      <c r="Q633" s="249"/>
      <c r="R633" s="67"/>
      <c r="S633" s="67"/>
      <c r="T633" s="369"/>
      <c r="U633" s="384">
        <v>13</v>
      </c>
      <c r="V633" s="23"/>
      <c r="W633" s="23"/>
      <c r="X633" s="23"/>
      <c r="Y633" s="23"/>
      <c r="Z633" s="23"/>
      <c r="AA633" s="6"/>
      <c r="AB633"/>
      <c r="AE633" s="12"/>
      <c r="AF633" s="12"/>
      <c r="AG633" s="12"/>
      <c r="AH633" s="12"/>
      <c r="AI633" s="12"/>
      <c r="AJ633" s="12"/>
    </row>
    <row r="634" spans="1:36" s="268" customFormat="1" ht="31.5">
      <c r="A634" s="555" t="s">
        <v>366</v>
      </c>
      <c r="B634" s="17" t="str">
        <f>IFERROR(VLOOKUP($H634,'QB Inv Curr'!$H:$AD,13,FALSE),"")</f>
        <v/>
      </c>
      <c r="C634" s="17" t="str">
        <f>IFERROR(VLOOKUP($H634,'QB Inv Curr'!$H:$AE,23,FALSE),"")</f>
        <v/>
      </c>
      <c r="D634" s="17" t="str">
        <f>IFERROR(VLOOKUP($H634,'QB Inv Curr'!$H:$AL,29,FALSE),"")</f>
        <v/>
      </c>
      <c r="E634" s="17" t="str">
        <f t="shared" si="72"/>
        <v/>
      </c>
      <c r="F634" s="17" t="str">
        <f t="shared" si="71"/>
        <v/>
      </c>
      <c r="G634" s="542" t="s">
        <v>367</v>
      </c>
      <c r="H634" s="555" t="s">
        <v>366</v>
      </c>
      <c r="I634" s="542"/>
      <c r="J634" s="278" t="s">
        <v>368</v>
      </c>
      <c r="K634" s="521">
        <v>810797030926</v>
      </c>
      <c r="L634" s="27">
        <v>1</v>
      </c>
      <c r="M634" s="79"/>
      <c r="N634" s="79"/>
      <c r="O634" s="27">
        <v>125</v>
      </c>
      <c r="P634" s="27">
        <v>19</v>
      </c>
      <c r="Q634" s="18"/>
      <c r="R634" s="255" t="e">
        <v>#N/A</v>
      </c>
      <c r="S634" s="255" t="e">
        <v>#N/A</v>
      </c>
      <c r="T634" s="371"/>
      <c r="U634" s="384">
        <v>14</v>
      </c>
      <c r="V634" s="23"/>
      <c r="W634" s="66">
        <f>Q634*1.55</f>
        <v>0</v>
      </c>
      <c r="X634" s="260" t="e">
        <f>SUM(W634-Q634)/W634</f>
        <v>#DIV/0!</v>
      </c>
      <c r="Y634" s="66">
        <f>Y628</f>
        <v>0</v>
      </c>
      <c r="Z634" s="260" t="e">
        <f>SUM(Y634-W634)/Y634</f>
        <v>#DIV/0!</v>
      </c>
      <c r="AA634" s="287">
        <f>AA628</f>
        <v>0</v>
      </c>
      <c r="AB634" s="261" t="e">
        <f>SUM(AA634-Q634)/AA634</f>
        <v>#DIV/0!</v>
      </c>
      <c r="AE634" s="12"/>
      <c r="AF634" s="12"/>
      <c r="AG634" s="12"/>
      <c r="AH634" s="12"/>
      <c r="AI634" s="12"/>
      <c r="AJ634" s="12"/>
    </row>
    <row r="635" spans="1:36" s="268" customFormat="1">
      <c r="A635" s="69"/>
      <c r="B635" s="17" t="str">
        <f>IFERROR(VLOOKUP($H635,'QB Inv Curr'!$H:$AD,13,FALSE),"")</f>
        <v/>
      </c>
      <c r="C635" s="17" t="str">
        <f>IFERROR(VLOOKUP($H635,'QB Inv Curr'!$H:$AE,23,FALSE),"")</f>
        <v/>
      </c>
      <c r="D635" s="17" t="str">
        <f>IFERROR(VLOOKUP($H635,'QB Inv Curr'!$H:$AL,29,FALSE),"")</f>
        <v/>
      </c>
      <c r="E635" s="17" t="str">
        <f t="shared" si="72"/>
        <v/>
      </c>
      <c r="F635" s="17" t="str">
        <f t="shared" si="71"/>
        <v/>
      </c>
      <c r="G635" s="20"/>
      <c r="H635" s="69"/>
      <c r="I635" s="20" t="s">
        <v>1099</v>
      </c>
      <c r="J635" s="279"/>
      <c r="K635" s="523"/>
      <c r="L635" s="21">
        <v>1</v>
      </c>
      <c r="M635" s="275" t="e">
        <f>VLOOKUP(A635,'Master Data'!A:P,23,FALSE)</f>
        <v>#N/A</v>
      </c>
      <c r="N635" s="72" t="e">
        <f t="shared" ref="N635:N645" si="74">SUM(M635*1.42)*L635</f>
        <v>#N/A</v>
      </c>
      <c r="O635" s="21"/>
      <c r="P635" s="21"/>
      <c r="Q635" s="269"/>
      <c r="R635" s="67"/>
      <c r="S635" s="67"/>
      <c r="T635" s="369"/>
      <c r="U635" s="384">
        <v>15</v>
      </c>
      <c r="V635" s="23"/>
      <c r="W635" s="23"/>
      <c r="X635" s="23"/>
      <c r="Y635" s="23"/>
      <c r="Z635" s="23"/>
      <c r="AA635" s="287"/>
      <c r="AB635"/>
      <c r="AE635" s="12"/>
      <c r="AF635" s="12"/>
      <c r="AG635" s="12"/>
      <c r="AH635" s="12"/>
      <c r="AI635" s="12"/>
      <c r="AJ635" s="12"/>
    </row>
    <row r="636" spans="1:36" s="268" customFormat="1">
      <c r="A636" s="69" t="s">
        <v>783</v>
      </c>
      <c r="B636" s="17">
        <f>IFERROR(VLOOKUP($H636,'QB Inv Curr'!$H:$AD,13,FALSE),"")</f>
        <v>500</v>
      </c>
      <c r="C636" s="17">
        <f>IFERROR(VLOOKUP($H636,'QB Inv Curr'!$H:$AE,23,FALSE),"")</f>
        <v>1080</v>
      </c>
      <c r="D636" s="17">
        <f>IFERROR(VLOOKUP($H636,'QB Inv Curr'!$H:$AL,29,FALSE),"")</f>
        <v>0</v>
      </c>
      <c r="E636" s="17" t="str">
        <f t="shared" si="72"/>
        <v/>
      </c>
      <c r="F636" s="17">
        <f t="shared" si="71"/>
        <v>0</v>
      </c>
      <c r="G636" s="20"/>
      <c r="H636" s="69" t="s">
        <v>783</v>
      </c>
      <c r="I636" s="20" t="s">
        <v>1111</v>
      </c>
      <c r="J636" s="279"/>
      <c r="K636" s="523"/>
      <c r="L636" s="21">
        <v>2</v>
      </c>
      <c r="M636" s="275" t="e">
        <f>VLOOKUP(A636,'Master Data'!A:P,23,FALSE)</f>
        <v>#REF!</v>
      </c>
      <c r="N636" s="72" t="e">
        <f t="shared" si="74"/>
        <v>#REF!</v>
      </c>
      <c r="O636" s="21"/>
      <c r="P636" s="21"/>
      <c r="Q636" s="256"/>
      <c r="R636" s="67"/>
      <c r="S636" s="67"/>
      <c r="T636" s="369"/>
      <c r="U636" s="385">
        <v>16</v>
      </c>
      <c r="V636" s="23"/>
      <c r="W636" s="23"/>
      <c r="X636" s="23"/>
      <c r="Y636" s="23"/>
      <c r="Z636" s="23"/>
      <c r="AA636" s="6"/>
      <c r="AB636"/>
      <c r="AE636" s="12"/>
      <c r="AF636" s="12"/>
      <c r="AG636" s="12"/>
      <c r="AH636" s="12"/>
      <c r="AI636" s="12"/>
      <c r="AJ636" s="12"/>
    </row>
    <row r="637" spans="1:36" s="268" customFormat="1">
      <c r="A637" s="69" t="s">
        <v>556</v>
      </c>
      <c r="B637" s="17">
        <f>IFERROR(VLOOKUP($H637,'QB Inv Curr'!$H:$AD,13,FALSE),"")</f>
        <v>1000</v>
      </c>
      <c r="C637" s="17">
        <f>IFERROR(VLOOKUP($H637,'QB Inv Curr'!$H:$AE,23,FALSE),"")</f>
        <v>0</v>
      </c>
      <c r="D637" s="17">
        <f>IFERROR(VLOOKUP($H637,'QB Inv Curr'!$H:$AL,29,FALSE),"")</f>
        <v>0</v>
      </c>
      <c r="E637" s="17" t="str">
        <f t="shared" si="72"/>
        <v/>
      </c>
      <c r="F637" s="17">
        <f t="shared" si="71"/>
        <v>0</v>
      </c>
      <c r="G637" s="20"/>
      <c r="H637" s="69" t="s">
        <v>556</v>
      </c>
      <c r="I637" s="20" t="s">
        <v>1112</v>
      </c>
      <c r="J637" s="279"/>
      <c r="K637" s="523"/>
      <c r="L637" s="21">
        <v>1</v>
      </c>
      <c r="M637" s="275" t="e">
        <f>VLOOKUP(A637,'Master Data'!A:P,23,FALSE)</f>
        <v>#REF!</v>
      </c>
      <c r="N637" s="72" t="e">
        <f t="shared" si="74"/>
        <v>#REF!</v>
      </c>
      <c r="O637" s="21"/>
      <c r="P637" s="21"/>
      <c r="Q637" s="256"/>
      <c r="R637" s="67"/>
      <c r="S637" s="67"/>
      <c r="T637" s="369"/>
      <c r="U637" s="384">
        <v>17</v>
      </c>
      <c r="V637" s="23"/>
      <c r="W637" s="23"/>
      <c r="X637" s="23"/>
      <c r="Y637" s="23"/>
      <c r="Z637" s="23"/>
      <c r="AA637" s="6"/>
      <c r="AB637"/>
      <c r="AE637" s="12"/>
      <c r="AF637" s="12"/>
      <c r="AG637" s="12"/>
      <c r="AH637" s="12"/>
      <c r="AI637" s="12"/>
      <c r="AJ637" s="12"/>
    </row>
    <row r="638" spans="1:36" s="268" customFormat="1">
      <c r="A638" s="69" t="s">
        <v>885</v>
      </c>
      <c r="B638" s="17">
        <f>IFERROR(VLOOKUP($H638,'QB Inv Curr'!$H:$AD,13,FALSE),"")</f>
        <v>750</v>
      </c>
      <c r="C638" s="17">
        <f>IFERROR(VLOOKUP($H638,'QB Inv Curr'!$H:$AE,23,FALSE),"")</f>
        <v>6400</v>
      </c>
      <c r="D638" s="17">
        <f>IFERROR(VLOOKUP($H638,'QB Inv Curr'!$H:$AL,29,FALSE),"")</f>
        <v>0</v>
      </c>
      <c r="E638" s="17" t="str">
        <f t="shared" si="72"/>
        <v/>
      </c>
      <c r="F638" s="17">
        <f t="shared" si="71"/>
        <v>0</v>
      </c>
      <c r="G638" s="20"/>
      <c r="H638" s="69" t="s">
        <v>885</v>
      </c>
      <c r="I638" s="20" t="s">
        <v>1102</v>
      </c>
      <c r="J638" s="279"/>
      <c r="K638" s="523"/>
      <c r="L638" s="21">
        <v>5</v>
      </c>
      <c r="M638" s="275" t="e">
        <f>VLOOKUP(A638,'Master Data'!A:P,23,FALSE)</f>
        <v>#REF!</v>
      </c>
      <c r="N638" s="72" t="e">
        <f t="shared" si="74"/>
        <v>#REF!</v>
      </c>
      <c r="O638" s="21"/>
      <c r="P638" s="21"/>
      <c r="Q638" s="256"/>
      <c r="R638" s="67"/>
      <c r="S638" s="67"/>
      <c r="T638" s="369"/>
      <c r="U638" s="384">
        <v>18</v>
      </c>
      <c r="V638" s="23"/>
      <c r="W638" s="23"/>
      <c r="X638" s="23"/>
      <c r="Y638" s="23"/>
      <c r="Z638" s="23"/>
      <c r="AA638" s="6"/>
      <c r="AB638"/>
      <c r="AE638" s="12"/>
      <c r="AF638" s="12"/>
      <c r="AG638" s="12"/>
      <c r="AH638" s="12"/>
      <c r="AI638" s="12"/>
      <c r="AJ638" s="12"/>
    </row>
    <row r="639" spans="1:36" s="268" customFormat="1">
      <c r="A639" s="69" t="s">
        <v>632</v>
      </c>
      <c r="B639" s="17">
        <f>IFERROR(VLOOKUP($H639,'QB Inv Curr'!$H:$AD,13,FALSE),"")</f>
        <v>590</v>
      </c>
      <c r="C639" s="17">
        <f>IFERROR(VLOOKUP($H639,'QB Inv Curr'!$H:$AE,23,FALSE),"")</f>
        <v>650</v>
      </c>
      <c r="D639" s="17">
        <f>IFERROR(VLOOKUP($H639,'QB Inv Curr'!$H:$AL,29,FALSE),"")</f>
        <v>0</v>
      </c>
      <c r="E639" s="17" t="str">
        <f t="shared" si="72"/>
        <v/>
      </c>
      <c r="F639" s="17">
        <f t="shared" si="71"/>
        <v>0</v>
      </c>
      <c r="G639" s="554"/>
      <c r="H639" s="69" t="s">
        <v>632</v>
      </c>
      <c r="I639" s="20" t="s">
        <v>1103</v>
      </c>
      <c r="J639" s="279"/>
      <c r="K639" s="523"/>
      <c r="L639" s="21">
        <v>1</v>
      </c>
      <c r="M639" s="275" t="e">
        <f>VLOOKUP(A639,'Master Data'!A:P,23,FALSE)</f>
        <v>#REF!</v>
      </c>
      <c r="N639" s="72" t="e">
        <f t="shared" si="74"/>
        <v>#REF!</v>
      </c>
      <c r="O639" s="21"/>
      <c r="P639" s="21"/>
      <c r="Q639" s="256"/>
      <c r="R639" s="67"/>
      <c r="S639" s="67"/>
      <c r="T639" s="369"/>
      <c r="U639" s="384">
        <v>19</v>
      </c>
      <c r="V639" s="23"/>
      <c r="W639" s="23"/>
      <c r="X639" s="23"/>
      <c r="Y639" s="23"/>
      <c r="Z639" s="23"/>
      <c r="AA639" s="6"/>
      <c r="AB639"/>
      <c r="AE639" s="12"/>
      <c r="AF639" s="12"/>
      <c r="AG639" s="12"/>
      <c r="AH639" s="12"/>
      <c r="AI639" s="12"/>
      <c r="AJ639" s="12"/>
    </row>
    <row r="640" spans="1:36" s="268" customFormat="1">
      <c r="A640" s="69" t="s">
        <v>648</v>
      </c>
      <c r="B640" s="17">
        <f>IFERROR(VLOOKUP($H640,'QB Inv Curr'!$H:$AD,13,FALSE),"")</f>
        <v>500</v>
      </c>
      <c r="C640" s="17">
        <f>IFERROR(VLOOKUP($H640,'QB Inv Curr'!$H:$AE,23,FALSE),"")</f>
        <v>0</v>
      </c>
      <c r="D640" s="17">
        <f>IFERROR(VLOOKUP($H640,'QB Inv Curr'!$H:$AL,29,FALSE),"")</f>
        <v>0</v>
      </c>
      <c r="E640" s="17" t="str">
        <f t="shared" si="72"/>
        <v/>
      </c>
      <c r="F640" s="17">
        <f t="shared" si="71"/>
        <v>0</v>
      </c>
      <c r="G640" s="554"/>
      <c r="H640" s="69" t="s">
        <v>648</v>
      </c>
      <c r="I640" s="20" t="s">
        <v>1104</v>
      </c>
      <c r="J640" s="279"/>
      <c r="K640" s="523"/>
      <c r="L640" s="21">
        <v>1</v>
      </c>
      <c r="M640" s="275" t="e">
        <f>VLOOKUP(A640,'Master Data'!A:P,23,FALSE)</f>
        <v>#REF!</v>
      </c>
      <c r="N640" s="72" t="e">
        <f t="shared" si="74"/>
        <v>#REF!</v>
      </c>
      <c r="O640" s="21"/>
      <c r="P640" s="21"/>
      <c r="Q640" s="256"/>
      <c r="R640" s="67"/>
      <c r="S640" s="67"/>
      <c r="T640" s="369"/>
      <c r="U640" s="384">
        <v>20</v>
      </c>
      <c r="V640" s="23"/>
      <c r="W640" s="23"/>
      <c r="X640" s="23"/>
      <c r="Y640" s="23"/>
      <c r="Z640" s="23"/>
      <c r="AA640" s="6"/>
      <c r="AB640"/>
      <c r="AE640" s="12"/>
      <c r="AF640" s="12"/>
      <c r="AG640" s="12"/>
      <c r="AH640" s="12"/>
      <c r="AI640" s="12"/>
      <c r="AJ640" s="12"/>
    </row>
    <row r="641" spans="1:36" s="268" customFormat="1">
      <c r="A641" s="69" t="s">
        <v>737</v>
      </c>
      <c r="B641" s="17">
        <f>IFERROR(VLOOKUP($H641,'QB Inv Curr'!$H:$AD,13,FALSE),"")</f>
        <v>140</v>
      </c>
      <c r="C641" s="17">
        <f>IFERROR(VLOOKUP($H641,'QB Inv Curr'!$H:$AE,23,FALSE),"")</f>
        <v>0</v>
      </c>
      <c r="D641" s="17">
        <f>IFERROR(VLOOKUP($H641,'QB Inv Curr'!$H:$AL,29,FALSE),"")</f>
        <v>0</v>
      </c>
      <c r="E641" s="17" t="str">
        <f t="shared" si="72"/>
        <v/>
      </c>
      <c r="F641" s="17">
        <f t="shared" si="71"/>
        <v>0</v>
      </c>
      <c r="G641" s="554" t="s">
        <v>1105</v>
      </c>
      <c r="H641" s="69" t="s">
        <v>737</v>
      </c>
      <c r="I641" s="20" t="s">
        <v>1106</v>
      </c>
      <c r="J641" s="279"/>
      <c r="K641" s="523"/>
      <c r="L641" s="21">
        <v>1</v>
      </c>
      <c r="M641" s="275" t="e">
        <f>VLOOKUP(A641,'Master Data'!A:P,23,FALSE)</f>
        <v>#REF!</v>
      </c>
      <c r="N641" s="72" t="e">
        <f t="shared" si="74"/>
        <v>#REF!</v>
      </c>
      <c r="O641" s="21"/>
      <c r="P641" s="21"/>
      <c r="Q641" s="256"/>
      <c r="R641" s="67"/>
      <c r="S641" s="67"/>
      <c r="T641" s="369"/>
      <c r="U641" s="385">
        <v>21</v>
      </c>
      <c r="V641" s="23"/>
      <c r="W641" s="23"/>
      <c r="X641" s="23"/>
      <c r="Y641" s="23"/>
      <c r="Z641" s="23"/>
      <c r="AA641" s="6"/>
      <c r="AB641"/>
      <c r="AE641" s="12"/>
      <c r="AF641" s="12"/>
      <c r="AG641" s="12"/>
      <c r="AH641" s="12"/>
      <c r="AI641" s="12"/>
      <c r="AJ641" s="12"/>
    </row>
    <row r="642" spans="1:36" s="268" customFormat="1">
      <c r="A642" s="69" t="s">
        <v>739</v>
      </c>
      <c r="B642" s="17">
        <f>IFERROR(VLOOKUP($H642,'QB Inv Curr'!$H:$AD,13,FALSE),"")</f>
        <v>1440</v>
      </c>
      <c r="C642" s="17">
        <f>IFERROR(VLOOKUP($H642,'QB Inv Curr'!$H:$AE,23,FALSE),"")</f>
        <v>0</v>
      </c>
      <c r="D642" s="17">
        <f>IFERROR(VLOOKUP($H642,'QB Inv Curr'!$H:$AL,29,FALSE),"")</f>
        <v>0</v>
      </c>
      <c r="E642" s="17" t="str">
        <f t="shared" si="72"/>
        <v/>
      </c>
      <c r="F642" s="17">
        <f t="shared" si="71"/>
        <v>0</v>
      </c>
      <c r="G642" s="554" t="s">
        <v>1105</v>
      </c>
      <c r="H642" s="69" t="s">
        <v>739</v>
      </c>
      <c r="I642" s="20" t="s">
        <v>1107</v>
      </c>
      <c r="J642" s="279"/>
      <c r="K642" s="523"/>
      <c r="L642" s="21">
        <v>1</v>
      </c>
      <c r="M642" s="275" t="e">
        <f>VLOOKUP(A642,'Master Data'!A:P,23,FALSE)</f>
        <v>#REF!</v>
      </c>
      <c r="N642" s="72" t="e">
        <f t="shared" si="74"/>
        <v>#REF!</v>
      </c>
      <c r="O642" s="21"/>
      <c r="P642" s="21"/>
      <c r="Q642" s="256"/>
      <c r="R642" s="67"/>
      <c r="S642" s="67"/>
      <c r="T642" s="369"/>
      <c r="U642" s="384">
        <v>22</v>
      </c>
      <c r="V642" s="23"/>
      <c r="W642" s="23"/>
      <c r="X642" s="23"/>
      <c r="Y642" s="23"/>
      <c r="Z642" s="23"/>
      <c r="AA642" s="6"/>
      <c r="AB642"/>
      <c r="AE642" s="12"/>
      <c r="AF642" s="12"/>
      <c r="AG642" s="12"/>
      <c r="AH642" s="12"/>
      <c r="AI642" s="12"/>
      <c r="AJ642" s="12"/>
    </row>
    <row r="643" spans="1:36" s="268" customFormat="1">
      <c r="A643" s="69" t="s">
        <v>1108</v>
      </c>
      <c r="B643" s="17">
        <f>IFERROR(VLOOKUP($H643,'QB Inv Curr'!$H:$AD,13,FALSE),"")</f>
        <v>1500</v>
      </c>
      <c r="C643" s="17">
        <f>IFERROR(VLOOKUP($H643,'QB Inv Curr'!$H:$AE,23,FALSE),"")</f>
        <v>0</v>
      </c>
      <c r="D643" s="17">
        <f>IFERROR(VLOOKUP($H643,'QB Inv Curr'!$H:$AL,29,FALSE),"")</f>
        <v>0</v>
      </c>
      <c r="E643" s="17" t="str">
        <f t="shared" si="72"/>
        <v/>
      </c>
      <c r="F643" s="17">
        <f t="shared" si="71"/>
        <v>0</v>
      </c>
      <c r="G643" s="554" t="s">
        <v>1105</v>
      </c>
      <c r="H643" s="69" t="s">
        <v>1108</v>
      </c>
      <c r="I643" s="20" t="s">
        <v>1109</v>
      </c>
      <c r="J643" s="279"/>
      <c r="K643" s="523"/>
      <c r="L643" s="21">
        <v>1</v>
      </c>
      <c r="M643" s="275" t="e">
        <f>VLOOKUP(A643,'Master Data'!A:P,23,FALSE)</f>
        <v>#REF!</v>
      </c>
      <c r="N643" s="72" t="e">
        <f t="shared" si="74"/>
        <v>#REF!</v>
      </c>
      <c r="O643" s="21"/>
      <c r="P643" s="21"/>
      <c r="Q643" s="256"/>
      <c r="R643" s="67"/>
      <c r="S643" s="67"/>
      <c r="T643" s="369"/>
      <c r="U643" s="384">
        <v>23</v>
      </c>
      <c r="V643" s="23"/>
      <c r="W643" s="23"/>
      <c r="X643" s="23"/>
      <c r="Y643" s="23"/>
      <c r="Z643" s="23"/>
      <c r="AA643" s="6"/>
      <c r="AB643"/>
      <c r="AE643" s="12"/>
      <c r="AF643" s="12"/>
      <c r="AG643" s="12"/>
      <c r="AH643" s="12"/>
      <c r="AI643" s="12"/>
      <c r="AJ643" s="12"/>
    </row>
    <row r="644" spans="1:36" s="268" customFormat="1">
      <c r="A644" s="69" t="s">
        <v>789</v>
      </c>
      <c r="B644" s="17">
        <f>IFERROR(VLOOKUP($H644,'QB Inv Curr'!$H:$AD,13,FALSE),"")</f>
        <v>3000</v>
      </c>
      <c r="C644" s="17">
        <f>IFERROR(VLOOKUP($H644,'QB Inv Curr'!$H:$AE,23,FALSE),"")</f>
        <v>2000</v>
      </c>
      <c r="D644" s="17">
        <f>IFERROR(VLOOKUP($H644,'QB Inv Curr'!$H:$AL,29,FALSE),"")</f>
        <v>0</v>
      </c>
      <c r="E644" s="17" t="str">
        <f t="shared" si="72"/>
        <v/>
      </c>
      <c r="F644" s="17">
        <f t="shared" ref="F644:F707" si="75">IFERROR(SUM(D644*12),"")</f>
        <v>0</v>
      </c>
      <c r="G644" s="554" t="s">
        <v>1105</v>
      </c>
      <c r="H644" s="69" t="s">
        <v>789</v>
      </c>
      <c r="I644" s="20" t="s">
        <v>1110</v>
      </c>
      <c r="J644" s="279"/>
      <c r="K644" s="523"/>
      <c r="L644" s="21">
        <v>1</v>
      </c>
      <c r="M644" s="275" t="e">
        <f>VLOOKUP(A644,'Master Data'!A:P,23,FALSE)</f>
        <v>#REF!</v>
      </c>
      <c r="N644" s="72" t="e">
        <f t="shared" si="74"/>
        <v>#REF!</v>
      </c>
      <c r="O644" s="21"/>
      <c r="P644" s="21"/>
      <c r="Q644" s="256"/>
      <c r="R644" s="67"/>
      <c r="S644" s="67"/>
      <c r="T644" s="369"/>
      <c r="U644" s="384">
        <v>24</v>
      </c>
      <c r="V644" s="23"/>
      <c r="W644" s="23"/>
      <c r="X644" s="23"/>
      <c r="Y644" s="23"/>
      <c r="Z644" s="23"/>
      <c r="AA644" s="6"/>
      <c r="AB644"/>
      <c r="AE644" s="12"/>
      <c r="AF644" s="12"/>
      <c r="AG644" s="12"/>
      <c r="AH644" s="12"/>
      <c r="AI644" s="12"/>
      <c r="AJ644" s="12"/>
    </row>
    <row r="645" spans="1:36" s="2" customFormat="1">
      <c r="A645" s="69" t="s">
        <v>741</v>
      </c>
      <c r="B645" s="17">
        <f>IFERROR(VLOOKUP($H645,'QB Inv Curr'!$H:$AD,13,FALSE),"")</f>
        <v>1440</v>
      </c>
      <c r="C645" s="17">
        <f>IFERROR(VLOOKUP($H645,'QB Inv Curr'!$H:$AE,23,FALSE),"")</f>
        <v>0</v>
      </c>
      <c r="D645" s="17">
        <f>IFERROR(VLOOKUP($H645,'QB Inv Curr'!$H:$AL,29,FALSE),"")</f>
        <v>0</v>
      </c>
      <c r="E645" s="17" t="str">
        <f t="shared" ref="E645:E708" si="76">IFERROR(SUM(B645/D645),"")</f>
        <v/>
      </c>
      <c r="F645" s="17">
        <f t="shared" si="75"/>
        <v>0</v>
      </c>
      <c r="G645" s="554" t="s">
        <v>1105</v>
      </c>
      <c r="H645" s="69" t="s">
        <v>741</v>
      </c>
      <c r="I645" s="20" t="s">
        <v>791</v>
      </c>
      <c r="J645" s="279"/>
      <c r="K645" s="523"/>
      <c r="L645" s="21">
        <v>1</v>
      </c>
      <c r="M645" s="275" t="e">
        <f>VLOOKUP(A645,'Master Data'!A:P,23,FALSE)</f>
        <v>#REF!</v>
      </c>
      <c r="N645" s="72" t="e">
        <f t="shared" si="74"/>
        <v>#REF!</v>
      </c>
      <c r="O645" s="21"/>
      <c r="P645" s="21"/>
      <c r="Q645" s="289"/>
      <c r="R645" s="532"/>
      <c r="S645" s="532"/>
      <c r="T645" s="370"/>
      <c r="U645" s="384">
        <v>25</v>
      </c>
      <c r="V645" s="23"/>
      <c r="W645" s="23"/>
      <c r="X645" s="23"/>
      <c r="Y645" s="23"/>
      <c r="Z645" s="23"/>
    </row>
    <row r="646" spans="1:36" s="268" customFormat="1">
      <c r="A646" s="543"/>
      <c r="B646" s="17" t="str">
        <f>IFERROR(VLOOKUP($H646,'QB Inv Curr'!$H:$AD,13,FALSE),"")</f>
        <v/>
      </c>
      <c r="C646" s="17" t="str">
        <f>IFERROR(VLOOKUP($H646,'QB Inv Curr'!$H:$AE,23,FALSE),"")</f>
        <v/>
      </c>
      <c r="D646" s="17" t="str">
        <f>IFERROR(VLOOKUP($H646,'QB Inv Curr'!$H:$AL,29,FALSE),"")</f>
        <v/>
      </c>
      <c r="E646" s="17" t="str">
        <f t="shared" si="76"/>
        <v/>
      </c>
      <c r="F646" s="17" t="str">
        <f t="shared" si="75"/>
        <v/>
      </c>
      <c r="G646" s="541"/>
      <c r="H646" s="541"/>
      <c r="I646" s="541"/>
      <c r="J646" s="281"/>
      <c r="K646" s="524"/>
      <c r="L646" s="86"/>
      <c r="M646" s="87"/>
      <c r="N646" s="87"/>
      <c r="O646" s="86"/>
      <c r="P646" s="86"/>
      <c r="Q646" s="249"/>
      <c r="R646" s="67"/>
      <c r="S646" s="67"/>
      <c r="T646" s="369"/>
      <c r="U646" s="385">
        <v>26</v>
      </c>
      <c r="V646" s="23"/>
      <c r="W646" s="23"/>
      <c r="X646" s="23"/>
      <c r="Y646" s="23"/>
      <c r="Z646" s="23"/>
      <c r="AA646" s="6"/>
      <c r="AB646"/>
      <c r="AC646" s="264"/>
      <c r="AE646" s="12"/>
      <c r="AF646" s="12"/>
      <c r="AG646" s="12"/>
      <c r="AH646" s="12"/>
      <c r="AI646" s="12"/>
      <c r="AJ646" s="12"/>
    </row>
    <row r="647" spans="1:36" s="268" customFormat="1" ht="45.75">
      <c r="A647" s="555" t="s">
        <v>369</v>
      </c>
      <c r="B647" s="17" t="str">
        <f>IFERROR(VLOOKUP($H647,'QB Inv Curr'!$H:$AD,13,FALSE),"")</f>
        <v/>
      </c>
      <c r="C647" s="17" t="str">
        <f>IFERROR(VLOOKUP($H647,'QB Inv Curr'!$H:$AE,23,FALSE),"")</f>
        <v/>
      </c>
      <c r="D647" s="17" t="str">
        <f>IFERROR(VLOOKUP($H647,'QB Inv Curr'!$H:$AL,29,FALSE),"")</f>
        <v/>
      </c>
      <c r="E647" s="17" t="str">
        <f t="shared" si="76"/>
        <v/>
      </c>
      <c r="F647" s="17" t="str">
        <f t="shared" si="75"/>
        <v/>
      </c>
      <c r="G647" s="542" t="s">
        <v>370</v>
      </c>
      <c r="H647" s="555" t="s">
        <v>369</v>
      </c>
      <c r="I647" s="542"/>
      <c r="J647" s="279" t="s">
        <v>1113</v>
      </c>
      <c r="K647" s="521">
        <v>810797030995</v>
      </c>
      <c r="L647" s="27">
        <v>1</v>
      </c>
      <c r="M647" s="79"/>
      <c r="N647" s="79"/>
      <c r="O647" s="27">
        <v>125</v>
      </c>
      <c r="P647" s="27">
        <v>19</v>
      </c>
      <c r="Q647" s="18"/>
      <c r="R647" s="255" t="e">
        <v>#N/A</v>
      </c>
      <c r="S647" s="255" t="e">
        <v>#N/A</v>
      </c>
      <c r="T647" s="371"/>
      <c r="U647" s="384">
        <v>27</v>
      </c>
      <c r="V647" s="23"/>
      <c r="W647" s="66">
        <f>Q647*1.55</f>
        <v>0</v>
      </c>
      <c r="X647" s="260" t="e">
        <f>SUM(W647-Q647)/W647</f>
        <v>#DIV/0!</v>
      </c>
      <c r="Y647" s="66">
        <f>Y641</f>
        <v>0</v>
      </c>
      <c r="Z647" s="260" t="e">
        <f>SUM(Y647-W647)/Y647</f>
        <v>#DIV/0!</v>
      </c>
      <c r="AA647" s="287">
        <f>AA641</f>
        <v>0</v>
      </c>
      <c r="AB647" s="261" t="e">
        <f>SUM(AA647-Q647)/AA647</f>
        <v>#DIV/0!</v>
      </c>
      <c r="AC647" s="264"/>
      <c r="AE647" s="12"/>
      <c r="AF647" s="12"/>
      <c r="AG647" s="12"/>
      <c r="AH647" s="12"/>
      <c r="AI647" s="12"/>
      <c r="AJ647" s="12"/>
    </row>
    <row r="648" spans="1:36" s="268" customFormat="1">
      <c r="A648" s="69"/>
      <c r="B648" s="17" t="str">
        <f>IFERROR(VLOOKUP($H648,'QB Inv Curr'!$H:$AD,13,FALSE),"")</f>
        <v/>
      </c>
      <c r="C648" s="17" t="str">
        <f>IFERROR(VLOOKUP($H648,'QB Inv Curr'!$H:$AE,23,FALSE),"")</f>
        <v/>
      </c>
      <c r="D648" s="17" t="str">
        <f>IFERROR(VLOOKUP($H648,'QB Inv Curr'!$H:$AL,29,FALSE),"")</f>
        <v/>
      </c>
      <c r="E648" s="17" t="str">
        <f t="shared" si="76"/>
        <v/>
      </c>
      <c r="F648" s="17" t="str">
        <f t="shared" si="75"/>
        <v/>
      </c>
      <c r="G648" s="69" t="s">
        <v>1114</v>
      </c>
      <c r="H648" s="69"/>
      <c r="I648" s="20" t="s">
        <v>1099</v>
      </c>
      <c r="J648" s="279"/>
      <c r="K648" s="523"/>
      <c r="L648" s="21">
        <v>1</v>
      </c>
      <c r="M648" s="275" t="e">
        <f>VLOOKUP(A648,'Master Data'!A:P,23,FALSE)</f>
        <v>#N/A</v>
      </c>
      <c r="N648" s="72" t="e">
        <f t="shared" ref="N648:N658" si="77">SUM(M648*1.42)*L648</f>
        <v>#N/A</v>
      </c>
      <c r="O648" s="21"/>
      <c r="P648" s="21"/>
      <c r="Q648" s="269"/>
      <c r="R648" s="67"/>
      <c r="S648" s="67"/>
      <c r="T648" s="369"/>
      <c r="U648" s="384">
        <v>28</v>
      </c>
      <c r="V648" s="23"/>
      <c r="W648" s="23"/>
      <c r="X648" s="23"/>
      <c r="Y648" s="23"/>
      <c r="Z648" s="23"/>
      <c r="AA648" s="287"/>
      <c r="AB648"/>
      <c r="AC648" s="264"/>
      <c r="AE648" s="12"/>
      <c r="AF648" s="12"/>
      <c r="AG648" s="12"/>
      <c r="AH648" s="12"/>
      <c r="AI648" s="12"/>
      <c r="AJ648" s="12"/>
    </row>
    <row r="649" spans="1:36" s="268" customFormat="1">
      <c r="A649" s="69" t="s">
        <v>795</v>
      </c>
      <c r="B649" s="17">
        <f>IFERROR(VLOOKUP($H649,'QB Inv Curr'!$H:$AD,13,FALSE),"")</f>
        <v>1190</v>
      </c>
      <c r="C649" s="17">
        <f>IFERROR(VLOOKUP($H649,'QB Inv Curr'!$H:$AE,23,FALSE),"")</f>
        <v>1080</v>
      </c>
      <c r="D649" s="17">
        <f>IFERROR(VLOOKUP($H649,'QB Inv Curr'!$H:$AL,29,FALSE),"")</f>
        <v>0</v>
      </c>
      <c r="E649" s="17" t="str">
        <f t="shared" si="76"/>
        <v/>
      </c>
      <c r="F649" s="17">
        <f t="shared" si="75"/>
        <v>0</v>
      </c>
      <c r="G649" s="20"/>
      <c r="H649" s="69" t="s">
        <v>795</v>
      </c>
      <c r="I649" s="20" t="s">
        <v>1100</v>
      </c>
      <c r="J649" s="279"/>
      <c r="K649" s="523"/>
      <c r="L649" s="21">
        <v>2</v>
      </c>
      <c r="M649" s="275" t="e">
        <f>VLOOKUP(A649,'Master Data'!A:P,23,FALSE)</f>
        <v>#REF!</v>
      </c>
      <c r="N649" s="72" t="e">
        <f t="shared" si="77"/>
        <v>#REF!</v>
      </c>
      <c r="O649" s="21"/>
      <c r="P649" s="21"/>
      <c r="Q649" s="256"/>
      <c r="R649" s="67"/>
      <c r="S649" s="67"/>
      <c r="T649" s="369"/>
      <c r="U649" s="384">
        <v>29</v>
      </c>
      <c r="V649" s="23"/>
      <c r="W649" s="23"/>
      <c r="X649" s="23"/>
      <c r="Y649" s="23"/>
      <c r="Z649" s="23"/>
      <c r="AA649" s="6"/>
      <c r="AB649"/>
      <c r="AC649" s="264"/>
      <c r="AE649" s="12"/>
      <c r="AF649" s="12"/>
      <c r="AG649" s="12"/>
      <c r="AH649" s="12"/>
      <c r="AI649" s="12"/>
      <c r="AJ649" s="12"/>
    </row>
    <row r="650" spans="1:36" s="268" customFormat="1">
      <c r="A650" s="69" t="s">
        <v>569</v>
      </c>
      <c r="B650" s="17">
        <f>IFERROR(VLOOKUP($H650,'QB Inv Curr'!$H:$AD,13,FALSE),"")</f>
        <v>1000</v>
      </c>
      <c r="C650" s="17">
        <f>IFERROR(VLOOKUP($H650,'QB Inv Curr'!$H:$AE,23,FALSE),"")</f>
        <v>0</v>
      </c>
      <c r="D650" s="17">
        <f>IFERROR(VLOOKUP($H650,'QB Inv Curr'!$H:$AL,29,FALSE),"")</f>
        <v>0</v>
      </c>
      <c r="E650" s="17" t="str">
        <f t="shared" si="76"/>
        <v/>
      </c>
      <c r="F650" s="17">
        <f t="shared" si="75"/>
        <v>0</v>
      </c>
      <c r="G650" s="20"/>
      <c r="H650" s="69" t="s">
        <v>569</v>
      </c>
      <c r="I650" s="20" t="s">
        <v>1101</v>
      </c>
      <c r="J650" s="279"/>
      <c r="K650" s="523"/>
      <c r="L650" s="21">
        <v>1</v>
      </c>
      <c r="M650" s="275" t="e">
        <f>VLOOKUP(A650,'Master Data'!A:P,23,FALSE)</f>
        <v>#REF!</v>
      </c>
      <c r="N650" s="72" t="e">
        <f t="shared" si="77"/>
        <v>#REF!</v>
      </c>
      <c r="O650" s="21"/>
      <c r="P650" s="21"/>
      <c r="Q650" s="256"/>
      <c r="R650" s="67"/>
      <c r="S650" s="67"/>
      <c r="T650" s="369"/>
      <c r="U650" s="384">
        <v>30</v>
      </c>
      <c r="V650" s="23"/>
      <c r="W650" s="23"/>
      <c r="X650" s="23"/>
      <c r="Y650" s="23"/>
      <c r="Z650" s="23"/>
      <c r="AA650" s="6"/>
      <c r="AB650"/>
      <c r="AC650" s="264"/>
      <c r="AE650" s="12"/>
      <c r="AF650" s="12"/>
      <c r="AG650" s="12"/>
      <c r="AH650" s="12"/>
      <c r="AI650" s="12"/>
      <c r="AJ650" s="12"/>
    </row>
    <row r="651" spans="1:36" s="268" customFormat="1">
      <c r="A651" s="69" t="s">
        <v>885</v>
      </c>
      <c r="B651" s="17">
        <f>IFERROR(VLOOKUP($H651,'QB Inv Curr'!$H:$AD,13,FALSE),"")</f>
        <v>750</v>
      </c>
      <c r="C651" s="17">
        <f>IFERROR(VLOOKUP($H651,'QB Inv Curr'!$H:$AE,23,FALSE),"")</f>
        <v>6400</v>
      </c>
      <c r="D651" s="17">
        <f>IFERROR(VLOOKUP($H651,'QB Inv Curr'!$H:$AL,29,FALSE),"")</f>
        <v>0</v>
      </c>
      <c r="E651" s="17" t="str">
        <f t="shared" si="76"/>
        <v/>
      </c>
      <c r="F651" s="17">
        <f t="shared" si="75"/>
        <v>0</v>
      </c>
      <c r="G651" s="20"/>
      <c r="H651" s="69" t="s">
        <v>885</v>
      </c>
      <c r="I651" s="20" t="s">
        <v>1102</v>
      </c>
      <c r="J651" s="279"/>
      <c r="K651" s="523"/>
      <c r="L651" s="21">
        <v>5</v>
      </c>
      <c r="M651" s="275" t="e">
        <f>VLOOKUP(A651,'Master Data'!A:P,23,FALSE)</f>
        <v>#REF!</v>
      </c>
      <c r="N651" s="72" t="e">
        <f t="shared" si="77"/>
        <v>#REF!</v>
      </c>
      <c r="O651" s="21"/>
      <c r="P651" s="21"/>
      <c r="Q651" s="256"/>
      <c r="R651" s="67"/>
      <c r="S651" s="67"/>
      <c r="T651" s="369"/>
      <c r="U651" s="385">
        <v>31</v>
      </c>
      <c r="V651" s="23"/>
      <c r="W651" s="23"/>
      <c r="X651" s="23"/>
      <c r="Y651" s="23"/>
      <c r="Z651" s="23"/>
      <c r="AA651" s="6"/>
      <c r="AB651"/>
      <c r="AC651" s="264"/>
      <c r="AE651" s="12"/>
      <c r="AF651" s="12"/>
      <c r="AG651" s="12"/>
      <c r="AH651" s="12"/>
      <c r="AI651" s="12"/>
      <c r="AJ651" s="12"/>
    </row>
    <row r="652" spans="1:36" s="268" customFormat="1">
      <c r="A652" s="69" t="s">
        <v>632</v>
      </c>
      <c r="B652" s="17">
        <f>IFERROR(VLOOKUP($H652,'QB Inv Curr'!$H:$AD,13,FALSE),"")</f>
        <v>590</v>
      </c>
      <c r="C652" s="17">
        <f>IFERROR(VLOOKUP($H652,'QB Inv Curr'!$H:$AE,23,FALSE),"")</f>
        <v>650</v>
      </c>
      <c r="D652" s="17">
        <f>IFERROR(VLOOKUP($H652,'QB Inv Curr'!$H:$AL,29,FALSE),"")</f>
        <v>0</v>
      </c>
      <c r="E652" s="17" t="str">
        <f t="shared" si="76"/>
        <v/>
      </c>
      <c r="F652" s="17">
        <f t="shared" si="75"/>
        <v>0</v>
      </c>
      <c r="G652" s="554"/>
      <c r="H652" s="69" t="s">
        <v>632</v>
      </c>
      <c r="I652" s="20" t="s">
        <v>1103</v>
      </c>
      <c r="J652" s="279"/>
      <c r="K652" s="523"/>
      <c r="L652" s="21">
        <v>1</v>
      </c>
      <c r="M652" s="275" t="e">
        <f>VLOOKUP(A652,'Master Data'!A:P,23,FALSE)</f>
        <v>#REF!</v>
      </c>
      <c r="N652" s="72" t="e">
        <f t="shared" si="77"/>
        <v>#REF!</v>
      </c>
      <c r="O652" s="21"/>
      <c r="P652" s="21"/>
      <c r="Q652" s="256"/>
      <c r="R652" s="67"/>
      <c r="S652" s="67"/>
      <c r="T652" s="369"/>
      <c r="U652" s="384">
        <v>32</v>
      </c>
      <c r="V652" s="23"/>
      <c r="W652" s="23"/>
      <c r="X652" s="23"/>
      <c r="Y652" s="23"/>
      <c r="Z652" s="23"/>
      <c r="AA652" s="6"/>
      <c r="AB652"/>
      <c r="AC652" s="264"/>
      <c r="AE652" s="12"/>
      <c r="AF652" s="12"/>
      <c r="AG652" s="12"/>
      <c r="AH652" s="12"/>
      <c r="AI652" s="12"/>
      <c r="AJ652" s="12"/>
    </row>
    <row r="653" spans="1:36" s="268" customFormat="1">
      <c r="A653" s="69" t="s">
        <v>648</v>
      </c>
      <c r="B653" s="17">
        <f>IFERROR(VLOOKUP($H653,'QB Inv Curr'!$H:$AD,13,FALSE),"")</f>
        <v>500</v>
      </c>
      <c r="C653" s="17">
        <f>IFERROR(VLOOKUP($H653,'QB Inv Curr'!$H:$AE,23,FALSE),"")</f>
        <v>0</v>
      </c>
      <c r="D653" s="17">
        <f>IFERROR(VLOOKUP($H653,'QB Inv Curr'!$H:$AL,29,FALSE),"")</f>
        <v>0</v>
      </c>
      <c r="E653" s="17" t="str">
        <f t="shared" si="76"/>
        <v/>
      </c>
      <c r="F653" s="17">
        <f t="shared" si="75"/>
        <v>0</v>
      </c>
      <c r="G653" s="554"/>
      <c r="H653" s="69" t="s">
        <v>648</v>
      </c>
      <c r="I653" s="20" t="s">
        <v>1104</v>
      </c>
      <c r="J653" s="279"/>
      <c r="K653" s="523"/>
      <c r="L653" s="21">
        <v>1</v>
      </c>
      <c r="M653" s="275" t="e">
        <f>VLOOKUP(A653,'Master Data'!A:P,23,FALSE)</f>
        <v>#REF!</v>
      </c>
      <c r="N653" s="72" t="e">
        <f t="shared" si="77"/>
        <v>#REF!</v>
      </c>
      <c r="O653" s="21"/>
      <c r="P653" s="21"/>
      <c r="Q653" s="256"/>
      <c r="R653" s="67"/>
      <c r="S653" s="67"/>
      <c r="T653" s="369"/>
      <c r="U653" s="384">
        <v>33</v>
      </c>
      <c r="V653" s="23"/>
      <c r="W653" s="23"/>
      <c r="X653" s="23"/>
      <c r="Y653" s="23"/>
      <c r="Z653" s="23"/>
      <c r="AA653" s="6"/>
      <c r="AB653"/>
      <c r="AC653" s="264"/>
      <c r="AE653" s="12"/>
      <c r="AF653" s="12"/>
      <c r="AG653" s="12"/>
      <c r="AH653" s="12"/>
      <c r="AI653" s="12"/>
      <c r="AJ653" s="12"/>
    </row>
    <row r="654" spans="1:36" s="2" customFormat="1">
      <c r="A654" s="69" t="s">
        <v>737</v>
      </c>
      <c r="B654" s="17">
        <f>IFERROR(VLOOKUP($H654,'QB Inv Curr'!$H:$AD,13,FALSE),"")</f>
        <v>140</v>
      </c>
      <c r="C654" s="17">
        <f>IFERROR(VLOOKUP($H654,'QB Inv Curr'!$H:$AE,23,FALSE),"")</f>
        <v>0</v>
      </c>
      <c r="D654" s="17">
        <f>IFERROR(VLOOKUP($H654,'QB Inv Curr'!$H:$AL,29,FALSE),"")</f>
        <v>0</v>
      </c>
      <c r="E654" s="17" t="str">
        <f t="shared" si="76"/>
        <v/>
      </c>
      <c r="F654" s="17">
        <f t="shared" si="75"/>
        <v>0</v>
      </c>
      <c r="G654" s="554" t="s">
        <v>1105</v>
      </c>
      <c r="H654" s="69" t="s">
        <v>737</v>
      </c>
      <c r="I654" s="20" t="s">
        <v>1106</v>
      </c>
      <c r="J654" s="279"/>
      <c r="K654" s="523"/>
      <c r="L654" s="21">
        <v>1</v>
      </c>
      <c r="M654" s="275" t="e">
        <f>VLOOKUP(A654,'Master Data'!A:P,23,FALSE)</f>
        <v>#REF!</v>
      </c>
      <c r="N654" s="72" t="e">
        <f t="shared" si="77"/>
        <v>#REF!</v>
      </c>
      <c r="O654" s="21"/>
      <c r="P654" s="21"/>
      <c r="Q654" s="292"/>
      <c r="R654" s="374"/>
      <c r="S654" s="374"/>
      <c r="T654" s="374"/>
      <c r="U654" s="384">
        <v>34</v>
      </c>
      <c r="W654" s="23"/>
      <c r="X654" s="23"/>
      <c r="Y654" s="23"/>
      <c r="AC654" s="265"/>
    </row>
    <row r="655" spans="1:36" s="268" customFormat="1">
      <c r="A655" s="69" t="s">
        <v>739</v>
      </c>
      <c r="B655" s="17">
        <f>IFERROR(VLOOKUP($H655,'QB Inv Curr'!$H:$AD,13,FALSE),"")</f>
        <v>1440</v>
      </c>
      <c r="C655" s="17">
        <f>IFERROR(VLOOKUP($H655,'QB Inv Curr'!$H:$AE,23,FALSE),"")</f>
        <v>0</v>
      </c>
      <c r="D655" s="17">
        <f>IFERROR(VLOOKUP($H655,'QB Inv Curr'!$H:$AL,29,FALSE),"")</f>
        <v>0</v>
      </c>
      <c r="E655" s="17" t="str">
        <f t="shared" si="76"/>
        <v/>
      </c>
      <c r="F655" s="17">
        <f t="shared" si="75"/>
        <v>0</v>
      </c>
      <c r="G655" s="554" t="s">
        <v>1105</v>
      </c>
      <c r="H655" s="69" t="s">
        <v>739</v>
      </c>
      <c r="I655" s="20" t="s">
        <v>1107</v>
      </c>
      <c r="J655" s="279"/>
      <c r="K655" s="523"/>
      <c r="L655" s="21">
        <v>1</v>
      </c>
      <c r="M655" s="275" t="e">
        <f>VLOOKUP(A655,'Master Data'!A:P,23,FALSE)</f>
        <v>#REF!</v>
      </c>
      <c r="N655" s="72" t="e">
        <f t="shared" si="77"/>
        <v>#REF!</v>
      </c>
      <c r="O655" s="21"/>
      <c r="P655" s="21"/>
      <c r="Q655" s="256"/>
      <c r="R655" s="67"/>
      <c r="S655" s="67"/>
      <c r="T655" s="369"/>
      <c r="U655" s="384">
        <v>35</v>
      </c>
      <c r="V655" s="23"/>
      <c r="W655" s="23"/>
      <c r="X655" s="23"/>
      <c r="Y655" s="23"/>
      <c r="Z655" s="23"/>
      <c r="AA655" s="6"/>
      <c r="AB655"/>
      <c r="AC655" s="264"/>
      <c r="AE655" s="12"/>
      <c r="AF655" s="12"/>
      <c r="AG655" s="12"/>
      <c r="AH655" s="12"/>
      <c r="AI655" s="12"/>
      <c r="AJ655" s="12"/>
    </row>
    <row r="656" spans="1:36" s="268" customFormat="1">
      <c r="A656" s="69" t="s">
        <v>1108</v>
      </c>
      <c r="B656" s="17">
        <f>IFERROR(VLOOKUP($H656,'QB Inv Curr'!$H:$AD,13,FALSE),"")</f>
        <v>1500</v>
      </c>
      <c r="C656" s="17">
        <f>IFERROR(VLOOKUP($H656,'QB Inv Curr'!$H:$AE,23,FALSE),"")</f>
        <v>0</v>
      </c>
      <c r="D656" s="17">
        <f>IFERROR(VLOOKUP($H656,'QB Inv Curr'!$H:$AL,29,FALSE),"")</f>
        <v>0</v>
      </c>
      <c r="E656" s="17" t="str">
        <f t="shared" si="76"/>
        <v/>
      </c>
      <c r="F656" s="17">
        <f t="shared" si="75"/>
        <v>0</v>
      </c>
      <c r="G656" s="554" t="s">
        <v>1105</v>
      </c>
      <c r="H656" s="69" t="s">
        <v>1108</v>
      </c>
      <c r="I656" s="20" t="s">
        <v>1109</v>
      </c>
      <c r="J656" s="279"/>
      <c r="K656" s="523"/>
      <c r="L656" s="21">
        <v>1</v>
      </c>
      <c r="M656" s="275" t="e">
        <f>VLOOKUP(A656,'Master Data'!A:P,23,FALSE)</f>
        <v>#REF!</v>
      </c>
      <c r="N656" s="72" t="e">
        <f t="shared" si="77"/>
        <v>#REF!</v>
      </c>
      <c r="O656" s="21"/>
      <c r="P656" s="21"/>
      <c r="Q656" s="256"/>
      <c r="R656" s="67"/>
      <c r="S656" s="67"/>
      <c r="T656" s="369"/>
      <c r="U656" s="385">
        <v>36</v>
      </c>
      <c r="V656" s="23"/>
      <c r="W656" s="23"/>
      <c r="X656" s="23"/>
      <c r="Y656" s="23"/>
      <c r="Z656" s="23"/>
      <c r="AA656" s="6"/>
      <c r="AB656"/>
      <c r="AC656" s="264"/>
      <c r="AE656" s="12"/>
      <c r="AF656" s="12"/>
      <c r="AG656" s="12"/>
      <c r="AH656" s="12"/>
      <c r="AI656" s="12"/>
      <c r="AJ656" s="12"/>
    </row>
    <row r="657" spans="1:30" s="12" customFormat="1">
      <c r="A657" s="69" t="s">
        <v>789</v>
      </c>
      <c r="B657" s="17">
        <f>IFERROR(VLOOKUP($H657,'QB Inv Curr'!$H:$AD,13,FALSE),"")</f>
        <v>3000</v>
      </c>
      <c r="C657" s="17">
        <f>IFERROR(VLOOKUP($H657,'QB Inv Curr'!$H:$AE,23,FALSE),"")</f>
        <v>2000</v>
      </c>
      <c r="D657" s="17">
        <f>IFERROR(VLOOKUP($H657,'QB Inv Curr'!$H:$AL,29,FALSE),"")</f>
        <v>0</v>
      </c>
      <c r="E657" s="17" t="str">
        <f t="shared" si="76"/>
        <v/>
      </c>
      <c r="F657" s="17">
        <f t="shared" si="75"/>
        <v>0</v>
      </c>
      <c r="G657" s="554" t="s">
        <v>1105</v>
      </c>
      <c r="H657" s="69" t="s">
        <v>789</v>
      </c>
      <c r="I657" s="20" t="s">
        <v>1110</v>
      </c>
      <c r="J657" s="279"/>
      <c r="K657" s="523"/>
      <c r="L657" s="21">
        <v>1</v>
      </c>
      <c r="M657" s="275" t="e">
        <f>VLOOKUP(A657,'Master Data'!A:P,23,FALSE)</f>
        <v>#REF!</v>
      </c>
      <c r="N657" s="72" t="e">
        <f t="shared" si="77"/>
        <v>#REF!</v>
      </c>
      <c r="O657" s="21"/>
      <c r="P657" s="21"/>
      <c r="Q657" s="256"/>
      <c r="R657" s="67"/>
      <c r="S657" s="67"/>
      <c r="T657" s="369"/>
      <c r="U657" s="384">
        <v>37</v>
      </c>
      <c r="V657" s="23"/>
      <c r="W657" s="23"/>
      <c r="X657" s="23"/>
      <c r="Y657" s="23"/>
      <c r="Z657" s="23"/>
      <c r="AA657" s="6"/>
      <c r="AB657"/>
      <c r="AC657" s="264"/>
      <c r="AD657" s="268"/>
    </row>
    <row r="658" spans="1:30" s="2" customFormat="1">
      <c r="A658" s="69" t="s">
        <v>741</v>
      </c>
      <c r="B658" s="17">
        <f>IFERROR(VLOOKUP($H658,'QB Inv Curr'!$H:$AD,13,FALSE),"")</f>
        <v>1440</v>
      </c>
      <c r="C658" s="17">
        <f>IFERROR(VLOOKUP($H658,'QB Inv Curr'!$H:$AE,23,FALSE),"")</f>
        <v>0</v>
      </c>
      <c r="D658" s="17">
        <f>IFERROR(VLOOKUP($H658,'QB Inv Curr'!$H:$AL,29,FALSE),"")</f>
        <v>0</v>
      </c>
      <c r="E658" s="17" t="str">
        <f t="shared" si="76"/>
        <v/>
      </c>
      <c r="F658" s="17">
        <f t="shared" si="75"/>
        <v>0</v>
      </c>
      <c r="G658" s="554" t="s">
        <v>1105</v>
      </c>
      <c r="H658" s="69" t="s">
        <v>741</v>
      </c>
      <c r="I658" s="20" t="s">
        <v>791</v>
      </c>
      <c r="J658" s="279"/>
      <c r="K658" s="523"/>
      <c r="L658" s="21">
        <v>1</v>
      </c>
      <c r="M658" s="275" t="e">
        <f>VLOOKUP(A658,'Master Data'!A:P,23,FALSE)</f>
        <v>#REF!</v>
      </c>
      <c r="N658" s="72" t="e">
        <f t="shared" si="77"/>
        <v>#REF!</v>
      </c>
      <c r="O658" s="21"/>
      <c r="P658" s="21"/>
      <c r="Q658" s="289"/>
      <c r="R658" s="532"/>
      <c r="S658" s="532"/>
      <c r="T658" s="370"/>
      <c r="U658" s="384">
        <v>38</v>
      </c>
      <c r="V658" s="23"/>
      <c r="W658" s="23"/>
      <c r="X658" s="23"/>
      <c r="Y658" s="23"/>
      <c r="Z658" s="23"/>
      <c r="AC658" s="264"/>
    </row>
    <row r="659" spans="1:30" s="12" customFormat="1">
      <c r="A659" s="543"/>
      <c r="B659" s="17" t="str">
        <f>IFERROR(VLOOKUP($H659,'QB Inv Curr'!$H:$AD,13,FALSE),"")</f>
        <v/>
      </c>
      <c r="C659" s="17" t="str">
        <f>IFERROR(VLOOKUP($H659,'QB Inv Curr'!$H:$AE,23,FALSE),"")</f>
        <v/>
      </c>
      <c r="D659" s="17" t="str">
        <f>IFERROR(VLOOKUP($H659,'QB Inv Curr'!$H:$AL,29,FALSE),"")</f>
        <v/>
      </c>
      <c r="E659" s="17" t="str">
        <f t="shared" si="76"/>
        <v/>
      </c>
      <c r="F659" s="17" t="str">
        <f t="shared" si="75"/>
        <v/>
      </c>
      <c r="G659" s="541"/>
      <c r="H659" s="543"/>
      <c r="I659" s="541"/>
      <c r="J659" s="281"/>
      <c r="K659" s="524"/>
      <c r="L659" s="86"/>
      <c r="M659" s="87"/>
      <c r="N659" s="87"/>
      <c r="O659" s="86"/>
      <c r="P659" s="86"/>
      <c r="Q659" s="249"/>
      <c r="R659" s="67"/>
      <c r="S659" s="67"/>
      <c r="T659" s="369"/>
      <c r="U659" s="384">
        <v>39</v>
      </c>
      <c r="V659" s="23"/>
      <c r="W659" s="23"/>
      <c r="X659" s="23"/>
      <c r="Y659" s="23"/>
      <c r="Z659" s="23"/>
      <c r="AA659" s="6"/>
      <c r="AB659"/>
      <c r="AC659" s="264"/>
      <c r="AD659" s="268"/>
    </row>
    <row r="660" spans="1:30" s="12" customFormat="1" ht="47.25">
      <c r="A660" s="555" t="s">
        <v>338</v>
      </c>
      <c r="B660" s="17">
        <f>IFERROR(VLOOKUP($H660,'QB Inv Curr'!$H:$AD,13,FALSE),"")</f>
        <v>94</v>
      </c>
      <c r="C660" s="17">
        <f>IFERROR(VLOOKUP($H660,'QB Inv Curr'!$H:$AE,23,FALSE),"")</f>
        <v>0</v>
      </c>
      <c r="D660" s="17">
        <f>IFERROR(VLOOKUP($H660,'QB Inv Curr'!$H:$AL,29,FALSE),"")</f>
        <v>7.6</v>
      </c>
      <c r="E660" s="17">
        <f t="shared" si="76"/>
        <v>12.368421052631579</v>
      </c>
      <c r="F660" s="17">
        <f t="shared" si="75"/>
        <v>91.199999999999989</v>
      </c>
      <c r="G660" s="542" t="s">
        <v>339</v>
      </c>
      <c r="H660" s="555" t="s">
        <v>338</v>
      </c>
      <c r="I660" s="542"/>
      <c r="J660" s="278" t="s">
        <v>1115</v>
      </c>
      <c r="K660" s="521">
        <v>810797030537</v>
      </c>
      <c r="L660" s="17">
        <v>1</v>
      </c>
      <c r="M660" s="78"/>
      <c r="N660" s="78"/>
      <c r="O660" s="17">
        <f>20*72</f>
        <v>1440</v>
      </c>
      <c r="P660" s="17">
        <v>20</v>
      </c>
      <c r="Q660" s="18"/>
      <c r="R660" s="255">
        <v>44.23</v>
      </c>
      <c r="S660" s="255">
        <v>95.99</v>
      </c>
      <c r="T660" s="371"/>
      <c r="U660" s="384">
        <v>40</v>
      </c>
      <c r="V660" s="23"/>
      <c r="W660" s="66">
        <f>Q660*2</f>
        <v>0</v>
      </c>
      <c r="X660" s="260" t="e">
        <f>SUM(W660-Q660)/W660</f>
        <v>#DIV/0!</v>
      </c>
      <c r="Y660" s="66">
        <v>69.95</v>
      </c>
      <c r="Z660" s="260">
        <f>SUM(Y660-W660)/Y660</f>
        <v>1</v>
      </c>
      <c r="AA660" s="287"/>
      <c r="AB660" s="261" t="e">
        <f>SUM(AA660-Q660)/AA660</f>
        <v>#DIV/0!</v>
      </c>
      <c r="AC660" s="264"/>
      <c r="AD660" s="268"/>
    </row>
    <row r="661" spans="1:30" s="12" customFormat="1">
      <c r="A661" s="69"/>
      <c r="B661" s="17" t="str">
        <f>IFERROR(VLOOKUP($H661,'QB Inv Curr'!$H:$AD,13,FALSE),"")</f>
        <v/>
      </c>
      <c r="C661" s="17" t="str">
        <f>IFERROR(VLOOKUP($H661,'QB Inv Curr'!$H:$AE,23,FALSE),"")</f>
        <v/>
      </c>
      <c r="D661" s="17" t="str">
        <f>IFERROR(VLOOKUP($H661,'QB Inv Curr'!$H:$AL,29,FALSE),"")</f>
        <v/>
      </c>
      <c r="E661" s="17" t="str">
        <f t="shared" si="76"/>
        <v/>
      </c>
      <c r="F661" s="17" t="str">
        <f t="shared" si="75"/>
        <v/>
      </c>
      <c r="G661" s="20" t="s">
        <v>1116</v>
      </c>
      <c r="H661" s="69"/>
      <c r="I661" s="20" t="s">
        <v>1117</v>
      </c>
      <c r="J661" s="279"/>
      <c r="K661" s="523"/>
      <c r="L661" s="21">
        <v>1</v>
      </c>
      <c r="M661" s="275" t="e">
        <f>VLOOKUP(A661,'Master Data'!A:P,23,FALSE)</f>
        <v>#N/A</v>
      </c>
      <c r="N661" s="72" t="e">
        <f t="shared" ref="N661:N672" si="78">SUM(M661*1.42)*L661</f>
        <v>#N/A</v>
      </c>
      <c r="O661" s="21"/>
      <c r="P661" s="21"/>
      <c r="Q661" s="269"/>
      <c r="R661" s="67"/>
      <c r="S661" s="67"/>
      <c r="T661" s="369"/>
      <c r="U661" s="385">
        <v>41</v>
      </c>
      <c r="V661" s="23"/>
      <c r="W661" s="23"/>
      <c r="X661" s="23"/>
      <c r="Y661" s="23"/>
      <c r="Z661" s="23"/>
      <c r="AA661" s="287">
        <v>63.95</v>
      </c>
      <c r="AB661"/>
      <c r="AC661" s="262" t="s">
        <v>1118</v>
      </c>
      <c r="AD661" s="268"/>
    </row>
    <row r="662" spans="1:30" s="12" customFormat="1">
      <c r="A662" s="69" t="s">
        <v>795</v>
      </c>
      <c r="B662" s="17">
        <f>IFERROR(VLOOKUP($H662,'QB Inv Curr'!$H:$AD,13,FALSE),"")</f>
        <v>1190</v>
      </c>
      <c r="C662" s="17">
        <f>IFERROR(VLOOKUP($H662,'QB Inv Curr'!$H:$AE,23,FALSE),"")</f>
        <v>1080</v>
      </c>
      <c r="D662" s="17">
        <f>IFERROR(VLOOKUP($H662,'QB Inv Curr'!$H:$AL,29,FALSE),"")</f>
        <v>0</v>
      </c>
      <c r="E662" s="17" t="str">
        <f t="shared" si="76"/>
        <v/>
      </c>
      <c r="F662" s="17">
        <f t="shared" si="75"/>
        <v>0</v>
      </c>
      <c r="G662" s="20" t="s">
        <v>1119</v>
      </c>
      <c r="H662" s="69" t="s">
        <v>795</v>
      </c>
      <c r="I662" s="20" t="s">
        <v>1120</v>
      </c>
      <c r="J662" s="279"/>
      <c r="K662" s="523"/>
      <c r="L662" s="21">
        <v>1</v>
      </c>
      <c r="M662" s="275" t="e">
        <f>VLOOKUP(A662,'Master Data'!A:P,23,FALSE)</f>
        <v>#REF!</v>
      </c>
      <c r="N662" s="72" t="e">
        <f t="shared" si="78"/>
        <v>#REF!</v>
      </c>
      <c r="O662" s="21"/>
      <c r="P662" s="21"/>
      <c r="Q662" s="256"/>
      <c r="R662" s="67"/>
      <c r="S662" s="67"/>
      <c r="T662" s="369"/>
      <c r="U662" s="384">
        <v>42</v>
      </c>
      <c r="V662" s="23"/>
      <c r="W662" s="2"/>
      <c r="X662" s="2"/>
      <c r="Y662" s="2"/>
      <c r="Z662" s="23"/>
      <c r="AA662" s="6"/>
      <c r="AB662"/>
      <c r="AC662" s="264"/>
      <c r="AD662" s="264"/>
    </row>
    <row r="663" spans="1:30" s="12" customFormat="1">
      <c r="A663" s="69" t="s">
        <v>804</v>
      </c>
      <c r="B663" s="17">
        <f>IFERROR(VLOOKUP($H663,'QB Inv Curr'!$H:$AD,13,FALSE),"")</f>
        <v>984</v>
      </c>
      <c r="C663" s="17">
        <f>IFERROR(VLOOKUP($H663,'QB Inv Curr'!$H:$AE,23,FALSE),"")</f>
        <v>1728</v>
      </c>
      <c r="D663" s="17">
        <f>IFERROR(VLOOKUP($H663,'QB Inv Curr'!$H:$AL,29,FALSE),"")</f>
        <v>0</v>
      </c>
      <c r="E663" s="17" t="str">
        <f t="shared" si="76"/>
        <v/>
      </c>
      <c r="F663" s="17">
        <f t="shared" si="75"/>
        <v>0</v>
      </c>
      <c r="G663" s="20"/>
      <c r="H663" s="69" t="s">
        <v>804</v>
      </c>
      <c r="I663" s="20" t="s">
        <v>1121</v>
      </c>
      <c r="J663" s="279"/>
      <c r="K663" s="523"/>
      <c r="L663" s="21">
        <v>1</v>
      </c>
      <c r="M663" s="275" t="e">
        <f>VLOOKUP(A663,'Master Data'!A:P,23,FALSE)</f>
        <v>#REF!</v>
      </c>
      <c r="N663" s="72" t="e">
        <f t="shared" si="78"/>
        <v>#REF!</v>
      </c>
      <c r="O663" s="21"/>
      <c r="P663" s="21"/>
      <c r="Q663" s="256"/>
      <c r="R663" s="67"/>
      <c r="S663" s="67"/>
      <c r="T663" s="369"/>
      <c r="U663" s="384">
        <v>43</v>
      </c>
      <c r="V663" s="23"/>
      <c r="W663" s="23"/>
      <c r="X663" s="23"/>
      <c r="Y663" s="23"/>
      <c r="Z663" s="23"/>
      <c r="AA663" s="6"/>
      <c r="AB663"/>
      <c r="AC663" s="264"/>
      <c r="AD663" s="264"/>
    </row>
    <row r="664" spans="1:30" s="2" customFormat="1">
      <c r="A664" s="69" t="s">
        <v>578</v>
      </c>
      <c r="B664" s="17">
        <f>IFERROR(VLOOKUP($H664,'QB Inv Curr'!$H:$AD,13,FALSE),"")</f>
        <v>160</v>
      </c>
      <c r="C664" s="17">
        <f>IFERROR(VLOOKUP($H664,'QB Inv Curr'!$H:$AE,23,FALSE),"")</f>
        <v>0</v>
      </c>
      <c r="D664" s="17">
        <f>IFERROR(VLOOKUP($H664,'QB Inv Curr'!$H:$AL,29,FALSE),"")</f>
        <v>121.7</v>
      </c>
      <c r="E664" s="17">
        <f t="shared" si="76"/>
        <v>1.3147082990961381</v>
      </c>
      <c r="F664" s="17">
        <f t="shared" si="75"/>
        <v>1460.4</v>
      </c>
      <c r="G664" s="20"/>
      <c r="H664" s="69" t="s">
        <v>578</v>
      </c>
      <c r="I664" s="20" t="s">
        <v>1122</v>
      </c>
      <c r="J664" s="279"/>
      <c r="K664" s="523"/>
      <c r="L664" s="21">
        <v>1</v>
      </c>
      <c r="M664" s="275" t="e">
        <f>VLOOKUP(A664,'Master Data'!A:P,23,FALSE)</f>
        <v>#REF!</v>
      </c>
      <c r="N664" s="72" t="e">
        <f t="shared" si="78"/>
        <v>#REF!</v>
      </c>
      <c r="O664" s="21"/>
      <c r="P664" s="21"/>
      <c r="Q664" s="292"/>
      <c r="R664" s="374"/>
      <c r="S664" s="374"/>
      <c r="T664" s="374"/>
      <c r="U664" s="384">
        <v>44</v>
      </c>
      <c r="W664" s="23"/>
      <c r="X664" s="23"/>
      <c r="Y664" s="23"/>
      <c r="AC664" s="265"/>
      <c r="AD664" s="265"/>
    </row>
    <row r="665" spans="1:30" s="12" customFormat="1">
      <c r="A665" s="69" t="s">
        <v>885</v>
      </c>
      <c r="B665" s="17">
        <f>IFERROR(VLOOKUP($H665,'QB Inv Curr'!$H:$AD,13,FALSE),"")</f>
        <v>750</v>
      </c>
      <c r="C665" s="17">
        <f>IFERROR(VLOOKUP($H665,'QB Inv Curr'!$H:$AE,23,FALSE),"")</f>
        <v>6400</v>
      </c>
      <c r="D665" s="17">
        <f>IFERROR(VLOOKUP($H665,'QB Inv Curr'!$H:$AL,29,FALSE),"")</f>
        <v>0</v>
      </c>
      <c r="E665" s="17" t="str">
        <f t="shared" si="76"/>
        <v/>
      </c>
      <c r="F665" s="17">
        <f t="shared" si="75"/>
        <v>0</v>
      </c>
      <c r="G665" s="20"/>
      <c r="H665" s="69" t="s">
        <v>885</v>
      </c>
      <c r="I665" s="20" t="s">
        <v>1102</v>
      </c>
      <c r="J665" s="279"/>
      <c r="K665" s="523"/>
      <c r="L665" s="21">
        <v>5</v>
      </c>
      <c r="M665" s="275" t="e">
        <f>VLOOKUP(A665,'Master Data'!A:P,23,FALSE)</f>
        <v>#REF!</v>
      </c>
      <c r="N665" s="72" t="e">
        <f t="shared" si="78"/>
        <v>#REF!</v>
      </c>
      <c r="O665" s="21"/>
      <c r="P665" s="21"/>
      <c r="Q665" s="256"/>
      <c r="R665" s="67"/>
      <c r="S665" s="67"/>
      <c r="T665" s="369"/>
      <c r="U665" s="384">
        <v>45</v>
      </c>
      <c r="V665" s="23"/>
      <c r="W665" s="23"/>
      <c r="X665" s="23"/>
      <c r="Y665" s="23"/>
      <c r="Z665" s="23"/>
      <c r="AA665" s="6"/>
      <c r="AB665"/>
      <c r="AC665" s="264"/>
      <c r="AD665" s="264"/>
    </row>
    <row r="666" spans="1:30" s="12" customFormat="1">
      <c r="A666" s="69" t="s">
        <v>632</v>
      </c>
      <c r="B666" s="17">
        <f>IFERROR(VLOOKUP($H666,'QB Inv Curr'!$H:$AD,13,FALSE),"")</f>
        <v>590</v>
      </c>
      <c r="C666" s="17">
        <f>IFERROR(VLOOKUP($H666,'QB Inv Curr'!$H:$AE,23,FALSE),"")</f>
        <v>650</v>
      </c>
      <c r="D666" s="17">
        <f>IFERROR(VLOOKUP($H666,'QB Inv Curr'!$H:$AL,29,FALSE),"")</f>
        <v>0</v>
      </c>
      <c r="E666" s="17" t="str">
        <f t="shared" si="76"/>
        <v/>
      </c>
      <c r="F666" s="17">
        <f t="shared" si="75"/>
        <v>0</v>
      </c>
      <c r="G666" s="554"/>
      <c r="H666" s="69" t="s">
        <v>632</v>
      </c>
      <c r="I666" s="20" t="s">
        <v>1103</v>
      </c>
      <c r="J666" s="279"/>
      <c r="K666" s="523"/>
      <c r="L666" s="21">
        <v>1</v>
      </c>
      <c r="M666" s="275" t="e">
        <f>VLOOKUP(A666,'Master Data'!A:P,23,FALSE)</f>
        <v>#REF!</v>
      </c>
      <c r="N666" s="72" t="e">
        <f t="shared" si="78"/>
        <v>#REF!</v>
      </c>
      <c r="O666" s="21"/>
      <c r="P666" s="21"/>
      <c r="Q666" s="256"/>
      <c r="R666" s="67"/>
      <c r="S666" s="67"/>
      <c r="T666" s="369"/>
      <c r="U666" s="385">
        <v>46</v>
      </c>
      <c r="V666" s="23"/>
      <c r="W666" s="23"/>
      <c r="X666" s="23"/>
      <c r="Y666" s="23"/>
      <c r="Z666" s="23"/>
      <c r="AA666" s="6"/>
      <c r="AB666"/>
      <c r="AC666" s="264"/>
      <c r="AD666" s="264"/>
    </row>
    <row r="667" spans="1:30" s="12" customFormat="1">
      <c r="A667" s="69" t="s">
        <v>648</v>
      </c>
      <c r="B667" s="17">
        <f>IFERROR(VLOOKUP($H667,'QB Inv Curr'!$H:$AD,13,FALSE),"")</f>
        <v>500</v>
      </c>
      <c r="C667" s="17">
        <f>IFERROR(VLOOKUP($H667,'QB Inv Curr'!$H:$AE,23,FALSE),"")</f>
        <v>0</v>
      </c>
      <c r="D667" s="17">
        <f>IFERROR(VLOOKUP($H667,'QB Inv Curr'!$H:$AL,29,FALSE),"")</f>
        <v>0</v>
      </c>
      <c r="E667" s="17" t="str">
        <f t="shared" si="76"/>
        <v/>
      </c>
      <c r="F667" s="17">
        <f t="shared" si="75"/>
        <v>0</v>
      </c>
      <c r="G667" s="554"/>
      <c r="H667" s="69" t="s">
        <v>648</v>
      </c>
      <c r="I667" s="20" t="s">
        <v>1104</v>
      </c>
      <c r="J667" s="279"/>
      <c r="K667" s="523"/>
      <c r="L667" s="21">
        <v>1</v>
      </c>
      <c r="M667" s="275" t="e">
        <f>VLOOKUP(A667,'Master Data'!A:P,23,FALSE)</f>
        <v>#REF!</v>
      </c>
      <c r="N667" s="72" t="e">
        <f t="shared" si="78"/>
        <v>#REF!</v>
      </c>
      <c r="O667" s="21"/>
      <c r="P667" s="21"/>
      <c r="Q667" s="256"/>
      <c r="R667" s="67"/>
      <c r="S667" s="67"/>
      <c r="T667" s="369"/>
      <c r="U667" s="384">
        <v>47</v>
      </c>
      <c r="V667" s="23"/>
      <c r="W667" s="23"/>
      <c r="X667" s="23"/>
      <c r="Y667" s="23"/>
      <c r="Z667" s="23"/>
      <c r="AA667" s="6"/>
      <c r="AB667"/>
      <c r="AC667" s="264"/>
      <c r="AD667" s="264"/>
    </row>
    <row r="668" spans="1:30" s="12" customFormat="1">
      <c r="A668" s="69" t="s">
        <v>737</v>
      </c>
      <c r="B668" s="17">
        <f>IFERROR(VLOOKUP($H668,'QB Inv Curr'!$H:$AD,13,FALSE),"")</f>
        <v>140</v>
      </c>
      <c r="C668" s="17">
        <f>IFERROR(VLOOKUP($H668,'QB Inv Curr'!$H:$AE,23,FALSE),"")</f>
        <v>0</v>
      </c>
      <c r="D668" s="17">
        <f>IFERROR(VLOOKUP($H668,'QB Inv Curr'!$H:$AL,29,FALSE),"")</f>
        <v>0</v>
      </c>
      <c r="E668" s="17" t="str">
        <f t="shared" si="76"/>
        <v/>
      </c>
      <c r="F668" s="17">
        <f t="shared" si="75"/>
        <v>0</v>
      </c>
      <c r="G668" s="554" t="s">
        <v>1105</v>
      </c>
      <c r="H668" s="69" t="s">
        <v>737</v>
      </c>
      <c r="I668" s="20" t="s">
        <v>1106</v>
      </c>
      <c r="J668" s="279"/>
      <c r="K668" s="523"/>
      <c r="L668" s="21">
        <v>1</v>
      </c>
      <c r="M668" s="275" t="e">
        <f>VLOOKUP(A668,'Master Data'!A:P,23,FALSE)</f>
        <v>#REF!</v>
      </c>
      <c r="N668" s="72" t="e">
        <f t="shared" si="78"/>
        <v>#REF!</v>
      </c>
      <c r="O668" s="21"/>
      <c r="P668" s="21"/>
      <c r="Q668" s="256"/>
      <c r="R668" s="67"/>
      <c r="S668" s="67"/>
      <c r="T668" s="369"/>
      <c r="U668" s="384">
        <v>48</v>
      </c>
      <c r="V668" s="23"/>
      <c r="W668" s="23"/>
      <c r="X668" s="23"/>
      <c r="Y668" s="23"/>
      <c r="Z668" s="23"/>
      <c r="AA668" s="6"/>
      <c r="AB668"/>
      <c r="AC668" s="264"/>
      <c r="AD668" s="264"/>
    </row>
    <row r="669" spans="1:30" s="12" customFormat="1">
      <c r="A669" s="69" t="s">
        <v>739</v>
      </c>
      <c r="B669" s="17">
        <f>IFERROR(VLOOKUP($H669,'QB Inv Curr'!$H:$AD,13,FALSE),"")</f>
        <v>1440</v>
      </c>
      <c r="C669" s="17">
        <f>IFERROR(VLOOKUP($H669,'QB Inv Curr'!$H:$AE,23,FALSE),"")</f>
        <v>0</v>
      </c>
      <c r="D669" s="17">
        <f>IFERROR(VLOOKUP($H669,'QB Inv Curr'!$H:$AL,29,FALSE),"")</f>
        <v>0</v>
      </c>
      <c r="E669" s="17" t="str">
        <f t="shared" si="76"/>
        <v/>
      </c>
      <c r="F669" s="17">
        <f t="shared" si="75"/>
        <v>0</v>
      </c>
      <c r="G669" s="554" t="s">
        <v>1105</v>
      </c>
      <c r="H669" s="69" t="s">
        <v>739</v>
      </c>
      <c r="I669" s="20" t="s">
        <v>1107</v>
      </c>
      <c r="J669" s="285"/>
      <c r="K669" s="528"/>
      <c r="L669" s="21">
        <v>1</v>
      </c>
      <c r="M669" s="275" t="e">
        <f>VLOOKUP(A669,'Master Data'!A:P,23,FALSE)</f>
        <v>#REF!</v>
      </c>
      <c r="N669" s="72" t="e">
        <f t="shared" si="78"/>
        <v>#REF!</v>
      </c>
      <c r="O669" s="21"/>
      <c r="P669" s="21"/>
      <c r="Q669" s="256"/>
      <c r="R669" s="67"/>
      <c r="S669" s="67"/>
      <c r="T669" s="369"/>
      <c r="U669" s="384">
        <v>49</v>
      </c>
      <c r="V669" s="23"/>
      <c r="W669" s="23"/>
      <c r="X669" s="23"/>
      <c r="Y669" s="23"/>
      <c r="Z669" s="23"/>
      <c r="AA669" s="6"/>
      <c r="AB669"/>
      <c r="AC669" s="264"/>
      <c r="AD669" s="264"/>
    </row>
    <row r="670" spans="1:30" s="12" customFormat="1">
      <c r="A670" s="69" t="s">
        <v>1108</v>
      </c>
      <c r="B670" s="17">
        <f>IFERROR(VLOOKUP($H670,'QB Inv Curr'!$H:$AD,13,FALSE),"")</f>
        <v>1500</v>
      </c>
      <c r="C670" s="17">
        <f>IFERROR(VLOOKUP($H670,'QB Inv Curr'!$H:$AE,23,FALSE),"")</f>
        <v>0</v>
      </c>
      <c r="D670" s="17">
        <f>IFERROR(VLOOKUP($H670,'QB Inv Curr'!$H:$AL,29,FALSE),"")</f>
        <v>0</v>
      </c>
      <c r="E670" s="17" t="str">
        <f t="shared" si="76"/>
        <v/>
      </c>
      <c r="F670" s="17">
        <f t="shared" si="75"/>
        <v>0</v>
      </c>
      <c r="G670" s="554" t="s">
        <v>1105</v>
      </c>
      <c r="H670" s="69" t="s">
        <v>1108</v>
      </c>
      <c r="I670" s="20" t="s">
        <v>1109</v>
      </c>
      <c r="J670" s="279"/>
      <c r="K670" s="523"/>
      <c r="L670" s="21">
        <v>1</v>
      </c>
      <c r="M670" s="275" t="e">
        <f>VLOOKUP(A670,'Master Data'!A:P,23,FALSE)</f>
        <v>#REF!</v>
      </c>
      <c r="N670" s="72" t="e">
        <f t="shared" si="78"/>
        <v>#REF!</v>
      </c>
      <c r="O670" s="21"/>
      <c r="P670" s="21"/>
      <c r="Q670" s="256"/>
      <c r="R670" s="67"/>
      <c r="S670" s="67"/>
      <c r="T670" s="369"/>
      <c r="U670" s="384">
        <v>50</v>
      </c>
      <c r="V670" s="23"/>
      <c r="W670" s="23"/>
      <c r="X670" s="23"/>
      <c r="Y670" s="23"/>
      <c r="Z670" s="23"/>
      <c r="AA670" s="6"/>
      <c r="AB670"/>
      <c r="AC670" s="264"/>
      <c r="AD670" s="264"/>
    </row>
    <row r="671" spans="1:30" s="2" customFormat="1">
      <c r="A671" s="69" t="s">
        <v>789</v>
      </c>
      <c r="B671" s="17">
        <f>IFERROR(VLOOKUP($H671,'QB Inv Curr'!$H:$AD,13,FALSE),"")</f>
        <v>3000</v>
      </c>
      <c r="C671" s="17">
        <f>IFERROR(VLOOKUP($H671,'QB Inv Curr'!$H:$AE,23,FALSE),"")</f>
        <v>2000</v>
      </c>
      <c r="D671" s="17">
        <f>IFERROR(VLOOKUP($H671,'QB Inv Curr'!$H:$AL,29,FALSE),"")</f>
        <v>0</v>
      </c>
      <c r="E671" s="17" t="str">
        <f t="shared" si="76"/>
        <v/>
      </c>
      <c r="F671" s="17">
        <f t="shared" si="75"/>
        <v>0</v>
      </c>
      <c r="G671" s="554" t="s">
        <v>1105</v>
      </c>
      <c r="H671" s="69" t="s">
        <v>789</v>
      </c>
      <c r="I671" s="20" t="s">
        <v>1110</v>
      </c>
      <c r="J671" s="279"/>
      <c r="K671" s="523"/>
      <c r="L671" s="21">
        <v>1</v>
      </c>
      <c r="M671" s="275" t="e">
        <f>VLOOKUP(A671,'Master Data'!A:P,23,FALSE)</f>
        <v>#REF!</v>
      </c>
      <c r="N671" s="72" t="e">
        <f t="shared" si="78"/>
        <v>#REF!</v>
      </c>
      <c r="O671" s="21"/>
      <c r="P671" s="21"/>
      <c r="Q671" s="289"/>
      <c r="R671" s="532"/>
      <c r="S671" s="532"/>
      <c r="T671" s="370"/>
      <c r="U671" s="385">
        <v>51</v>
      </c>
      <c r="V671" s="23"/>
      <c r="W671" s="23"/>
      <c r="X671" s="23"/>
      <c r="Y671" s="23"/>
      <c r="Z671" s="23"/>
      <c r="AC671" s="264"/>
      <c r="AD671" s="264"/>
    </row>
    <row r="672" spans="1:30" s="2" customFormat="1">
      <c r="A672" s="69" t="s">
        <v>741</v>
      </c>
      <c r="B672" s="17">
        <f>IFERROR(VLOOKUP($H672,'QB Inv Curr'!$H:$AD,13,FALSE),"")</f>
        <v>1440</v>
      </c>
      <c r="C672" s="17">
        <f>IFERROR(VLOOKUP($H672,'QB Inv Curr'!$H:$AE,23,FALSE),"")</f>
        <v>0</v>
      </c>
      <c r="D672" s="17">
        <f>IFERROR(VLOOKUP($H672,'QB Inv Curr'!$H:$AL,29,FALSE),"")</f>
        <v>0</v>
      </c>
      <c r="E672" s="17" t="str">
        <f t="shared" si="76"/>
        <v/>
      </c>
      <c r="F672" s="17">
        <f t="shared" si="75"/>
        <v>0</v>
      </c>
      <c r="G672" s="554" t="s">
        <v>1105</v>
      </c>
      <c r="H672" s="69" t="s">
        <v>741</v>
      </c>
      <c r="I672" s="20" t="s">
        <v>791</v>
      </c>
      <c r="J672" s="279"/>
      <c r="K672" s="523"/>
      <c r="L672" s="21">
        <v>1</v>
      </c>
      <c r="M672" s="275" t="e">
        <f>VLOOKUP(A672,'Master Data'!A:P,23,FALSE)</f>
        <v>#REF!</v>
      </c>
      <c r="N672" s="72" t="e">
        <f t="shared" si="78"/>
        <v>#REF!</v>
      </c>
      <c r="O672" s="21"/>
      <c r="P672" s="21"/>
      <c r="Q672" s="289"/>
      <c r="R672" s="532"/>
      <c r="S672" s="532"/>
      <c r="T672" s="370"/>
      <c r="U672" s="384">
        <v>52</v>
      </c>
      <c r="V672" s="23"/>
      <c r="W672" s="23"/>
      <c r="X672" s="23"/>
      <c r="Y672" s="23"/>
      <c r="Z672" s="23"/>
      <c r="AC672" s="264"/>
      <c r="AD672" s="264"/>
    </row>
    <row r="673" spans="1:30" s="12" customFormat="1">
      <c r="A673" s="543"/>
      <c r="B673" s="17" t="str">
        <f>IFERROR(VLOOKUP($H673,'QB Inv Curr'!$H:$AD,13,FALSE),"")</f>
        <v/>
      </c>
      <c r="C673" s="17" t="str">
        <f>IFERROR(VLOOKUP($H673,'QB Inv Curr'!$H:$AE,23,FALSE),"")</f>
        <v/>
      </c>
      <c r="D673" s="17" t="str">
        <f>IFERROR(VLOOKUP($H673,'QB Inv Curr'!$H:$AL,29,FALSE),"")</f>
        <v/>
      </c>
      <c r="E673" s="17" t="str">
        <f t="shared" si="76"/>
        <v/>
      </c>
      <c r="F673" s="17" t="str">
        <f t="shared" si="75"/>
        <v/>
      </c>
      <c r="G673" s="541"/>
      <c r="H673" s="543"/>
      <c r="I673" s="541"/>
      <c r="J673" s="281"/>
      <c r="K673" s="524"/>
      <c r="L673" s="86"/>
      <c r="M673" s="87"/>
      <c r="N673" s="87"/>
      <c r="O673" s="86"/>
      <c r="P673" s="86"/>
      <c r="Q673" s="249"/>
      <c r="R673" s="67"/>
      <c r="S673" s="67"/>
      <c r="T673" s="369"/>
      <c r="U673" s="384">
        <v>53</v>
      </c>
      <c r="V673" s="23"/>
      <c r="W673" s="23"/>
      <c r="X673" s="23"/>
      <c r="Y673" s="23"/>
      <c r="Z673" s="23"/>
      <c r="AA673" s="6"/>
      <c r="AB673"/>
      <c r="AC673" s="264"/>
      <c r="AD673" s="264"/>
    </row>
    <row r="674" spans="1:30" s="12" customFormat="1" ht="47.25">
      <c r="A674" s="555" t="s">
        <v>342</v>
      </c>
      <c r="B674" s="17" t="str">
        <f>IFERROR(VLOOKUP($H674,'QB Inv Curr'!$H:$AD,13,FALSE),"")</f>
        <v/>
      </c>
      <c r="C674" s="17" t="str">
        <f>IFERROR(VLOOKUP($H674,'QB Inv Curr'!$H:$AE,23,FALSE),"")</f>
        <v/>
      </c>
      <c r="D674" s="17" t="str">
        <f>IFERROR(VLOOKUP($H674,'QB Inv Curr'!$H:$AL,29,FALSE),"")</f>
        <v/>
      </c>
      <c r="E674" s="17" t="str">
        <f t="shared" si="76"/>
        <v/>
      </c>
      <c r="F674" s="17" t="str">
        <f t="shared" si="75"/>
        <v/>
      </c>
      <c r="G674" s="542" t="s">
        <v>343</v>
      </c>
      <c r="H674" s="555" t="s">
        <v>342</v>
      </c>
      <c r="I674" s="542"/>
      <c r="J674" s="278" t="s">
        <v>1123</v>
      </c>
      <c r="K674" s="521">
        <v>810797030599</v>
      </c>
      <c r="L674" s="17">
        <v>1</v>
      </c>
      <c r="M674" s="78"/>
      <c r="N674" s="78"/>
      <c r="O674" s="17">
        <f>20*72</f>
        <v>1440</v>
      </c>
      <c r="P674" s="17">
        <v>20</v>
      </c>
      <c r="Q674" s="18"/>
      <c r="R674" s="255" t="e">
        <v>#N/A</v>
      </c>
      <c r="S674" s="255" t="e">
        <v>#N/A</v>
      </c>
      <c r="T674" s="371"/>
      <c r="U674" s="384">
        <v>54</v>
      </c>
      <c r="V674" s="23"/>
      <c r="W674" s="66">
        <f>Q674*1.55</f>
        <v>0</v>
      </c>
      <c r="X674" s="260" t="e">
        <f>SUM(W674-Q674)/W674</f>
        <v>#DIV/0!</v>
      </c>
      <c r="Y674" s="66">
        <f>Y668</f>
        <v>0</v>
      </c>
      <c r="Z674" s="260" t="e">
        <f>SUM(Y674-W674)/Y674</f>
        <v>#DIV/0!</v>
      </c>
      <c r="AA674" s="287">
        <f>AA668</f>
        <v>0</v>
      </c>
      <c r="AB674" s="261" t="e">
        <f>SUM(AA674-Q674)/AA674</f>
        <v>#DIV/0!</v>
      </c>
      <c r="AC674" s="264"/>
      <c r="AD674" s="264"/>
    </row>
    <row r="675" spans="1:30" s="12" customFormat="1">
      <c r="A675" s="69"/>
      <c r="B675" s="17" t="str">
        <f>IFERROR(VLOOKUP($H675,'QB Inv Curr'!$H:$AD,13,FALSE),"")</f>
        <v/>
      </c>
      <c r="C675" s="17" t="str">
        <f>IFERROR(VLOOKUP($H675,'QB Inv Curr'!$H:$AE,23,FALSE),"")</f>
        <v/>
      </c>
      <c r="D675" s="17" t="str">
        <f>IFERROR(VLOOKUP($H675,'QB Inv Curr'!$H:$AL,29,FALSE),"")</f>
        <v/>
      </c>
      <c r="E675" s="17" t="str">
        <f t="shared" si="76"/>
        <v/>
      </c>
      <c r="F675" s="17" t="str">
        <f t="shared" si="75"/>
        <v/>
      </c>
      <c r="G675" s="69" t="s">
        <v>1124</v>
      </c>
      <c r="H675" s="69"/>
      <c r="I675" s="20" t="s">
        <v>1125</v>
      </c>
      <c r="J675" s="279"/>
      <c r="K675" s="523"/>
      <c r="L675" s="21">
        <v>1</v>
      </c>
      <c r="M675" s="275" t="e">
        <f>VLOOKUP(A675,'Master Data'!A:P,23,FALSE)</f>
        <v>#N/A</v>
      </c>
      <c r="N675" s="72" t="e">
        <f t="shared" ref="N675:N686" si="79">SUM(M675*1.42)*L675</f>
        <v>#N/A</v>
      </c>
      <c r="O675" s="21"/>
      <c r="P675" s="21"/>
      <c r="Q675" s="269"/>
      <c r="R675" s="67"/>
      <c r="S675" s="67"/>
      <c r="T675" s="369"/>
      <c r="U675" s="384">
        <v>55</v>
      </c>
      <c r="V675" s="23"/>
      <c r="W675" s="23"/>
      <c r="X675" s="23"/>
      <c r="Y675" s="23"/>
      <c r="Z675" s="23"/>
      <c r="AA675" s="287">
        <v>274.2</v>
      </c>
      <c r="AB675"/>
      <c r="AC675" s="262" t="s">
        <v>1126</v>
      </c>
      <c r="AD675" s="264" t="s">
        <v>1127</v>
      </c>
    </row>
    <row r="676" spans="1:30" s="12" customFormat="1">
      <c r="A676" s="69" t="s">
        <v>795</v>
      </c>
      <c r="B676" s="17">
        <f>IFERROR(VLOOKUP($H676,'QB Inv Curr'!$H:$AD,13,FALSE),"")</f>
        <v>1190</v>
      </c>
      <c r="C676" s="17">
        <f>IFERROR(VLOOKUP($H676,'QB Inv Curr'!$H:$AE,23,FALSE),"")</f>
        <v>1080</v>
      </c>
      <c r="D676" s="17">
        <f>IFERROR(VLOOKUP($H676,'QB Inv Curr'!$H:$AL,29,FALSE),"")</f>
        <v>0</v>
      </c>
      <c r="E676" s="17" t="str">
        <f t="shared" si="76"/>
        <v/>
      </c>
      <c r="F676" s="17">
        <f t="shared" si="75"/>
        <v>0</v>
      </c>
      <c r="G676" s="20"/>
      <c r="H676" s="69" t="s">
        <v>795</v>
      </c>
      <c r="I676" s="20" t="s">
        <v>1120</v>
      </c>
      <c r="J676" s="279"/>
      <c r="K676" s="523"/>
      <c r="L676" s="21">
        <v>1</v>
      </c>
      <c r="M676" s="275" t="e">
        <f>VLOOKUP(A676,'Master Data'!A:P,23,FALSE)</f>
        <v>#REF!</v>
      </c>
      <c r="N676" s="72" t="e">
        <f t="shared" si="79"/>
        <v>#REF!</v>
      </c>
      <c r="O676" s="21"/>
      <c r="P676" s="21"/>
      <c r="Q676" s="256"/>
      <c r="R676" s="67"/>
      <c r="S676" s="67"/>
      <c r="T676" s="369"/>
      <c r="U676" s="385">
        <v>56</v>
      </c>
      <c r="V676" s="23"/>
      <c r="W676" s="23"/>
      <c r="X676" s="23"/>
      <c r="Y676" s="23"/>
      <c r="Z676" s="23"/>
      <c r="AA676" s="6">
        <v>102.88</v>
      </c>
      <c r="AB676"/>
      <c r="AC676" s="262" t="s">
        <v>1128</v>
      </c>
      <c r="AD676" s="264" t="s">
        <v>1127</v>
      </c>
    </row>
    <row r="677" spans="1:30" s="2" customFormat="1">
      <c r="A677" s="69" t="s">
        <v>804</v>
      </c>
      <c r="B677" s="17">
        <f>IFERROR(VLOOKUP($H677,'QB Inv Curr'!$H:$AD,13,FALSE),"")</f>
        <v>984</v>
      </c>
      <c r="C677" s="17">
        <f>IFERROR(VLOOKUP($H677,'QB Inv Curr'!$H:$AE,23,FALSE),"")</f>
        <v>1728</v>
      </c>
      <c r="D677" s="17">
        <f>IFERROR(VLOOKUP($H677,'QB Inv Curr'!$H:$AL,29,FALSE),"")</f>
        <v>0</v>
      </c>
      <c r="E677" s="17" t="str">
        <f t="shared" si="76"/>
        <v/>
      </c>
      <c r="F677" s="17">
        <f t="shared" si="75"/>
        <v>0</v>
      </c>
      <c r="G677" s="20"/>
      <c r="H677" s="69" t="s">
        <v>804</v>
      </c>
      <c r="I677" s="20" t="s">
        <v>1121</v>
      </c>
      <c r="J677" s="279"/>
      <c r="K677" s="523"/>
      <c r="L677" s="21">
        <v>1</v>
      </c>
      <c r="M677" s="275" t="e">
        <f>VLOOKUP(A677,'Master Data'!A:P,23,FALSE)</f>
        <v>#REF!</v>
      </c>
      <c r="N677" s="72" t="e">
        <f t="shared" si="79"/>
        <v>#REF!</v>
      </c>
      <c r="O677" s="21"/>
      <c r="P677" s="21"/>
      <c r="Q677" s="292"/>
      <c r="R677" s="374"/>
      <c r="S677" s="374"/>
      <c r="T677" s="374"/>
      <c r="U677" s="384">
        <v>57</v>
      </c>
      <c r="W677" s="23"/>
      <c r="X677" s="23"/>
      <c r="Y677" s="23"/>
      <c r="AC677" s="344"/>
      <c r="AD677" s="264"/>
    </row>
    <row r="678" spans="1:30" s="12" customFormat="1">
      <c r="A678" s="69" t="s">
        <v>578</v>
      </c>
      <c r="B678" s="17">
        <f>IFERROR(VLOOKUP($H678,'QB Inv Curr'!$H:$AD,13,FALSE),"")</f>
        <v>160</v>
      </c>
      <c r="C678" s="17">
        <f>IFERROR(VLOOKUP($H678,'QB Inv Curr'!$H:$AE,23,FALSE),"")</f>
        <v>0</v>
      </c>
      <c r="D678" s="17">
        <f>IFERROR(VLOOKUP($H678,'QB Inv Curr'!$H:$AL,29,FALSE),"")</f>
        <v>121.7</v>
      </c>
      <c r="E678" s="17">
        <f t="shared" si="76"/>
        <v>1.3147082990961381</v>
      </c>
      <c r="F678" s="17">
        <f t="shared" si="75"/>
        <v>1460.4</v>
      </c>
      <c r="G678" s="20"/>
      <c r="H678" s="69" t="s">
        <v>578</v>
      </c>
      <c r="I678" s="20" t="s">
        <v>1122</v>
      </c>
      <c r="J678" s="279"/>
      <c r="K678" s="523"/>
      <c r="L678" s="21">
        <v>1</v>
      </c>
      <c r="M678" s="275" t="e">
        <f>VLOOKUP(A678,'Master Data'!A:P,23,FALSE)</f>
        <v>#REF!</v>
      </c>
      <c r="N678" s="72" t="e">
        <f t="shared" si="79"/>
        <v>#REF!</v>
      </c>
      <c r="O678" s="21"/>
      <c r="P678" s="21"/>
      <c r="Q678" s="256"/>
      <c r="R678" s="67"/>
      <c r="S678" s="67"/>
      <c r="T678" s="369"/>
      <c r="U678" s="384">
        <v>58</v>
      </c>
      <c r="V678" s="23"/>
      <c r="W678" s="23"/>
      <c r="X678" s="23"/>
      <c r="Y678" s="23"/>
      <c r="Z678" s="23"/>
      <c r="AA678" s="6"/>
      <c r="AB678"/>
      <c r="AC678" s="264"/>
      <c r="AD678" s="264"/>
    </row>
    <row r="679" spans="1:30" s="12" customFormat="1">
      <c r="A679" s="69" t="s">
        <v>885</v>
      </c>
      <c r="B679" s="17">
        <f>IFERROR(VLOOKUP($H679,'QB Inv Curr'!$H:$AD,13,FALSE),"")</f>
        <v>750</v>
      </c>
      <c r="C679" s="17">
        <f>IFERROR(VLOOKUP($H679,'QB Inv Curr'!$H:$AE,23,FALSE),"")</f>
        <v>6400</v>
      </c>
      <c r="D679" s="17">
        <f>IFERROR(VLOOKUP($H679,'QB Inv Curr'!$H:$AL,29,FALSE),"")</f>
        <v>0</v>
      </c>
      <c r="E679" s="17" t="str">
        <f t="shared" si="76"/>
        <v/>
      </c>
      <c r="F679" s="17">
        <f t="shared" si="75"/>
        <v>0</v>
      </c>
      <c r="G679" s="20"/>
      <c r="H679" s="69" t="s">
        <v>885</v>
      </c>
      <c r="I679" s="20" t="s">
        <v>1102</v>
      </c>
      <c r="J679" s="279"/>
      <c r="K679" s="523"/>
      <c r="L679" s="21">
        <v>5</v>
      </c>
      <c r="M679" s="275" t="e">
        <f>VLOOKUP(A679,'Master Data'!A:P,23,FALSE)</f>
        <v>#REF!</v>
      </c>
      <c r="N679" s="72" t="e">
        <f t="shared" si="79"/>
        <v>#REF!</v>
      </c>
      <c r="O679" s="21"/>
      <c r="P679" s="21"/>
      <c r="Q679" s="256"/>
      <c r="R679" s="67"/>
      <c r="S679" s="67"/>
      <c r="T679" s="369"/>
      <c r="U679" s="384">
        <v>59</v>
      </c>
      <c r="V679" s="23"/>
      <c r="W679" s="23"/>
      <c r="X679" s="23"/>
      <c r="Y679" s="23"/>
      <c r="Z679" s="23"/>
      <c r="AA679" s="6"/>
      <c r="AB679"/>
      <c r="AC679" s="264"/>
      <c r="AD679" s="264"/>
    </row>
    <row r="680" spans="1:30" s="12" customFormat="1">
      <c r="A680" s="69" t="s">
        <v>632</v>
      </c>
      <c r="B680" s="17">
        <f>IFERROR(VLOOKUP($H680,'QB Inv Curr'!$H:$AD,13,FALSE),"")</f>
        <v>590</v>
      </c>
      <c r="C680" s="17">
        <f>IFERROR(VLOOKUP($H680,'QB Inv Curr'!$H:$AE,23,FALSE),"")</f>
        <v>650</v>
      </c>
      <c r="D680" s="17">
        <f>IFERROR(VLOOKUP($H680,'QB Inv Curr'!$H:$AL,29,FALSE),"")</f>
        <v>0</v>
      </c>
      <c r="E680" s="17" t="str">
        <f t="shared" si="76"/>
        <v/>
      </c>
      <c r="F680" s="17">
        <f t="shared" si="75"/>
        <v>0</v>
      </c>
      <c r="G680" s="554"/>
      <c r="H680" s="69" t="s">
        <v>632</v>
      </c>
      <c r="I680" s="20" t="s">
        <v>1103</v>
      </c>
      <c r="J680" s="279"/>
      <c r="K680" s="523"/>
      <c r="L680" s="21">
        <v>1</v>
      </c>
      <c r="M680" s="275" t="e">
        <f>VLOOKUP(A680,'Master Data'!A:P,23,FALSE)</f>
        <v>#REF!</v>
      </c>
      <c r="N680" s="72" t="e">
        <f t="shared" si="79"/>
        <v>#REF!</v>
      </c>
      <c r="O680" s="21"/>
      <c r="P680" s="21"/>
      <c r="Q680" s="256"/>
      <c r="R680" s="67"/>
      <c r="S680" s="67"/>
      <c r="T680" s="369"/>
      <c r="U680" s="384">
        <v>60</v>
      </c>
      <c r="V680" s="23"/>
      <c r="W680" s="23"/>
      <c r="X680" s="23"/>
      <c r="Y680" s="23"/>
      <c r="Z680" s="23"/>
      <c r="AA680" s="6"/>
      <c r="AB680"/>
      <c r="AC680" s="264"/>
      <c r="AD680" s="264"/>
    </row>
    <row r="681" spans="1:30" s="2" customFormat="1">
      <c r="A681" s="69" t="s">
        <v>648</v>
      </c>
      <c r="B681" s="17">
        <f>IFERROR(VLOOKUP($H681,'QB Inv Curr'!$H:$AD,13,FALSE),"")</f>
        <v>500</v>
      </c>
      <c r="C681" s="17">
        <f>IFERROR(VLOOKUP($H681,'QB Inv Curr'!$H:$AE,23,FALSE),"")</f>
        <v>0</v>
      </c>
      <c r="D681" s="17">
        <f>IFERROR(VLOOKUP($H681,'QB Inv Curr'!$H:$AL,29,FALSE),"")</f>
        <v>0</v>
      </c>
      <c r="E681" s="17" t="str">
        <f t="shared" si="76"/>
        <v/>
      </c>
      <c r="F681" s="17">
        <f t="shared" si="75"/>
        <v>0</v>
      </c>
      <c r="G681" s="554"/>
      <c r="H681" s="69" t="s">
        <v>648</v>
      </c>
      <c r="I681" s="20" t="s">
        <v>1104</v>
      </c>
      <c r="J681" s="279"/>
      <c r="K681" s="523"/>
      <c r="L681" s="21">
        <v>1</v>
      </c>
      <c r="M681" s="275" t="e">
        <f>VLOOKUP(A681,'Master Data'!A:P,23,FALSE)</f>
        <v>#REF!</v>
      </c>
      <c r="N681" s="72" t="e">
        <f t="shared" si="79"/>
        <v>#REF!</v>
      </c>
      <c r="O681" s="21"/>
      <c r="P681" s="21"/>
      <c r="Q681" s="289"/>
      <c r="R681" s="532"/>
      <c r="S681" s="532"/>
      <c r="T681" s="370"/>
      <c r="U681" s="385">
        <v>61</v>
      </c>
      <c r="V681" s="23"/>
      <c r="W681" s="23"/>
      <c r="X681" s="23"/>
      <c r="Y681" s="23"/>
      <c r="Z681" s="23"/>
      <c r="AC681" s="264"/>
      <c r="AD681" s="264"/>
    </row>
    <row r="682" spans="1:30" s="12" customFormat="1">
      <c r="A682" s="69" t="s">
        <v>737</v>
      </c>
      <c r="B682" s="17">
        <f>IFERROR(VLOOKUP($H682,'QB Inv Curr'!$H:$AD,13,FALSE),"")</f>
        <v>140</v>
      </c>
      <c r="C682" s="17">
        <f>IFERROR(VLOOKUP($H682,'QB Inv Curr'!$H:$AE,23,FALSE),"")</f>
        <v>0</v>
      </c>
      <c r="D682" s="17">
        <f>IFERROR(VLOOKUP($H682,'QB Inv Curr'!$H:$AL,29,FALSE),"")</f>
        <v>0</v>
      </c>
      <c r="E682" s="17" t="str">
        <f t="shared" si="76"/>
        <v/>
      </c>
      <c r="F682" s="17">
        <f t="shared" si="75"/>
        <v>0</v>
      </c>
      <c r="G682" s="554" t="s">
        <v>1105</v>
      </c>
      <c r="H682" s="69" t="s">
        <v>737</v>
      </c>
      <c r="I682" s="20" t="s">
        <v>1106</v>
      </c>
      <c r="J682" s="279"/>
      <c r="K682" s="523"/>
      <c r="L682" s="21">
        <v>1</v>
      </c>
      <c r="M682" s="275" t="e">
        <f>VLOOKUP(A682,'Master Data'!A:P,23,FALSE)</f>
        <v>#REF!</v>
      </c>
      <c r="N682" s="72" t="e">
        <f t="shared" si="79"/>
        <v>#REF!</v>
      </c>
      <c r="O682" s="21"/>
      <c r="P682" s="21"/>
      <c r="Q682" s="256"/>
      <c r="R682" s="67"/>
      <c r="S682" s="67"/>
      <c r="T682" s="369"/>
      <c r="U682" s="384">
        <v>62</v>
      </c>
      <c r="V682" s="23"/>
      <c r="W682" s="23"/>
      <c r="X682" s="23"/>
      <c r="Y682" s="23"/>
      <c r="Z682" s="23"/>
      <c r="AA682" s="6"/>
      <c r="AB682"/>
      <c r="AC682" s="264"/>
      <c r="AD682" s="264"/>
    </row>
    <row r="683" spans="1:30" s="12" customFormat="1">
      <c r="A683" s="69" t="s">
        <v>739</v>
      </c>
      <c r="B683" s="17">
        <f>IFERROR(VLOOKUP($H683,'QB Inv Curr'!$H:$AD,13,FALSE),"")</f>
        <v>1440</v>
      </c>
      <c r="C683" s="17">
        <f>IFERROR(VLOOKUP($H683,'QB Inv Curr'!$H:$AE,23,FALSE),"")</f>
        <v>0</v>
      </c>
      <c r="D683" s="17">
        <f>IFERROR(VLOOKUP($H683,'QB Inv Curr'!$H:$AL,29,FALSE),"")</f>
        <v>0</v>
      </c>
      <c r="E683" s="17" t="str">
        <f t="shared" si="76"/>
        <v/>
      </c>
      <c r="F683" s="17">
        <f t="shared" si="75"/>
        <v>0</v>
      </c>
      <c r="G683" s="554" t="s">
        <v>1105</v>
      </c>
      <c r="H683" s="69" t="s">
        <v>739</v>
      </c>
      <c r="I683" s="20" t="s">
        <v>1107</v>
      </c>
      <c r="J683" s="279"/>
      <c r="K683" s="523"/>
      <c r="L683" s="21">
        <v>1</v>
      </c>
      <c r="M683" s="275" t="e">
        <f>VLOOKUP(A683,'Master Data'!A:P,23,FALSE)</f>
        <v>#REF!</v>
      </c>
      <c r="N683" s="72" t="e">
        <f t="shared" si="79"/>
        <v>#REF!</v>
      </c>
      <c r="O683" s="21"/>
      <c r="P683" s="21"/>
      <c r="Q683" s="256"/>
      <c r="R683" s="67"/>
      <c r="S683" s="67"/>
      <c r="T683" s="369"/>
      <c r="U683" s="384">
        <v>63</v>
      </c>
      <c r="V683" s="23"/>
      <c r="W683" s="23"/>
      <c r="X683" s="23"/>
      <c r="Y683" s="23"/>
      <c r="Z683" s="23"/>
      <c r="AA683" s="6"/>
      <c r="AB683"/>
      <c r="AC683" s="264"/>
      <c r="AD683" s="264"/>
    </row>
    <row r="684" spans="1:30" s="2" customFormat="1">
      <c r="A684" s="69" t="s">
        <v>1108</v>
      </c>
      <c r="B684" s="17">
        <f>IFERROR(VLOOKUP($H684,'QB Inv Curr'!$H:$AD,13,FALSE),"")</f>
        <v>1500</v>
      </c>
      <c r="C684" s="17">
        <f>IFERROR(VLOOKUP($H684,'QB Inv Curr'!$H:$AE,23,FALSE),"")</f>
        <v>0</v>
      </c>
      <c r="D684" s="17">
        <f>IFERROR(VLOOKUP($H684,'QB Inv Curr'!$H:$AL,29,FALSE),"")</f>
        <v>0</v>
      </c>
      <c r="E684" s="17" t="str">
        <f t="shared" si="76"/>
        <v/>
      </c>
      <c r="F684" s="17">
        <f t="shared" si="75"/>
        <v>0</v>
      </c>
      <c r="G684" s="554" t="s">
        <v>1105</v>
      </c>
      <c r="H684" s="69" t="s">
        <v>1108</v>
      </c>
      <c r="I684" s="20" t="s">
        <v>1109</v>
      </c>
      <c r="J684" s="279"/>
      <c r="K684" s="523"/>
      <c r="L684" s="21">
        <v>1</v>
      </c>
      <c r="M684" s="275" t="e">
        <f>VLOOKUP(A684,'Master Data'!A:P,23,FALSE)</f>
        <v>#REF!</v>
      </c>
      <c r="N684" s="72" t="e">
        <f t="shared" si="79"/>
        <v>#REF!</v>
      </c>
      <c r="O684" s="21"/>
      <c r="P684" s="21"/>
      <c r="Q684" s="289"/>
      <c r="R684" s="532"/>
      <c r="S684" s="532"/>
      <c r="T684" s="370"/>
      <c r="U684" s="384">
        <v>64</v>
      </c>
      <c r="V684" s="23"/>
      <c r="W684" s="23"/>
      <c r="X684" s="23"/>
      <c r="Y684" s="23"/>
      <c r="Z684" s="23"/>
      <c r="AC684" s="264"/>
      <c r="AD684" s="264"/>
    </row>
    <row r="685" spans="1:30" s="12" customFormat="1">
      <c r="A685" s="69" t="s">
        <v>789</v>
      </c>
      <c r="B685" s="17">
        <f>IFERROR(VLOOKUP($H685,'QB Inv Curr'!$H:$AD,13,FALSE),"")</f>
        <v>3000</v>
      </c>
      <c r="C685" s="17">
        <f>IFERROR(VLOOKUP($H685,'QB Inv Curr'!$H:$AE,23,FALSE),"")</f>
        <v>2000</v>
      </c>
      <c r="D685" s="17">
        <f>IFERROR(VLOOKUP($H685,'QB Inv Curr'!$H:$AL,29,FALSE),"")</f>
        <v>0</v>
      </c>
      <c r="E685" s="17" t="str">
        <f t="shared" si="76"/>
        <v/>
      </c>
      <c r="F685" s="17">
        <f t="shared" si="75"/>
        <v>0</v>
      </c>
      <c r="G685" s="554" t="s">
        <v>1105</v>
      </c>
      <c r="H685" s="69" t="s">
        <v>789</v>
      </c>
      <c r="I685" s="20" t="s">
        <v>1110</v>
      </c>
      <c r="J685" s="279"/>
      <c r="K685" s="523"/>
      <c r="L685" s="21">
        <v>1</v>
      </c>
      <c r="M685" s="275" t="e">
        <f>VLOOKUP(A685,'Master Data'!A:P,23,FALSE)</f>
        <v>#REF!</v>
      </c>
      <c r="N685" s="72" t="e">
        <f t="shared" si="79"/>
        <v>#REF!</v>
      </c>
      <c r="O685" s="21"/>
      <c r="P685" s="21"/>
      <c r="Q685" s="256"/>
      <c r="R685" s="67"/>
      <c r="S685" s="67"/>
      <c r="T685" s="369"/>
      <c r="U685" s="384">
        <v>65</v>
      </c>
      <c r="V685" s="23"/>
      <c r="W685" s="23"/>
      <c r="X685" s="23"/>
      <c r="Y685" s="23"/>
      <c r="Z685" s="23"/>
      <c r="AA685" s="6"/>
      <c r="AB685"/>
      <c r="AC685" s="264"/>
      <c r="AD685" s="264"/>
    </row>
    <row r="686" spans="1:30" s="2" customFormat="1">
      <c r="A686" s="69" t="s">
        <v>741</v>
      </c>
      <c r="B686" s="17">
        <f>IFERROR(VLOOKUP($H686,'QB Inv Curr'!$H:$AD,13,FALSE),"")</f>
        <v>1440</v>
      </c>
      <c r="C686" s="17">
        <f>IFERROR(VLOOKUP($H686,'QB Inv Curr'!$H:$AE,23,FALSE),"")</f>
        <v>0</v>
      </c>
      <c r="D686" s="17">
        <f>IFERROR(VLOOKUP($H686,'QB Inv Curr'!$H:$AL,29,FALSE),"")</f>
        <v>0</v>
      </c>
      <c r="E686" s="17" t="str">
        <f t="shared" si="76"/>
        <v/>
      </c>
      <c r="F686" s="17">
        <f t="shared" si="75"/>
        <v>0</v>
      </c>
      <c r="G686" s="554" t="s">
        <v>1105</v>
      </c>
      <c r="H686" s="69" t="s">
        <v>741</v>
      </c>
      <c r="I686" s="20" t="s">
        <v>791</v>
      </c>
      <c r="J686" s="279"/>
      <c r="K686" s="523"/>
      <c r="L686" s="21">
        <v>1</v>
      </c>
      <c r="M686" s="275" t="e">
        <f>VLOOKUP(A686,'Master Data'!A:P,23,FALSE)</f>
        <v>#REF!</v>
      </c>
      <c r="N686" s="72" t="e">
        <f t="shared" si="79"/>
        <v>#REF!</v>
      </c>
      <c r="O686" s="21"/>
      <c r="P686" s="21"/>
      <c r="Q686" s="289"/>
      <c r="R686" s="532"/>
      <c r="S686" s="532"/>
      <c r="T686" s="370"/>
      <c r="U686" s="385">
        <v>66</v>
      </c>
      <c r="V686" s="23"/>
      <c r="W686" s="23"/>
      <c r="X686" s="23"/>
      <c r="Y686" s="23"/>
      <c r="Z686" s="23"/>
      <c r="AC686" s="264"/>
      <c r="AD686" s="264"/>
    </row>
    <row r="687" spans="1:30" s="12" customFormat="1">
      <c r="A687" s="543"/>
      <c r="B687" s="17" t="str">
        <f>IFERROR(VLOOKUP($H687,'QB Inv Curr'!$H:$AD,13,FALSE),"")</f>
        <v/>
      </c>
      <c r="C687" s="17" t="str">
        <f>IFERROR(VLOOKUP($H687,'QB Inv Curr'!$H:$AE,23,FALSE),"")</f>
        <v/>
      </c>
      <c r="D687" s="17" t="str">
        <f>IFERROR(VLOOKUP($H687,'QB Inv Curr'!$H:$AL,29,FALSE),"")</f>
        <v/>
      </c>
      <c r="E687" s="17" t="str">
        <f t="shared" si="76"/>
        <v/>
      </c>
      <c r="F687" s="17" t="str">
        <f t="shared" si="75"/>
        <v/>
      </c>
      <c r="G687" s="541"/>
      <c r="H687" s="543"/>
      <c r="I687" s="541"/>
      <c r="J687" s="281"/>
      <c r="K687" s="524"/>
      <c r="L687" s="86"/>
      <c r="M687" s="87"/>
      <c r="N687" s="87"/>
      <c r="O687" s="86"/>
      <c r="P687" s="86"/>
      <c r="Q687" s="249"/>
      <c r="R687" s="67"/>
      <c r="S687" s="67"/>
      <c r="T687" s="369"/>
      <c r="U687" s="384">
        <v>67</v>
      </c>
      <c r="V687" s="23"/>
      <c r="W687" s="23"/>
      <c r="X687" s="23"/>
      <c r="Y687" s="23"/>
      <c r="Z687" s="23"/>
      <c r="AA687" s="6"/>
      <c r="AB687"/>
      <c r="AC687" s="264"/>
      <c r="AD687" s="264"/>
    </row>
    <row r="688" spans="1:30" s="12" customFormat="1" ht="47.25">
      <c r="A688" s="555" t="s">
        <v>345</v>
      </c>
      <c r="B688" s="17">
        <f>IFERROR(VLOOKUP($H688,'QB Inv Curr'!$H:$AD,13,FALSE),"")</f>
        <v>0</v>
      </c>
      <c r="C688" s="17">
        <f>IFERROR(VLOOKUP($H688,'QB Inv Curr'!$H:$AE,23,FALSE),"")</f>
        <v>288</v>
      </c>
      <c r="D688" s="17">
        <f>IFERROR(VLOOKUP($H688,'QB Inv Curr'!$H:$AL,29,FALSE),"")</f>
        <v>0</v>
      </c>
      <c r="E688" s="17" t="str">
        <f t="shared" si="76"/>
        <v/>
      </c>
      <c r="F688" s="17">
        <f t="shared" si="75"/>
        <v>0</v>
      </c>
      <c r="G688" s="542" t="s">
        <v>346</v>
      </c>
      <c r="H688" s="555" t="s">
        <v>345</v>
      </c>
      <c r="I688" s="542"/>
      <c r="J688" s="278" t="s">
        <v>1129</v>
      </c>
      <c r="K688" s="521">
        <v>810797030605</v>
      </c>
      <c r="L688" s="17">
        <v>1</v>
      </c>
      <c r="M688" s="78"/>
      <c r="N688" s="78"/>
      <c r="O688" s="17">
        <v>72</v>
      </c>
      <c r="P688" s="17">
        <v>20</v>
      </c>
      <c r="Q688" s="18"/>
      <c r="R688" s="255">
        <v>44.23</v>
      </c>
      <c r="S688" s="255">
        <v>95.99</v>
      </c>
      <c r="T688" s="371"/>
      <c r="U688" s="384">
        <v>68</v>
      </c>
      <c r="V688" s="23"/>
      <c r="W688" s="66">
        <f>Q688*1.55</f>
        <v>0</v>
      </c>
      <c r="X688" s="260" t="e">
        <f>SUM(W688-Q688)/W688</f>
        <v>#DIV/0!</v>
      </c>
      <c r="Y688" s="66">
        <f>Y682</f>
        <v>0</v>
      </c>
      <c r="Z688" s="260" t="e">
        <f>SUM(Y688-W688)/Y688</f>
        <v>#DIV/0!</v>
      </c>
      <c r="AA688" s="287">
        <f>AA682</f>
        <v>0</v>
      </c>
      <c r="AB688" s="261" t="e">
        <f>SUM(AA688-Q688)/AA688</f>
        <v>#DIV/0!</v>
      </c>
      <c r="AC688" s="264"/>
      <c r="AD688" s="264"/>
    </row>
    <row r="689" spans="1:30" s="12" customFormat="1">
      <c r="A689" s="69"/>
      <c r="B689" s="17" t="str">
        <f>IFERROR(VLOOKUP($H689,'QB Inv Curr'!$H:$AD,13,FALSE),"")</f>
        <v/>
      </c>
      <c r="C689" s="17" t="str">
        <f>IFERROR(VLOOKUP($H689,'QB Inv Curr'!$H:$AE,23,FALSE),"")</f>
        <v/>
      </c>
      <c r="D689" s="17" t="str">
        <f>IFERROR(VLOOKUP($H689,'QB Inv Curr'!$H:$AL,29,FALSE),"")</f>
        <v/>
      </c>
      <c r="E689" s="17" t="str">
        <f t="shared" si="76"/>
        <v/>
      </c>
      <c r="F689" s="17" t="str">
        <f t="shared" si="75"/>
        <v/>
      </c>
      <c r="G689" s="69" t="s">
        <v>1130</v>
      </c>
      <c r="H689" s="69"/>
      <c r="I689" s="20" t="s">
        <v>1131</v>
      </c>
      <c r="J689" s="279"/>
      <c r="K689" s="523"/>
      <c r="L689" s="21">
        <v>1</v>
      </c>
      <c r="M689" s="275" t="e">
        <f>VLOOKUP(A689,'Master Data'!A:P,23,FALSE)</f>
        <v>#N/A</v>
      </c>
      <c r="N689" s="72" t="e">
        <f t="shared" ref="N689:N700" si="80">SUM(M689*1.42)*L689</f>
        <v>#N/A</v>
      </c>
      <c r="O689" s="21"/>
      <c r="P689" s="21"/>
      <c r="Q689" s="269"/>
      <c r="R689" s="67"/>
      <c r="S689" s="67"/>
      <c r="T689" s="369"/>
      <c r="U689" s="384">
        <v>69</v>
      </c>
      <c r="V689" s="23"/>
      <c r="W689" s="23"/>
      <c r="X689" s="23"/>
      <c r="Y689" s="23"/>
      <c r="Z689" s="23"/>
      <c r="AA689" s="287">
        <v>298.7</v>
      </c>
      <c r="AB689"/>
      <c r="AC689" s="262" t="s">
        <v>1132</v>
      </c>
      <c r="AD689" s="264" t="s">
        <v>1127</v>
      </c>
    </row>
    <row r="690" spans="1:30" s="2" customFormat="1">
      <c r="A690" s="69" t="s">
        <v>795</v>
      </c>
      <c r="B690" s="17">
        <f>IFERROR(VLOOKUP($H690,'QB Inv Curr'!$H:$AD,13,FALSE),"")</f>
        <v>1190</v>
      </c>
      <c r="C690" s="17">
        <f>IFERROR(VLOOKUP($H690,'QB Inv Curr'!$H:$AE,23,FALSE),"")</f>
        <v>1080</v>
      </c>
      <c r="D690" s="17">
        <f>IFERROR(VLOOKUP($H690,'QB Inv Curr'!$H:$AL,29,FALSE),"")</f>
        <v>0</v>
      </c>
      <c r="E690" s="17" t="str">
        <f t="shared" si="76"/>
        <v/>
      </c>
      <c r="F690" s="17">
        <f t="shared" si="75"/>
        <v>0</v>
      </c>
      <c r="G690" s="20"/>
      <c r="H690" s="69" t="s">
        <v>795</v>
      </c>
      <c r="I690" s="20" t="s">
        <v>1120</v>
      </c>
      <c r="J690" s="279"/>
      <c r="K690" s="523"/>
      <c r="L690" s="21">
        <v>1</v>
      </c>
      <c r="M690" s="275" t="e">
        <f>VLOOKUP(A690,'Master Data'!A:P,23,FALSE)</f>
        <v>#REF!</v>
      </c>
      <c r="N690" s="72" t="e">
        <f t="shared" si="80"/>
        <v>#REF!</v>
      </c>
      <c r="O690" s="21"/>
      <c r="P690" s="21"/>
      <c r="Q690" s="289"/>
      <c r="R690" s="532"/>
      <c r="S690" s="532"/>
      <c r="T690" s="370"/>
      <c r="U690" s="384">
        <v>70</v>
      </c>
      <c r="V690" s="23"/>
      <c r="W690" s="23"/>
      <c r="X690" s="23"/>
      <c r="Y690" s="23"/>
      <c r="Z690" s="23"/>
      <c r="AA690" s="2">
        <v>69.209999999999994</v>
      </c>
      <c r="AC690" s="262" t="s">
        <v>1133</v>
      </c>
      <c r="AD690" s="264" t="s">
        <v>1127</v>
      </c>
    </row>
    <row r="691" spans="1:30" s="12" customFormat="1">
      <c r="A691" s="69" t="s">
        <v>804</v>
      </c>
      <c r="B691" s="17">
        <f>IFERROR(VLOOKUP($H691,'QB Inv Curr'!$H:$AD,13,FALSE),"")</f>
        <v>984</v>
      </c>
      <c r="C691" s="17">
        <f>IFERROR(VLOOKUP($H691,'QB Inv Curr'!$H:$AE,23,FALSE),"")</f>
        <v>1728</v>
      </c>
      <c r="D691" s="17">
        <f>IFERROR(VLOOKUP($H691,'QB Inv Curr'!$H:$AL,29,FALSE),"")</f>
        <v>0</v>
      </c>
      <c r="E691" s="17" t="str">
        <f t="shared" si="76"/>
        <v/>
      </c>
      <c r="F691" s="17">
        <f t="shared" si="75"/>
        <v>0</v>
      </c>
      <c r="G691" s="20"/>
      <c r="H691" s="69" t="s">
        <v>804</v>
      </c>
      <c r="I691" s="20" t="s">
        <v>1121</v>
      </c>
      <c r="J691" s="279"/>
      <c r="K691" s="523"/>
      <c r="L691" s="21">
        <v>1</v>
      </c>
      <c r="M691" s="275" t="e">
        <f>VLOOKUP(A691,'Master Data'!A:P,23,FALSE)</f>
        <v>#REF!</v>
      </c>
      <c r="N691" s="72" t="e">
        <f t="shared" si="80"/>
        <v>#REF!</v>
      </c>
      <c r="O691" s="21"/>
      <c r="P691" s="21"/>
      <c r="Q691" s="256"/>
      <c r="R691" s="67"/>
      <c r="S691" s="67"/>
      <c r="T691" s="369"/>
      <c r="U691" s="385">
        <v>71</v>
      </c>
      <c r="V691" s="23"/>
      <c r="W691" s="23"/>
      <c r="X691" s="23"/>
      <c r="Y691" s="23"/>
      <c r="Z691" s="23"/>
      <c r="AA691" s="6">
        <v>76.290000000000006</v>
      </c>
      <c r="AB691"/>
      <c r="AC691" s="262" t="s">
        <v>1134</v>
      </c>
      <c r="AD691" s="264" t="s">
        <v>1135</v>
      </c>
    </row>
    <row r="692" spans="1:30" s="12" customFormat="1">
      <c r="A692" s="69" t="s">
        <v>578</v>
      </c>
      <c r="B692" s="17">
        <f>IFERROR(VLOOKUP($H692,'QB Inv Curr'!$H:$AD,13,FALSE),"")</f>
        <v>160</v>
      </c>
      <c r="C692" s="17">
        <f>IFERROR(VLOOKUP($H692,'QB Inv Curr'!$H:$AE,23,FALSE),"")</f>
        <v>0</v>
      </c>
      <c r="D692" s="17">
        <f>IFERROR(VLOOKUP($H692,'QB Inv Curr'!$H:$AL,29,FALSE),"")</f>
        <v>121.7</v>
      </c>
      <c r="E692" s="17">
        <f t="shared" si="76"/>
        <v>1.3147082990961381</v>
      </c>
      <c r="F692" s="17">
        <f t="shared" si="75"/>
        <v>1460.4</v>
      </c>
      <c r="G692" s="20"/>
      <c r="H692" s="69" t="s">
        <v>578</v>
      </c>
      <c r="I692" s="20" t="s">
        <v>1122</v>
      </c>
      <c r="J692" s="279"/>
      <c r="K692" s="523"/>
      <c r="L692" s="21">
        <v>1</v>
      </c>
      <c r="M692" s="275" t="e">
        <f>VLOOKUP(A692,'Master Data'!A:P,23,FALSE)</f>
        <v>#REF!</v>
      </c>
      <c r="N692" s="72" t="e">
        <f t="shared" si="80"/>
        <v>#REF!</v>
      </c>
      <c r="O692" s="21"/>
      <c r="P692" s="21"/>
      <c r="Q692" s="256"/>
      <c r="R692" s="67"/>
      <c r="S692" s="67"/>
      <c r="T692" s="369"/>
      <c r="U692" s="384">
        <v>72</v>
      </c>
      <c r="V692" s="23"/>
      <c r="W692" s="23"/>
      <c r="X692" s="23"/>
      <c r="Y692" s="23"/>
      <c r="Z692" s="23"/>
      <c r="AA692" s="6"/>
      <c r="AB692"/>
      <c r="AC692" s="264"/>
      <c r="AD692" s="264"/>
    </row>
    <row r="693" spans="1:30" s="12" customFormat="1">
      <c r="A693" s="69" t="s">
        <v>885</v>
      </c>
      <c r="B693" s="17">
        <f>IFERROR(VLOOKUP($H693,'QB Inv Curr'!$H:$AD,13,FALSE),"")</f>
        <v>750</v>
      </c>
      <c r="C693" s="17">
        <f>IFERROR(VLOOKUP($H693,'QB Inv Curr'!$H:$AE,23,FALSE),"")</f>
        <v>6400</v>
      </c>
      <c r="D693" s="17">
        <f>IFERROR(VLOOKUP($H693,'QB Inv Curr'!$H:$AL,29,FALSE),"")</f>
        <v>0</v>
      </c>
      <c r="E693" s="17" t="str">
        <f t="shared" si="76"/>
        <v/>
      </c>
      <c r="F693" s="17">
        <f t="shared" si="75"/>
        <v>0</v>
      </c>
      <c r="G693" s="20"/>
      <c r="H693" s="69" t="s">
        <v>885</v>
      </c>
      <c r="I693" s="20" t="s">
        <v>1102</v>
      </c>
      <c r="J693" s="279"/>
      <c r="K693" s="523"/>
      <c r="L693" s="21">
        <v>5</v>
      </c>
      <c r="M693" s="275" t="e">
        <f>VLOOKUP(A693,'Master Data'!A:P,23,FALSE)</f>
        <v>#REF!</v>
      </c>
      <c r="N693" s="72" t="e">
        <f t="shared" si="80"/>
        <v>#REF!</v>
      </c>
      <c r="O693" s="21"/>
      <c r="P693" s="21"/>
      <c r="Q693" s="256"/>
      <c r="R693" s="67"/>
      <c r="S693" s="67"/>
      <c r="T693" s="369"/>
      <c r="U693" s="384">
        <v>73</v>
      </c>
      <c r="V693" s="23"/>
      <c r="W693" s="23"/>
      <c r="X693" s="23"/>
      <c r="Y693" s="23"/>
      <c r="Z693" s="23"/>
      <c r="AA693" s="6"/>
      <c r="AB693"/>
      <c r="AC693" s="264"/>
      <c r="AD693" s="264"/>
    </row>
    <row r="694" spans="1:30" s="12" customFormat="1">
      <c r="A694" s="69" t="s">
        <v>632</v>
      </c>
      <c r="B694" s="17">
        <f>IFERROR(VLOOKUP($H694,'QB Inv Curr'!$H:$AD,13,FALSE),"")</f>
        <v>590</v>
      </c>
      <c r="C694" s="17">
        <f>IFERROR(VLOOKUP($H694,'QB Inv Curr'!$H:$AE,23,FALSE),"")</f>
        <v>650</v>
      </c>
      <c r="D694" s="17">
        <f>IFERROR(VLOOKUP($H694,'QB Inv Curr'!$H:$AL,29,FALSE),"")</f>
        <v>0</v>
      </c>
      <c r="E694" s="17" t="str">
        <f t="shared" si="76"/>
        <v/>
      </c>
      <c r="F694" s="17">
        <f t="shared" si="75"/>
        <v>0</v>
      </c>
      <c r="G694" s="554"/>
      <c r="H694" s="69" t="s">
        <v>632</v>
      </c>
      <c r="I694" s="20" t="s">
        <v>1103</v>
      </c>
      <c r="J694" s="279"/>
      <c r="K694" s="523"/>
      <c r="L694" s="21">
        <v>1</v>
      </c>
      <c r="M694" s="275" t="e">
        <f>VLOOKUP(A694,'Master Data'!A:P,23,FALSE)</f>
        <v>#REF!</v>
      </c>
      <c r="N694" s="72" t="e">
        <f t="shared" si="80"/>
        <v>#REF!</v>
      </c>
      <c r="O694" s="21"/>
      <c r="P694" s="21"/>
      <c r="Q694" s="256"/>
      <c r="R694" s="67"/>
      <c r="S694" s="67"/>
      <c r="T694" s="369"/>
      <c r="U694" s="384">
        <v>74</v>
      </c>
      <c r="V694" s="23"/>
      <c r="W694" s="23"/>
      <c r="X694" s="23"/>
      <c r="Y694" s="2"/>
      <c r="Z694" s="23"/>
      <c r="AA694" s="6"/>
      <c r="AB694"/>
      <c r="AC694" s="264"/>
      <c r="AD694" s="264"/>
    </row>
    <row r="695" spans="1:30" s="2" customFormat="1">
      <c r="A695" s="69" t="s">
        <v>648</v>
      </c>
      <c r="B695" s="17">
        <f>IFERROR(VLOOKUP($H695,'QB Inv Curr'!$H:$AD,13,FALSE),"")</f>
        <v>500</v>
      </c>
      <c r="C695" s="17">
        <f>IFERROR(VLOOKUP($H695,'QB Inv Curr'!$H:$AE,23,FALSE),"")</f>
        <v>0</v>
      </c>
      <c r="D695" s="17">
        <f>IFERROR(VLOOKUP($H695,'QB Inv Curr'!$H:$AL,29,FALSE),"")</f>
        <v>0</v>
      </c>
      <c r="E695" s="17" t="str">
        <f t="shared" si="76"/>
        <v/>
      </c>
      <c r="F695" s="17">
        <f t="shared" si="75"/>
        <v>0</v>
      </c>
      <c r="G695" s="554"/>
      <c r="H695" s="69" t="s">
        <v>648</v>
      </c>
      <c r="I695" s="20" t="s">
        <v>1104</v>
      </c>
      <c r="J695" s="279"/>
      <c r="K695" s="523"/>
      <c r="L695" s="21">
        <v>1</v>
      </c>
      <c r="M695" s="275" t="e">
        <f>VLOOKUP(A695,'Master Data'!A:P,23,FALSE)</f>
        <v>#REF!</v>
      </c>
      <c r="N695" s="72" t="e">
        <f t="shared" si="80"/>
        <v>#REF!</v>
      </c>
      <c r="O695" s="21"/>
      <c r="P695" s="21"/>
      <c r="Q695" s="289"/>
      <c r="R695" s="532"/>
      <c r="S695" s="532"/>
      <c r="T695" s="370"/>
      <c r="U695" s="384">
        <v>75</v>
      </c>
      <c r="V695" s="23"/>
      <c r="W695" s="23"/>
      <c r="X695" s="23"/>
      <c r="Y695" s="23"/>
      <c r="Z695" s="23"/>
      <c r="AC695" s="264"/>
      <c r="AD695" s="264"/>
    </row>
    <row r="696" spans="1:30" s="12" customFormat="1">
      <c r="A696" s="69" t="s">
        <v>737</v>
      </c>
      <c r="B696" s="17">
        <f>IFERROR(VLOOKUP($H696,'QB Inv Curr'!$H:$AD,13,FALSE),"")</f>
        <v>140</v>
      </c>
      <c r="C696" s="17">
        <f>IFERROR(VLOOKUP($H696,'QB Inv Curr'!$H:$AE,23,FALSE),"")</f>
        <v>0</v>
      </c>
      <c r="D696" s="17">
        <f>IFERROR(VLOOKUP($H696,'QB Inv Curr'!$H:$AL,29,FALSE),"")</f>
        <v>0</v>
      </c>
      <c r="E696" s="17" t="str">
        <f t="shared" si="76"/>
        <v/>
      </c>
      <c r="F696" s="17">
        <f t="shared" si="75"/>
        <v>0</v>
      </c>
      <c r="G696" s="554" t="s">
        <v>1105</v>
      </c>
      <c r="H696" s="69" t="s">
        <v>737</v>
      </c>
      <c r="I696" s="20" t="s">
        <v>1106</v>
      </c>
      <c r="J696" s="279"/>
      <c r="K696" s="523"/>
      <c r="L696" s="21">
        <v>1</v>
      </c>
      <c r="M696" s="275" t="e">
        <f>VLOOKUP(A696,'Master Data'!A:P,23,FALSE)</f>
        <v>#REF!</v>
      </c>
      <c r="N696" s="72" t="e">
        <f t="shared" si="80"/>
        <v>#REF!</v>
      </c>
      <c r="O696" s="21"/>
      <c r="P696" s="21"/>
      <c r="Q696" s="256"/>
      <c r="R696" s="67"/>
      <c r="S696" s="67"/>
      <c r="T696" s="369"/>
      <c r="U696" s="385">
        <v>76</v>
      </c>
      <c r="V696" s="23"/>
      <c r="W696" s="23"/>
      <c r="X696" s="23"/>
      <c r="Y696" s="23"/>
      <c r="Z696" s="23"/>
      <c r="AA696" s="6"/>
      <c r="AB696"/>
      <c r="AC696" s="264"/>
      <c r="AD696" s="264"/>
    </row>
    <row r="697" spans="1:30" s="12" customFormat="1">
      <c r="A697" s="69" t="s">
        <v>739</v>
      </c>
      <c r="B697" s="17">
        <f>IFERROR(VLOOKUP($H697,'QB Inv Curr'!$H:$AD,13,FALSE),"")</f>
        <v>1440</v>
      </c>
      <c r="C697" s="17">
        <f>IFERROR(VLOOKUP($H697,'QB Inv Curr'!$H:$AE,23,FALSE),"")</f>
        <v>0</v>
      </c>
      <c r="D697" s="17">
        <f>IFERROR(VLOOKUP($H697,'QB Inv Curr'!$H:$AL,29,FALSE),"")</f>
        <v>0</v>
      </c>
      <c r="E697" s="17" t="str">
        <f t="shared" si="76"/>
        <v/>
      </c>
      <c r="F697" s="17">
        <f t="shared" si="75"/>
        <v>0</v>
      </c>
      <c r="G697" s="554" t="s">
        <v>1105</v>
      </c>
      <c r="H697" s="69" t="s">
        <v>739</v>
      </c>
      <c r="I697" s="20" t="s">
        <v>1107</v>
      </c>
      <c r="J697" s="279"/>
      <c r="K697" s="523"/>
      <c r="L697" s="21">
        <v>1</v>
      </c>
      <c r="M697" s="275" t="e">
        <f>VLOOKUP(A697,'Master Data'!A:P,23,FALSE)</f>
        <v>#REF!</v>
      </c>
      <c r="N697" s="72" t="e">
        <f t="shared" si="80"/>
        <v>#REF!</v>
      </c>
      <c r="O697" s="21"/>
      <c r="P697" s="21"/>
      <c r="Q697" s="256"/>
      <c r="R697" s="67"/>
      <c r="S697" s="67"/>
      <c r="T697" s="369"/>
      <c r="U697" s="384">
        <v>77</v>
      </c>
      <c r="V697" s="23"/>
      <c r="W697" s="23"/>
      <c r="X697" s="23"/>
      <c r="Y697" s="23"/>
      <c r="Z697" s="23"/>
      <c r="AA697" s="6"/>
      <c r="AB697"/>
      <c r="AC697" s="264"/>
      <c r="AD697" s="264"/>
    </row>
    <row r="698" spans="1:30" s="12" customFormat="1">
      <c r="A698" s="69" t="s">
        <v>1108</v>
      </c>
      <c r="B698" s="17">
        <f>IFERROR(VLOOKUP($H698,'QB Inv Curr'!$H:$AD,13,FALSE),"")</f>
        <v>1500</v>
      </c>
      <c r="C698" s="17">
        <f>IFERROR(VLOOKUP($H698,'QB Inv Curr'!$H:$AE,23,FALSE),"")</f>
        <v>0</v>
      </c>
      <c r="D698" s="17">
        <f>IFERROR(VLOOKUP($H698,'QB Inv Curr'!$H:$AL,29,FALSE),"")</f>
        <v>0</v>
      </c>
      <c r="E698" s="17" t="str">
        <f t="shared" si="76"/>
        <v/>
      </c>
      <c r="F698" s="17">
        <f t="shared" si="75"/>
        <v>0</v>
      </c>
      <c r="G698" s="554" t="s">
        <v>1105</v>
      </c>
      <c r="H698" s="69" t="s">
        <v>1108</v>
      </c>
      <c r="I698" s="20" t="s">
        <v>1109</v>
      </c>
      <c r="J698" s="279"/>
      <c r="K698" s="523"/>
      <c r="L698" s="21">
        <v>1</v>
      </c>
      <c r="M698" s="275" t="e">
        <f>VLOOKUP(A698,'Master Data'!A:P,23,FALSE)</f>
        <v>#REF!</v>
      </c>
      <c r="N698" s="72" t="e">
        <f t="shared" si="80"/>
        <v>#REF!</v>
      </c>
      <c r="O698" s="21"/>
      <c r="P698" s="21"/>
      <c r="Q698" s="256"/>
      <c r="R698" s="67"/>
      <c r="S698" s="67"/>
      <c r="T698" s="369"/>
      <c r="U698" s="384">
        <v>78</v>
      </c>
      <c r="V698" s="23"/>
      <c r="W698" s="23"/>
      <c r="X698" s="23"/>
      <c r="Y698" s="23"/>
      <c r="Z698" s="23"/>
      <c r="AA698" s="6"/>
      <c r="AB698"/>
      <c r="AC698" s="264"/>
      <c r="AD698" s="264"/>
    </row>
    <row r="699" spans="1:30" s="12" customFormat="1">
      <c r="A699" s="69" t="s">
        <v>789</v>
      </c>
      <c r="B699" s="17">
        <f>IFERROR(VLOOKUP($H699,'QB Inv Curr'!$H:$AD,13,FALSE),"")</f>
        <v>3000</v>
      </c>
      <c r="C699" s="17">
        <f>IFERROR(VLOOKUP($H699,'QB Inv Curr'!$H:$AE,23,FALSE),"")</f>
        <v>2000</v>
      </c>
      <c r="D699" s="17">
        <f>IFERROR(VLOOKUP($H699,'QB Inv Curr'!$H:$AL,29,FALSE),"")</f>
        <v>0</v>
      </c>
      <c r="E699" s="17" t="str">
        <f t="shared" si="76"/>
        <v/>
      </c>
      <c r="F699" s="17">
        <f t="shared" si="75"/>
        <v>0</v>
      </c>
      <c r="G699" s="554" t="s">
        <v>1105</v>
      </c>
      <c r="H699" s="69" t="s">
        <v>789</v>
      </c>
      <c r="I699" s="20" t="s">
        <v>1110</v>
      </c>
      <c r="J699" s="279"/>
      <c r="K699" s="523"/>
      <c r="L699" s="21">
        <v>1</v>
      </c>
      <c r="M699" s="275" t="e">
        <f>VLOOKUP(A699,'Master Data'!A:P,23,FALSE)</f>
        <v>#REF!</v>
      </c>
      <c r="N699" s="72" t="e">
        <f t="shared" si="80"/>
        <v>#REF!</v>
      </c>
      <c r="O699" s="21"/>
      <c r="P699" s="21"/>
      <c r="Q699" s="256"/>
      <c r="R699" s="67"/>
      <c r="S699" s="67"/>
      <c r="T699" s="369"/>
      <c r="U699" s="384">
        <v>79</v>
      </c>
      <c r="V699" s="23"/>
      <c r="W699" s="23"/>
      <c r="X699" s="23"/>
      <c r="Y699" s="23"/>
      <c r="Z699" s="23"/>
      <c r="AA699" s="6"/>
      <c r="AB699"/>
      <c r="AC699" s="264"/>
      <c r="AD699" s="264"/>
    </row>
    <row r="700" spans="1:30" s="2" customFormat="1">
      <c r="A700" s="69" t="s">
        <v>741</v>
      </c>
      <c r="B700" s="17">
        <f>IFERROR(VLOOKUP($H700,'QB Inv Curr'!$H:$AD,13,FALSE),"")</f>
        <v>1440</v>
      </c>
      <c r="C700" s="17">
        <f>IFERROR(VLOOKUP($H700,'QB Inv Curr'!$H:$AE,23,FALSE),"")</f>
        <v>0</v>
      </c>
      <c r="D700" s="17">
        <f>IFERROR(VLOOKUP($H700,'QB Inv Curr'!$H:$AL,29,FALSE),"")</f>
        <v>0</v>
      </c>
      <c r="E700" s="17" t="str">
        <f t="shared" si="76"/>
        <v/>
      </c>
      <c r="F700" s="17">
        <f t="shared" si="75"/>
        <v>0</v>
      </c>
      <c r="G700" s="554" t="s">
        <v>1105</v>
      </c>
      <c r="H700" s="69" t="s">
        <v>741</v>
      </c>
      <c r="I700" s="20" t="s">
        <v>791</v>
      </c>
      <c r="J700" s="279"/>
      <c r="K700" s="523"/>
      <c r="L700" s="21">
        <v>1</v>
      </c>
      <c r="M700" s="275" t="e">
        <f>VLOOKUP(A700,'Master Data'!A:P,23,FALSE)</f>
        <v>#REF!</v>
      </c>
      <c r="N700" s="72" t="e">
        <f t="shared" si="80"/>
        <v>#REF!</v>
      </c>
      <c r="O700" s="21"/>
      <c r="P700" s="21"/>
      <c r="Q700" s="289"/>
      <c r="R700" s="532"/>
      <c r="S700" s="532"/>
      <c r="T700" s="370"/>
      <c r="U700" s="384">
        <v>80</v>
      </c>
      <c r="V700" s="23"/>
      <c r="W700" s="23"/>
      <c r="X700" s="23"/>
      <c r="Y700" s="23"/>
      <c r="Z700" s="23"/>
      <c r="AC700" s="264"/>
      <c r="AD700" s="264"/>
    </row>
    <row r="701" spans="1:30" s="12" customFormat="1">
      <c r="A701" s="543"/>
      <c r="B701" s="17" t="str">
        <f>IFERROR(VLOOKUP($H701,'QB Inv Curr'!$H:$AD,13,FALSE),"")</f>
        <v/>
      </c>
      <c r="C701" s="17" t="str">
        <f>IFERROR(VLOOKUP($H701,'QB Inv Curr'!$H:$AE,23,FALSE),"")</f>
        <v/>
      </c>
      <c r="D701" s="17" t="str">
        <f>IFERROR(VLOOKUP($H701,'QB Inv Curr'!$H:$AL,29,FALSE),"")</f>
        <v/>
      </c>
      <c r="E701" s="17" t="str">
        <f t="shared" si="76"/>
        <v/>
      </c>
      <c r="F701" s="17" t="str">
        <f t="shared" si="75"/>
        <v/>
      </c>
      <c r="G701" s="541"/>
      <c r="H701" s="543"/>
      <c r="I701" s="541"/>
      <c r="J701" s="281"/>
      <c r="K701" s="524"/>
      <c r="L701" s="86"/>
      <c r="M701" s="87"/>
      <c r="N701" s="87"/>
      <c r="O701" s="86"/>
      <c r="P701" s="86"/>
      <c r="Q701" s="249"/>
      <c r="R701" s="67"/>
      <c r="S701" s="67"/>
      <c r="T701" s="369"/>
      <c r="U701" s="385">
        <v>81</v>
      </c>
      <c r="V701" s="23"/>
      <c r="W701" s="23"/>
      <c r="X701" s="23"/>
      <c r="Y701" s="23"/>
      <c r="Z701" s="23"/>
      <c r="AA701" s="6"/>
      <c r="AB701"/>
      <c r="AC701" s="264"/>
      <c r="AD701" s="264"/>
    </row>
    <row r="702" spans="1:30" s="12" customFormat="1" ht="47.25">
      <c r="A702" s="555" t="s">
        <v>348</v>
      </c>
      <c r="B702" s="17" t="str">
        <f>IFERROR(VLOOKUP($H702,'QB Inv Curr'!$H:$AD,13,FALSE),"")</f>
        <v/>
      </c>
      <c r="C702" s="17" t="str">
        <f>IFERROR(VLOOKUP($H702,'QB Inv Curr'!$H:$AE,23,FALSE),"")</f>
        <v/>
      </c>
      <c r="D702" s="17" t="str">
        <f>IFERROR(VLOOKUP($H702,'QB Inv Curr'!$H:$AL,29,FALSE),"")</f>
        <v/>
      </c>
      <c r="E702" s="17" t="str">
        <f t="shared" si="76"/>
        <v/>
      </c>
      <c r="F702" s="17" t="str">
        <f t="shared" si="75"/>
        <v/>
      </c>
      <c r="G702" s="542" t="s">
        <v>349</v>
      </c>
      <c r="H702" s="555" t="s">
        <v>348</v>
      </c>
      <c r="I702" s="542"/>
      <c r="J702" s="278" t="s">
        <v>1136</v>
      </c>
      <c r="K702" s="521">
        <v>810797030612</v>
      </c>
      <c r="L702" s="17">
        <v>1</v>
      </c>
      <c r="M702" s="78"/>
      <c r="N702" s="78"/>
      <c r="O702" s="17">
        <v>72</v>
      </c>
      <c r="P702" s="17">
        <v>20</v>
      </c>
      <c r="Q702" s="18"/>
      <c r="R702" s="255" t="e">
        <v>#N/A</v>
      </c>
      <c r="S702" s="255" t="e">
        <v>#N/A</v>
      </c>
      <c r="T702" s="371"/>
      <c r="U702" s="384">
        <v>82</v>
      </c>
      <c r="V702" s="23"/>
      <c r="W702" s="66">
        <f>Q702*1.55</f>
        <v>0</v>
      </c>
      <c r="X702" s="260" t="e">
        <f>SUM(W702-Q702)/W702</f>
        <v>#DIV/0!</v>
      </c>
      <c r="Y702" s="66">
        <f>Y696</f>
        <v>0</v>
      </c>
      <c r="Z702" s="260" t="e">
        <f>SUM(Y702-W702)/Y702</f>
        <v>#DIV/0!</v>
      </c>
      <c r="AA702" s="287">
        <f>AA696</f>
        <v>0</v>
      </c>
      <c r="AB702" s="261" t="e">
        <f>SUM(AA702-Q702)/AA702</f>
        <v>#DIV/0!</v>
      </c>
      <c r="AC702" s="264"/>
      <c r="AD702" s="264"/>
    </row>
    <row r="703" spans="1:30" s="12" customFormat="1">
      <c r="A703" s="69"/>
      <c r="B703" s="17" t="str">
        <f>IFERROR(VLOOKUP($H703,'QB Inv Curr'!$H:$AD,13,FALSE),"")</f>
        <v/>
      </c>
      <c r="C703" s="17" t="str">
        <f>IFERROR(VLOOKUP($H703,'QB Inv Curr'!$H:$AE,23,FALSE),"")</f>
        <v/>
      </c>
      <c r="D703" s="17" t="str">
        <f>IFERROR(VLOOKUP($H703,'QB Inv Curr'!$H:$AL,29,FALSE),"")</f>
        <v/>
      </c>
      <c r="E703" s="17" t="str">
        <f t="shared" si="76"/>
        <v/>
      </c>
      <c r="F703" s="17" t="str">
        <f t="shared" si="75"/>
        <v/>
      </c>
      <c r="G703" s="69" t="s">
        <v>1137</v>
      </c>
      <c r="H703" s="69"/>
      <c r="I703" s="20" t="s">
        <v>1138</v>
      </c>
      <c r="J703" s="279"/>
      <c r="K703" s="523"/>
      <c r="L703" s="21">
        <v>1</v>
      </c>
      <c r="M703" s="275" t="e">
        <f>VLOOKUP(A703,'Master Data'!A:P,23,FALSE)</f>
        <v>#N/A</v>
      </c>
      <c r="N703" s="72" t="e">
        <f t="shared" ref="N703:N714" si="81">SUM(M703*1.42)*L703</f>
        <v>#N/A</v>
      </c>
      <c r="O703" s="21"/>
      <c r="P703" s="21"/>
      <c r="Q703" s="269"/>
      <c r="R703" s="67"/>
      <c r="S703" s="67"/>
      <c r="T703" s="369"/>
      <c r="U703" s="384">
        <v>83</v>
      </c>
      <c r="V703" s="23"/>
      <c r="W703" s="23"/>
      <c r="X703" s="23"/>
      <c r="Y703" s="23"/>
      <c r="Z703" s="23"/>
      <c r="AA703" s="287">
        <v>113.24</v>
      </c>
      <c r="AB703"/>
      <c r="AC703" s="262" t="s">
        <v>1139</v>
      </c>
      <c r="AD703" s="264" t="s">
        <v>1135</v>
      </c>
    </row>
    <row r="704" spans="1:30" s="12" customFormat="1">
      <c r="A704" s="69" t="s">
        <v>795</v>
      </c>
      <c r="B704" s="17">
        <f>IFERROR(VLOOKUP($H704,'QB Inv Curr'!$H:$AD,13,FALSE),"")</f>
        <v>1190</v>
      </c>
      <c r="C704" s="17">
        <f>IFERROR(VLOOKUP($H704,'QB Inv Curr'!$H:$AE,23,FALSE),"")</f>
        <v>1080</v>
      </c>
      <c r="D704" s="17">
        <f>IFERROR(VLOOKUP($H704,'QB Inv Curr'!$H:$AL,29,FALSE),"")</f>
        <v>0</v>
      </c>
      <c r="E704" s="17" t="str">
        <f t="shared" si="76"/>
        <v/>
      </c>
      <c r="F704" s="17">
        <f t="shared" si="75"/>
        <v>0</v>
      </c>
      <c r="G704" s="20"/>
      <c r="H704" s="69" t="s">
        <v>795</v>
      </c>
      <c r="I704" s="20" t="s">
        <v>1120</v>
      </c>
      <c r="J704" s="279"/>
      <c r="K704" s="523"/>
      <c r="L704" s="21">
        <v>1</v>
      </c>
      <c r="M704" s="275" t="e">
        <f>VLOOKUP(A704,'Master Data'!A:P,23,FALSE)</f>
        <v>#REF!</v>
      </c>
      <c r="N704" s="72" t="e">
        <f t="shared" si="81"/>
        <v>#REF!</v>
      </c>
      <c r="O704" s="21"/>
      <c r="P704" s="21"/>
      <c r="Q704" s="256"/>
      <c r="R704" s="67"/>
      <c r="S704" s="67"/>
      <c r="T704" s="369"/>
      <c r="U704" s="384">
        <v>84</v>
      </c>
      <c r="V704" s="23"/>
      <c r="W704" s="23"/>
      <c r="X704" s="23"/>
      <c r="Y704" s="23"/>
      <c r="Z704" s="23"/>
      <c r="AA704" s="6">
        <v>55.99</v>
      </c>
      <c r="AB704"/>
      <c r="AC704" s="262" t="s">
        <v>1140</v>
      </c>
      <c r="AD704" s="264" t="s">
        <v>1127</v>
      </c>
    </row>
    <row r="705" spans="1:30" s="12" customFormat="1">
      <c r="A705" s="69" t="s">
        <v>804</v>
      </c>
      <c r="B705" s="17">
        <f>IFERROR(VLOOKUP($H705,'QB Inv Curr'!$H:$AD,13,FALSE),"")</f>
        <v>984</v>
      </c>
      <c r="C705" s="17">
        <f>IFERROR(VLOOKUP($H705,'QB Inv Curr'!$H:$AE,23,FALSE),"")</f>
        <v>1728</v>
      </c>
      <c r="D705" s="17">
        <f>IFERROR(VLOOKUP($H705,'QB Inv Curr'!$H:$AL,29,FALSE),"")</f>
        <v>0</v>
      </c>
      <c r="E705" s="17" t="str">
        <f t="shared" si="76"/>
        <v/>
      </c>
      <c r="F705" s="17">
        <f t="shared" si="75"/>
        <v>0</v>
      </c>
      <c r="G705" s="20"/>
      <c r="H705" s="69" t="s">
        <v>804</v>
      </c>
      <c r="I705" s="20" t="s">
        <v>1121</v>
      </c>
      <c r="J705" s="279"/>
      <c r="K705" s="523"/>
      <c r="L705" s="21">
        <v>1</v>
      </c>
      <c r="M705" s="275" t="e">
        <f>VLOOKUP(A705,'Master Data'!A:P,23,FALSE)</f>
        <v>#REF!</v>
      </c>
      <c r="N705" s="72" t="e">
        <f t="shared" si="81"/>
        <v>#REF!</v>
      </c>
      <c r="O705" s="21"/>
      <c r="P705" s="21"/>
      <c r="Q705" s="256"/>
      <c r="R705" s="67"/>
      <c r="S705" s="67"/>
      <c r="T705" s="369"/>
      <c r="U705" s="384">
        <v>85</v>
      </c>
      <c r="V705" s="23"/>
      <c r="W705" s="23"/>
      <c r="X705" s="23"/>
      <c r="Y705" s="23"/>
      <c r="Z705" s="23"/>
      <c r="AA705" s="6"/>
      <c r="AB705"/>
      <c r="AC705" s="264"/>
      <c r="AD705" s="264"/>
    </row>
    <row r="706" spans="1:30" s="12" customFormat="1">
      <c r="A706" s="69" t="s">
        <v>578</v>
      </c>
      <c r="B706" s="17">
        <f>IFERROR(VLOOKUP($H706,'QB Inv Curr'!$H:$AD,13,FALSE),"")</f>
        <v>160</v>
      </c>
      <c r="C706" s="17">
        <f>IFERROR(VLOOKUP($H706,'QB Inv Curr'!$H:$AE,23,FALSE),"")</f>
        <v>0</v>
      </c>
      <c r="D706" s="17">
        <f>IFERROR(VLOOKUP($H706,'QB Inv Curr'!$H:$AL,29,FALSE),"")</f>
        <v>121.7</v>
      </c>
      <c r="E706" s="17">
        <f t="shared" si="76"/>
        <v>1.3147082990961381</v>
      </c>
      <c r="F706" s="17">
        <f t="shared" si="75"/>
        <v>1460.4</v>
      </c>
      <c r="G706" s="20"/>
      <c r="H706" s="69" t="s">
        <v>578</v>
      </c>
      <c r="I706" s="20" t="s">
        <v>1122</v>
      </c>
      <c r="J706" s="279"/>
      <c r="K706" s="523"/>
      <c r="L706" s="21">
        <v>1</v>
      </c>
      <c r="M706" s="275" t="e">
        <f>VLOOKUP(A706,'Master Data'!A:P,23,FALSE)</f>
        <v>#REF!</v>
      </c>
      <c r="N706" s="72" t="e">
        <f t="shared" si="81"/>
        <v>#REF!</v>
      </c>
      <c r="O706" s="21"/>
      <c r="P706" s="21"/>
      <c r="Q706" s="256"/>
      <c r="R706" s="67"/>
      <c r="S706" s="67"/>
      <c r="T706" s="369"/>
      <c r="U706" s="385">
        <v>86</v>
      </c>
      <c r="V706" s="23"/>
      <c r="W706" s="23"/>
      <c r="X706" s="23"/>
      <c r="Y706" s="23"/>
      <c r="Z706" s="23"/>
      <c r="AA706" s="6"/>
      <c r="AB706"/>
      <c r="AC706" s="264"/>
      <c r="AD706" s="264"/>
    </row>
    <row r="707" spans="1:30" s="12" customFormat="1">
      <c r="A707" s="69" t="s">
        <v>885</v>
      </c>
      <c r="B707" s="17">
        <f>IFERROR(VLOOKUP($H707,'QB Inv Curr'!$H:$AD,13,FALSE),"")</f>
        <v>750</v>
      </c>
      <c r="C707" s="17">
        <f>IFERROR(VLOOKUP($H707,'QB Inv Curr'!$H:$AE,23,FALSE),"")</f>
        <v>6400</v>
      </c>
      <c r="D707" s="17">
        <f>IFERROR(VLOOKUP($H707,'QB Inv Curr'!$H:$AL,29,FALSE),"")</f>
        <v>0</v>
      </c>
      <c r="E707" s="17" t="str">
        <f t="shared" si="76"/>
        <v/>
      </c>
      <c r="F707" s="17">
        <f t="shared" si="75"/>
        <v>0</v>
      </c>
      <c r="G707" s="20"/>
      <c r="H707" s="69" t="s">
        <v>885</v>
      </c>
      <c r="I707" s="20" t="s">
        <v>1102</v>
      </c>
      <c r="J707" s="279"/>
      <c r="K707" s="523"/>
      <c r="L707" s="21">
        <v>5</v>
      </c>
      <c r="M707" s="275" t="e">
        <f>VLOOKUP(A707,'Master Data'!A:P,23,FALSE)</f>
        <v>#REF!</v>
      </c>
      <c r="N707" s="72" t="e">
        <f t="shared" si="81"/>
        <v>#REF!</v>
      </c>
      <c r="O707" s="21"/>
      <c r="P707" s="21"/>
      <c r="Q707" s="256"/>
      <c r="R707" s="67"/>
      <c r="S707" s="67"/>
      <c r="T707" s="369"/>
      <c r="U707" s="384">
        <v>87</v>
      </c>
      <c r="V707" s="23"/>
      <c r="W707" s="23"/>
      <c r="X707" s="23"/>
      <c r="Y707" s="23"/>
      <c r="Z707" s="23"/>
      <c r="AA707" s="6"/>
      <c r="AB707"/>
      <c r="AC707" s="264"/>
      <c r="AD707" s="264"/>
    </row>
    <row r="708" spans="1:30" s="12" customFormat="1">
      <c r="A708" s="69" t="s">
        <v>632</v>
      </c>
      <c r="B708" s="17">
        <f>IFERROR(VLOOKUP($H708,'QB Inv Curr'!$H:$AD,13,FALSE),"")</f>
        <v>590</v>
      </c>
      <c r="C708" s="17">
        <f>IFERROR(VLOOKUP($H708,'QB Inv Curr'!$H:$AE,23,FALSE),"")</f>
        <v>650</v>
      </c>
      <c r="D708" s="17">
        <f>IFERROR(VLOOKUP($H708,'QB Inv Curr'!$H:$AL,29,FALSE),"")</f>
        <v>0</v>
      </c>
      <c r="E708" s="17" t="str">
        <f t="shared" si="76"/>
        <v/>
      </c>
      <c r="F708" s="17">
        <f t="shared" ref="F708:F771" si="82">IFERROR(SUM(D708*12),"")</f>
        <v>0</v>
      </c>
      <c r="G708" s="554"/>
      <c r="H708" s="69" t="s">
        <v>632</v>
      </c>
      <c r="I708" s="20" t="s">
        <v>1103</v>
      </c>
      <c r="J708" s="279"/>
      <c r="K708" s="523"/>
      <c r="L708" s="21">
        <v>1</v>
      </c>
      <c r="M708" s="275" t="e">
        <f>VLOOKUP(A708,'Master Data'!A:P,23,FALSE)</f>
        <v>#REF!</v>
      </c>
      <c r="N708" s="72" t="e">
        <f t="shared" si="81"/>
        <v>#REF!</v>
      </c>
      <c r="O708" s="21"/>
      <c r="P708" s="21"/>
      <c r="Q708" s="256"/>
      <c r="R708" s="67"/>
      <c r="S708" s="67"/>
      <c r="T708" s="369"/>
      <c r="U708" s="384">
        <v>88</v>
      </c>
      <c r="V708" s="23"/>
      <c r="W708" s="23"/>
      <c r="X708" s="23"/>
      <c r="Y708" s="2"/>
      <c r="Z708" s="23"/>
      <c r="AA708" s="6"/>
      <c r="AB708"/>
      <c r="AC708" s="264"/>
      <c r="AD708" s="264"/>
    </row>
    <row r="709" spans="1:30" s="2" customFormat="1">
      <c r="A709" s="69" t="s">
        <v>648</v>
      </c>
      <c r="B709" s="17">
        <f>IFERROR(VLOOKUP($H709,'QB Inv Curr'!$H:$AD,13,FALSE),"")</f>
        <v>500</v>
      </c>
      <c r="C709" s="17">
        <f>IFERROR(VLOOKUP($H709,'QB Inv Curr'!$H:$AE,23,FALSE),"")</f>
        <v>0</v>
      </c>
      <c r="D709" s="17">
        <f>IFERROR(VLOOKUP($H709,'QB Inv Curr'!$H:$AL,29,FALSE),"")</f>
        <v>0</v>
      </c>
      <c r="E709" s="17" t="str">
        <f t="shared" ref="E709:E772" si="83">IFERROR(SUM(B709/D709),"")</f>
        <v/>
      </c>
      <c r="F709" s="17">
        <f t="shared" si="82"/>
        <v>0</v>
      </c>
      <c r="G709" s="554"/>
      <c r="H709" s="69" t="s">
        <v>648</v>
      </c>
      <c r="I709" s="20" t="s">
        <v>1104</v>
      </c>
      <c r="J709" s="279"/>
      <c r="K709" s="523"/>
      <c r="L709" s="21">
        <v>1</v>
      </c>
      <c r="M709" s="275" t="e">
        <f>VLOOKUP(A709,'Master Data'!A:P,23,FALSE)</f>
        <v>#REF!</v>
      </c>
      <c r="N709" s="72" t="e">
        <f t="shared" si="81"/>
        <v>#REF!</v>
      </c>
      <c r="O709" s="21"/>
      <c r="P709" s="21"/>
      <c r="Q709" s="292"/>
      <c r="R709" s="374"/>
      <c r="S709" s="374"/>
      <c r="T709" s="374"/>
      <c r="U709" s="384">
        <v>89</v>
      </c>
      <c r="W709" s="23"/>
      <c r="X709" s="23"/>
      <c r="Y709" s="23"/>
      <c r="AC709" s="265"/>
      <c r="AD709" s="265"/>
    </row>
    <row r="710" spans="1:30" s="12" customFormat="1">
      <c r="A710" s="69" t="s">
        <v>737</v>
      </c>
      <c r="B710" s="17">
        <f>IFERROR(VLOOKUP($H710,'QB Inv Curr'!$H:$AD,13,FALSE),"")</f>
        <v>140</v>
      </c>
      <c r="C710" s="17">
        <f>IFERROR(VLOOKUP($H710,'QB Inv Curr'!$H:$AE,23,FALSE),"")</f>
        <v>0</v>
      </c>
      <c r="D710" s="17">
        <f>IFERROR(VLOOKUP($H710,'QB Inv Curr'!$H:$AL,29,FALSE),"")</f>
        <v>0</v>
      </c>
      <c r="E710" s="17" t="str">
        <f t="shared" si="83"/>
        <v/>
      </c>
      <c r="F710" s="17">
        <f t="shared" si="82"/>
        <v>0</v>
      </c>
      <c r="G710" s="554" t="s">
        <v>1105</v>
      </c>
      <c r="H710" s="69" t="s">
        <v>737</v>
      </c>
      <c r="I710" s="20" t="s">
        <v>1106</v>
      </c>
      <c r="J710" s="279"/>
      <c r="K710" s="523"/>
      <c r="L710" s="21">
        <v>1</v>
      </c>
      <c r="M710" s="275" t="e">
        <f>VLOOKUP(A710,'Master Data'!A:P,23,FALSE)</f>
        <v>#REF!</v>
      </c>
      <c r="N710" s="72" t="e">
        <f t="shared" si="81"/>
        <v>#REF!</v>
      </c>
      <c r="O710" s="21"/>
      <c r="P710" s="21"/>
      <c r="Q710" s="256"/>
      <c r="R710" s="67"/>
      <c r="S710" s="67"/>
      <c r="T710" s="369"/>
      <c r="U710" s="384">
        <v>90</v>
      </c>
      <c r="V710" s="23"/>
      <c r="W710" s="23"/>
      <c r="X710" s="23"/>
      <c r="Y710" s="23"/>
      <c r="Z710" s="23"/>
      <c r="AA710" s="6"/>
      <c r="AB710"/>
      <c r="AC710" s="264"/>
      <c r="AD710" s="264"/>
    </row>
    <row r="711" spans="1:30" s="12" customFormat="1">
      <c r="A711" s="69" t="s">
        <v>739</v>
      </c>
      <c r="B711" s="17">
        <f>IFERROR(VLOOKUP($H711,'QB Inv Curr'!$H:$AD,13,FALSE),"")</f>
        <v>1440</v>
      </c>
      <c r="C711" s="17">
        <f>IFERROR(VLOOKUP($H711,'QB Inv Curr'!$H:$AE,23,FALSE),"")</f>
        <v>0</v>
      </c>
      <c r="D711" s="17">
        <f>IFERROR(VLOOKUP($H711,'QB Inv Curr'!$H:$AL,29,FALSE),"")</f>
        <v>0</v>
      </c>
      <c r="E711" s="17" t="str">
        <f t="shared" si="83"/>
        <v/>
      </c>
      <c r="F711" s="17">
        <f t="shared" si="82"/>
        <v>0</v>
      </c>
      <c r="G711" s="554" t="s">
        <v>1105</v>
      </c>
      <c r="H711" s="69" t="s">
        <v>739</v>
      </c>
      <c r="I711" s="20" t="s">
        <v>1107</v>
      </c>
      <c r="J711" s="279"/>
      <c r="K711" s="523"/>
      <c r="L711" s="21">
        <v>1</v>
      </c>
      <c r="M711" s="275" t="e">
        <f>VLOOKUP(A711,'Master Data'!A:P,23,FALSE)</f>
        <v>#REF!</v>
      </c>
      <c r="N711" s="72" t="e">
        <f t="shared" si="81"/>
        <v>#REF!</v>
      </c>
      <c r="O711" s="21"/>
      <c r="P711" s="21"/>
      <c r="Q711" s="256"/>
      <c r="R711" s="67"/>
      <c r="S711" s="67"/>
      <c r="T711" s="369"/>
      <c r="U711" s="385">
        <v>91</v>
      </c>
      <c r="V711" s="23"/>
      <c r="W711" s="23"/>
      <c r="X711" s="23"/>
      <c r="Y711" s="23"/>
      <c r="Z711" s="23"/>
      <c r="AA711" s="6"/>
      <c r="AB711"/>
      <c r="AC711" s="264"/>
      <c r="AD711" s="264"/>
    </row>
    <row r="712" spans="1:30" s="12" customFormat="1">
      <c r="A712" s="69" t="s">
        <v>1108</v>
      </c>
      <c r="B712" s="17">
        <f>IFERROR(VLOOKUP($H712,'QB Inv Curr'!$H:$AD,13,FALSE),"")</f>
        <v>1500</v>
      </c>
      <c r="C712" s="17">
        <f>IFERROR(VLOOKUP($H712,'QB Inv Curr'!$H:$AE,23,FALSE),"")</f>
        <v>0</v>
      </c>
      <c r="D712" s="17">
        <f>IFERROR(VLOOKUP($H712,'QB Inv Curr'!$H:$AL,29,FALSE),"")</f>
        <v>0</v>
      </c>
      <c r="E712" s="17" t="str">
        <f t="shared" si="83"/>
        <v/>
      </c>
      <c r="F712" s="17">
        <f t="shared" si="82"/>
        <v>0</v>
      </c>
      <c r="G712" s="554" t="s">
        <v>1105</v>
      </c>
      <c r="H712" s="69" t="s">
        <v>1108</v>
      </c>
      <c r="I712" s="20" t="s">
        <v>1109</v>
      </c>
      <c r="J712" s="279"/>
      <c r="K712" s="523"/>
      <c r="L712" s="21">
        <v>1</v>
      </c>
      <c r="M712" s="275" t="e">
        <f>VLOOKUP(A712,'Master Data'!A:P,23,FALSE)</f>
        <v>#REF!</v>
      </c>
      <c r="N712" s="72" t="e">
        <f t="shared" si="81"/>
        <v>#REF!</v>
      </c>
      <c r="O712" s="21"/>
      <c r="P712" s="21"/>
      <c r="Q712" s="256"/>
      <c r="R712" s="67"/>
      <c r="S712" s="67"/>
      <c r="T712" s="369"/>
      <c r="U712" s="384">
        <v>92</v>
      </c>
      <c r="V712" s="23"/>
      <c r="W712" s="23"/>
      <c r="X712" s="23"/>
      <c r="Y712" s="23"/>
      <c r="Z712" s="23"/>
      <c r="AA712" s="6"/>
      <c r="AB712"/>
      <c r="AC712" s="264"/>
      <c r="AD712" s="264"/>
    </row>
    <row r="713" spans="1:30" s="12" customFormat="1">
      <c r="A713" s="69" t="s">
        <v>789</v>
      </c>
      <c r="B713" s="17">
        <f>IFERROR(VLOOKUP($H713,'QB Inv Curr'!$H:$AD,13,FALSE),"")</f>
        <v>3000</v>
      </c>
      <c r="C713" s="17">
        <f>IFERROR(VLOOKUP($H713,'QB Inv Curr'!$H:$AE,23,FALSE),"")</f>
        <v>2000</v>
      </c>
      <c r="D713" s="17">
        <f>IFERROR(VLOOKUP($H713,'QB Inv Curr'!$H:$AL,29,FALSE),"")</f>
        <v>0</v>
      </c>
      <c r="E713" s="17" t="str">
        <f t="shared" si="83"/>
        <v/>
      </c>
      <c r="F713" s="17">
        <f t="shared" si="82"/>
        <v>0</v>
      </c>
      <c r="G713" s="554" t="s">
        <v>1105</v>
      </c>
      <c r="H713" s="69" t="s">
        <v>789</v>
      </c>
      <c r="I713" s="20" t="s">
        <v>1110</v>
      </c>
      <c r="J713" s="279"/>
      <c r="K713" s="523"/>
      <c r="L713" s="21">
        <v>1</v>
      </c>
      <c r="M713" s="275" t="e">
        <f>VLOOKUP(A713,'Master Data'!A:P,23,FALSE)</f>
        <v>#REF!</v>
      </c>
      <c r="N713" s="72" t="e">
        <f t="shared" si="81"/>
        <v>#REF!</v>
      </c>
      <c r="O713" s="21"/>
      <c r="P713" s="21"/>
      <c r="Q713" s="256"/>
      <c r="R713" s="67"/>
      <c r="S713" s="67"/>
      <c r="T713" s="369"/>
      <c r="U713" s="384">
        <v>93</v>
      </c>
      <c r="V713" s="23"/>
      <c r="W713" s="23"/>
      <c r="X713" s="23"/>
      <c r="Y713" s="23"/>
      <c r="Z713" s="23"/>
      <c r="AA713" s="6"/>
      <c r="AB713"/>
      <c r="AC713" s="264"/>
      <c r="AD713" s="264"/>
    </row>
    <row r="714" spans="1:30" s="2" customFormat="1">
      <c r="A714" s="69" t="s">
        <v>741</v>
      </c>
      <c r="B714" s="17">
        <f>IFERROR(VLOOKUP($H714,'QB Inv Curr'!$H:$AD,13,FALSE),"")</f>
        <v>1440</v>
      </c>
      <c r="C714" s="17">
        <f>IFERROR(VLOOKUP($H714,'QB Inv Curr'!$H:$AE,23,FALSE),"")</f>
        <v>0</v>
      </c>
      <c r="D714" s="17">
        <f>IFERROR(VLOOKUP($H714,'QB Inv Curr'!$H:$AL,29,FALSE),"")</f>
        <v>0</v>
      </c>
      <c r="E714" s="17" t="str">
        <f t="shared" si="83"/>
        <v/>
      </c>
      <c r="F714" s="17">
        <f t="shared" si="82"/>
        <v>0</v>
      </c>
      <c r="G714" s="554" t="s">
        <v>1105</v>
      </c>
      <c r="H714" s="69" t="s">
        <v>741</v>
      </c>
      <c r="I714" s="20" t="s">
        <v>791</v>
      </c>
      <c r="J714" s="279"/>
      <c r="K714" s="523"/>
      <c r="L714" s="21">
        <v>1</v>
      </c>
      <c r="M714" s="275" t="e">
        <f>VLOOKUP(A714,'Master Data'!A:P,23,FALSE)</f>
        <v>#REF!</v>
      </c>
      <c r="N714" s="72" t="e">
        <f t="shared" si="81"/>
        <v>#REF!</v>
      </c>
      <c r="O714" s="21"/>
      <c r="P714" s="21"/>
      <c r="Q714" s="289"/>
      <c r="R714" s="532"/>
      <c r="S714" s="532"/>
      <c r="T714" s="370"/>
      <c r="U714" s="384">
        <v>94</v>
      </c>
      <c r="V714" s="23"/>
      <c r="W714" s="23"/>
      <c r="X714" s="23"/>
      <c r="Y714" s="23"/>
      <c r="Z714" s="23"/>
      <c r="AC714" s="264"/>
      <c r="AD714" s="264"/>
    </row>
    <row r="715" spans="1:30" s="12" customFormat="1">
      <c r="A715" s="543"/>
      <c r="B715" s="17" t="str">
        <f>IFERROR(VLOOKUP($H715,'QB Inv Curr'!$H:$AD,13,FALSE),"")</f>
        <v/>
      </c>
      <c r="C715" s="17" t="str">
        <f>IFERROR(VLOOKUP($H715,'QB Inv Curr'!$H:$AE,23,FALSE),"")</f>
        <v/>
      </c>
      <c r="D715" s="17" t="str">
        <f>IFERROR(VLOOKUP($H715,'QB Inv Curr'!$H:$AL,29,FALSE),"")</f>
        <v/>
      </c>
      <c r="E715" s="17" t="str">
        <f t="shared" si="83"/>
        <v/>
      </c>
      <c r="F715" s="17" t="str">
        <f t="shared" si="82"/>
        <v/>
      </c>
      <c r="G715" s="541"/>
      <c r="H715" s="543"/>
      <c r="I715" s="541"/>
      <c r="J715" s="281"/>
      <c r="K715" s="524"/>
      <c r="L715" s="86"/>
      <c r="M715" s="87"/>
      <c r="N715" s="87"/>
      <c r="O715" s="86"/>
      <c r="P715" s="86"/>
      <c r="Q715" s="249"/>
      <c r="R715" s="67"/>
      <c r="S715" s="67"/>
      <c r="T715" s="369"/>
      <c r="U715" s="384">
        <v>95</v>
      </c>
      <c r="V715" s="23"/>
      <c r="W715" s="23"/>
      <c r="X715" s="23"/>
      <c r="Y715" s="23"/>
      <c r="Z715" s="23"/>
      <c r="AA715" s="6"/>
      <c r="AB715"/>
      <c r="AC715" s="264"/>
      <c r="AD715" s="264"/>
    </row>
    <row r="716" spans="1:30" s="12" customFormat="1" ht="47.25">
      <c r="A716" s="555" t="s">
        <v>351</v>
      </c>
      <c r="B716" s="17">
        <f>IFERROR(VLOOKUP($H716,'QB Inv Curr'!$H:$AD,13,FALSE),"")</f>
        <v>0</v>
      </c>
      <c r="C716" s="17">
        <f>IFERROR(VLOOKUP($H716,'QB Inv Curr'!$H:$AE,23,FALSE),"")</f>
        <v>72</v>
      </c>
      <c r="D716" s="17">
        <f>IFERROR(VLOOKUP($H716,'QB Inv Curr'!$H:$AL,29,FALSE),"")</f>
        <v>0</v>
      </c>
      <c r="E716" s="17" t="str">
        <f t="shared" si="83"/>
        <v/>
      </c>
      <c r="F716" s="17">
        <f t="shared" si="82"/>
        <v>0</v>
      </c>
      <c r="G716" s="542" t="s">
        <v>1141</v>
      </c>
      <c r="H716" s="555" t="s">
        <v>351</v>
      </c>
      <c r="I716" s="542"/>
      <c r="J716" s="278" t="s">
        <v>1142</v>
      </c>
      <c r="K716" s="521">
        <v>810797030629</v>
      </c>
      <c r="L716" s="17">
        <v>1</v>
      </c>
      <c r="M716" s="78"/>
      <c r="N716" s="78"/>
      <c r="O716" s="17">
        <v>72</v>
      </c>
      <c r="P716" s="17">
        <v>20</v>
      </c>
      <c r="Q716" s="18"/>
      <c r="R716" s="255">
        <v>49.26</v>
      </c>
      <c r="S716" s="255">
        <v>99.99</v>
      </c>
      <c r="T716" s="371"/>
      <c r="U716" s="385">
        <v>96</v>
      </c>
      <c r="V716" s="23"/>
      <c r="W716" s="66">
        <f>Q716*1.55</f>
        <v>0</v>
      </c>
      <c r="X716" s="260" t="e">
        <f>SUM(W716-Q716)/W716</f>
        <v>#DIV/0!</v>
      </c>
      <c r="Y716" s="66">
        <f>Y710</f>
        <v>0</v>
      </c>
      <c r="Z716" s="260" t="e">
        <f>SUM(Y716-W716)/Y716</f>
        <v>#DIV/0!</v>
      </c>
      <c r="AA716" s="287">
        <f>AA710</f>
        <v>0</v>
      </c>
      <c r="AB716" s="261" t="e">
        <f>SUM(AA716-Q716)/AA716</f>
        <v>#DIV/0!</v>
      </c>
      <c r="AC716" s="264"/>
      <c r="AD716" s="264"/>
    </row>
    <row r="717" spans="1:30" s="12" customFormat="1">
      <c r="A717" s="69"/>
      <c r="B717" s="17" t="str">
        <f>IFERROR(VLOOKUP($H717,'QB Inv Curr'!$H:$AD,13,FALSE),"")</f>
        <v/>
      </c>
      <c r="C717" s="17" t="str">
        <f>IFERROR(VLOOKUP($H717,'QB Inv Curr'!$H:$AE,23,FALSE),"")</f>
        <v/>
      </c>
      <c r="D717" s="17" t="str">
        <f>IFERROR(VLOOKUP($H717,'QB Inv Curr'!$H:$AL,29,FALSE),"")</f>
        <v/>
      </c>
      <c r="E717" s="17" t="str">
        <f t="shared" si="83"/>
        <v/>
      </c>
      <c r="F717" s="17" t="str">
        <f t="shared" si="82"/>
        <v/>
      </c>
      <c r="G717" s="264"/>
      <c r="H717" s="69"/>
      <c r="I717" s="20" t="s">
        <v>1143</v>
      </c>
      <c r="J717" s="279"/>
      <c r="K717" s="523"/>
      <c r="L717" s="21">
        <v>1</v>
      </c>
      <c r="M717" s="275" t="e">
        <f>VLOOKUP(A717,'Master Data'!A:P,23,FALSE)</f>
        <v>#N/A</v>
      </c>
      <c r="N717" s="72" t="e">
        <f t="shared" ref="N717:N728" si="84">SUM(M717*1.42)*L717</f>
        <v>#N/A</v>
      </c>
      <c r="O717" s="21"/>
      <c r="P717" s="21"/>
      <c r="Q717" s="269"/>
      <c r="R717" s="67"/>
      <c r="S717" s="67"/>
      <c r="T717" s="369"/>
      <c r="U717" s="384">
        <v>97</v>
      </c>
      <c r="V717" s="23"/>
      <c r="W717" s="23"/>
      <c r="X717" s="23"/>
      <c r="Y717" s="23"/>
      <c r="Z717" s="23"/>
      <c r="AA717" s="287">
        <v>307.94</v>
      </c>
      <c r="AB717"/>
      <c r="AC717" s="262" t="s">
        <v>1144</v>
      </c>
      <c r="AD717" s="264" t="s">
        <v>1127</v>
      </c>
    </row>
    <row r="718" spans="1:30" s="12" customFormat="1">
      <c r="A718" s="69" t="s">
        <v>795</v>
      </c>
      <c r="B718" s="17">
        <f>IFERROR(VLOOKUP($H718,'QB Inv Curr'!$H:$AD,13,FALSE),"")</f>
        <v>1190</v>
      </c>
      <c r="C718" s="17">
        <f>IFERROR(VLOOKUP($H718,'QB Inv Curr'!$H:$AE,23,FALSE),"")</f>
        <v>1080</v>
      </c>
      <c r="D718" s="17">
        <f>IFERROR(VLOOKUP($H718,'QB Inv Curr'!$H:$AL,29,FALSE),"")</f>
        <v>0</v>
      </c>
      <c r="E718" s="17" t="str">
        <f t="shared" si="83"/>
        <v/>
      </c>
      <c r="F718" s="17">
        <f t="shared" si="82"/>
        <v>0</v>
      </c>
      <c r="G718" s="264"/>
      <c r="H718" s="69" t="s">
        <v>795</v>
      </c>
      <c r="I718" s="20" t="s">
        <v>1120</v>
      </c>
      <c r="J718" s="279"/>
      <c r="K718" s="523"/>
      <c r="L718" s="21">
        <v>1</v>
      </c>
      <c r="M718" s="275" t="e">
        <f>VLOOKUP(A718,'Master Data'!A:P,23,FALSE)</f>
        <v>#REF!</v>
      </c>
      <c r="N718" s="72" t="e">
        <f t="shared" si="84"/>
        <v>#REF!</v>
      </c>
      <c r="O718" s="21"/>
      <c r="P718" s="21"/>
      <c r="Q718" s="256"/>
      <c r="R718" s="67"/>
      <c r="S718" s="67"/>
      <c r="T718" s="369"/>
      <c r="U718" s="384">
        <v>98</v>
      </c>
      <c r="V718" s="23"/>
      <c r="W718" s="23"/>
      <c r="X718" s="23"/>
      <c r="Y718" s="23"/>
      <c r="Z718" s="23"/>
      <c r="AA718" s="6">
        <v>149.99</v>
      </c>
      <c r="AB718"/>
      <c r="AC718" s="262" t="s">
        <v>1145</v>
      </c>
      <c r="AD718" s="264" t="s">
        <v>1127</v>
      </c>
    </row>
    <row r="719" spans="1:30" s="12" customFormat="1">
      <c r="A719" s="69" t="s">
        <v>804</v>
      </c>
      <c r="B719" s="17">
        <f>IFERROR(VLOOKUP($H719,'QB Inv Curr'!$H:$AD,13,FALSE),"")</f>
        <v>984</v>
      </c>
      <c r="C719" s="17">
        <f>IFERROR(VLOOKUP($H719,'QB Inv Curr'!$H:$AE,23,FALSE),"")</f>
        <v>1728</v>
      </c>
      <c r="D719" s="17">
        <f>IFERROR(VLOOKUP($H719,'QB Inv Curr'!$H:$AL,29,FALSE),"")</f>
        <v>0</v>
      </c>
      <c r="E719" s="17" t="str">
        <f t="shared" si="83"/>
        <v/>
      </c>
      <c r="F719" s="17">
        <f t="shared" si="82"/>
        <v>0</v>
      </c>
      <c r="G719" s="20"/>
      <c r="H719" s="69" t="s">
        <v>804</v>
      </c>
      <c r="I719" s="20" t="s">
        <v>1121</v>
      </c>
      <c r="J719" s="279"/>
      <c r="K719" s="523"/>
      <c r="L719" s="21">
        <v>1</v>
      </c>
      <c r="M719" s="275" t="e">
        <f>VLOOKUP(A719,'Master Data'!A:P,23,FALSE)</f>
        <v>#REF!</v>
      </c>
      <c r="N719" s="72" t="e">
        <f t="shared" si="84"/>
        <v>#REF!</v>
      </c>
      <c r="O719" s="21"/>
      <c r="P719" s="21"/>
      <c r="Q719" s="256"/>
      <c r="R719" s="67"/>
      <c r="S719" s="67"/>
      <c r="T719" s="369"/>
      <c r="U719" s="384">
        <v>99</v>
      </c>
      <c r="V719" s="23"/>
      <c r="W719" s="23"/>
      <c r="X719" s="23"/>
      <c r="Y719" s="23"/>
      <c r="Z719" s="23"/>
      <c r="AA719" s="6"/>
      <c r="AB719"/>
      <c r="AC719" s="264"/>
      <c r="AD719" s="264"/>
    </row>
    <row r="720" spans="1:30" s="12" customFormat="1">
      <c r="A720" s="69" t="s">
        <v>578</v>
      </c>
      <c r="B720" s="17">
        <f>IFERROR(VLOOKUP($H720,'QB Inv Curr'!$H:$AD,13,FALSE),"")</f>
        <v>160</v>
      </c>
      <c r="C720" s="17">
        <f>IFERROR(VLOOKUP($H720,'QB Inv Curr'!$H:$AE,23,FALSE),"")</f>
        <v>0</v>
      </c>
      <c r="D720" s="17">
        <f>IFERROR(VLOOKUP($H720,'QB Inv Curr'!$H:$AL,29,FALSE),"")</f>
        <v>121.7</v>
      </c>
      <c r="E720" s="17">
        <f t="shared" si="83"/>
        <v>1.3147082990961381</v>
      </c>
      <c r="F720" s="17">
        <f t="shared" si="82"/>
        <v>1460.4</v>
      </c>
      <c r="G720" s="20"/>
      <c r="H720" s="69" t="s">
        <v>578</v>
      </c>
      <c r="I720" s="20" t="s">
        <v>1122</v>
      </c>
      <c r="J720" s="279"/>
      <c r="K720" s="523"/>
      <c r="L720" s="21">
        <v>1</v>
      </c>
      <c r="M720" s="275" t="e">
        <f>VLOOKUP(A720,'Master Data'!A:P,23,FALSE)</f>
        <v>#REF!</v>
      </c>
      <c r="N720" s="72" t="e">
        <f t="shared" si="84"/>
        <v>#REF!</v>
      </c>
      <c r="O720" s="21"/>
      <c r="P720" s="21"/>
      <c r="Q720" s="256"/>
      <c r="R720" s="67"/>
      <c r="S720" s="67"/>
      <c r="T720" s="369"/>
      <c r="U720" s="384">
        <v>100</v>
      </c>
      <c r="V720" s="23"/>
      <c r="W720" s="23"/>
      <c r="X720" s="23"/>
      <c r="Y720" s="23"/>
      <c r="Z720" s="23"/>
      <c r="AA720" s="6"/>
      <c r="AB720"/>
      <c r="AC720" s="264"/>
      <c r="AD720" s="264"/>
    </row>
    <row r="721" spans="1:30" s="12" customFormat="1">
      <c r="A721" s="69" t="s">
        <v>885</v>
      </c>
      <c r="B721" s="17">
        <f>IFERROR(VLOOKUP($H721,'QB Inv Curr'!$H:$AD,13,FALSE),"")</f>
        <v>750</v>
      </c>
      <c r="C721" s="17">
        <f>IFERROR(VLOOKUP($H721,'QB Inv Curr'!$H:$AE,23,FALSE),"")</f>
        <v>6400</v>
      </c>
      <c r="D721" s="17">
        <f>IFERROR(VLOOKUP($H721,'QB Inv Curr'!$H:$AL,29,FALSE),"")</f>
        <v>0</v>
      </c>
      <c r="E721" s="17" t="str">
        <f t="shared" si="83"/>
        <v/>
      </c>
      <c r="F721" s="17">
        <f t="shared" si="82"/>
        <v>0</v>
      </c>
      <c r="G721" s="20"/>
      <c r="H721" s="69" t="s">
        <v>885</v>
      </c>
      <c r="I721" s="20" t="s">
        <v>1146</v>
      </c>
      <c r="J721" s="279"/>
      <c r="K721" s="523"/>
      <c r="L721" s="21">
        <v>6</v>
      </c>
      <c r="M721" s="275" t="e">
        <f>VLOOKUP(A721,'Master Data'!A:P,23,FALSE)</f>
        <v>#REF!</v>
      </c>
      <c r="N721" s="72" t="e">
        <f t="shared" si="84"/>
        <v>#REF!</v>
      </c>
      <c r="O721" s="21"/>
      <c r="P721" s="21"/>
      <c r="Q721" s="256"/>
      <c r="R721" s="67"/>
      <c r="S721" s="67"/>
      <c r="T721" s="369"/>
      <c r="U721" s="385">
        <v>101</v>
      </c>
      <c r="V721" s="23"/>
      <c r="W721" s="23"/>
      <c r="X721" s="23"/>
      <c r="Y721" s="23"/>
      <c r="Z721" s="23"/>
      <c r="AA721" s="6"/>
      <c r="AB721"/>
      <c r="AC721" s="264"/>
      <c r="AD721" s="264"/>
    </row>
    <row r="722" spans="1:30" s="12" customFormat="1">
      <c r="A722" s="69" t="s">
        <v>632</v>
      </c>
      <c r="B722" s="17">
        <f>IFERROR(VLOOKUP($H722,'QB Inv Curr'!$H:$AD,13,FALSE),"")</f>
        <v>590</v>
      </c>
      <c r="C722" s="17">
        <f>IFERROR(VLOOKUP($H722,'QB Inv Curr'!$H:$AE,23,FALSE),"")</f>
        <v>650</v>
      </c>
      <c r="D722" s="17">
        <f>IFERROR(VLOOKUP($H722,'QB Inv Curr'!$H:$AL,29,FALSE),"")</f>
        <v>0</v>
      </c>
      <c r="E722" s="17" t="str">
        <f t="shared" si="83"/>
        <v/>
      </c>
      <c r="F722" s="17">
        <f t="shared" si="82"/>
        <v>0</v>
      </c>
      <c r="G722" s="554"/>
      <c r="H722" s="69" t="s">
        <v>632</v>
      </c>
      <c r="I722" s="20" t="s">
        <v>1103</v>
      </c>
      <c r="J722" s="279"/>
      <c r="K722" s="523"/>
      <c r="L722" s="21">
        <v>1</v>
      </c>
      <c r="M722" s="275" t="e">
        <f>VLOOKUP(A722,'Master Data'!A:P,23,FALSE)</f>
        <v>#REF!</v>
      </c>
      <c r="N722" s="72" t="e">
        <f t="shared" si="84"/>
        <v>#REF!</v>
      </c>
      <c r="O722" s="21"/>
      <c r="P722" s="21"/>
      <c r="Q722" s="256"/>
      <c r="R722" s="67"/>
      <c r="S722" s="67"/>
      <c r="T722" s="369"/>
      <c r="U722" s="384">
        <v>102</v>
      </c>
      <c r="V722" s="23"/>
      <c r="W722" s="23"/>
      <c r="X722" s="23"/>
      <c r="Y722" s="2"/>
      <c r="Z722" s="23"/>
      <c r="AA722" s="6"/>
      <c r="AB722"/>
      <c r="AC722" s="264"/>
      <c r="AD722" s="264"/>
    </row>
    <row r="723" spans="1:30" s="2" customFormat="1">
      <c r="A723" s="69" t="s">
        <v>648</v>
      </c>
      <c r="B723" s="17">
        <f>IFERROR(VLOOKUP($H723,'QB Inv Curr'!$H:$AD,13,FALSE),"")</f>
        <v>500</v>
      </c>
      <c r="C723" s="17">
        <f>IFERROR(VLOOKUP($H723,'QB Inv Curr'!$H:$AE,23,FALSE),"")</f>
        <v>0</v>
      </c>
      <c r="D723" s="17">
        <f>IFERROR(VLOOKUP($H723,'QB Inv Curr'!$H:$AL,29,FALSE),"")</f>
        <v>0</v>
      </c>
      <c r="E723" s="17" t="str">
        <f t="shared" si="83"/>
        <v/>
      </c>
      <c r="F723" s="17">
        <f t="shared" si="82"/>
        <v>0</v>
      </c>
      <c r="G723" s="554"/>
      <c r="H723" s="69" t="s">
        <v>648</v>
      </c>
      <c r="I723" s="20" t="s">
        <v>1104</v>
      </c>
      <c r="J723" s="279"/>
      <c r="K723" s="523"/>
      <c r="L723" s="21">
        <v>1</v>
      </c>
      <c r="M723" s="275" t="e">
        <f>VLOOKUP(A723,'Master Data'!A:P,23,FALSE)</f>
        <v>#REF!</v>
      </c>
      <c r="N723" s="72" t="e">
        <f t="shared" si="84"/>
        <v>#REF!</v>
      </c>
      <c r="O723" s="21"/>
      <c r="P723" s="21"/>
      <c r="Q723" s="292"/>
      <c r="R723" s="374"/>
      <c r="S723" s="374"/>
      <c r="T723" s="374"/>
      <c r="U723" s="384">
        <v>103</v>
      </c>
      <c r="W723" s="23"/>
      <c r="X723" s="23"/>
      <c r="Y723" s="23"/>
      <c r="AC723" s="265"/>
      <c r="AD723" s="265"/>
    </row>
    <row r="724" spans="1:30" s="12" customFormat="1">
      <c r="A724" s="69" t="s">
        <v>737</v>
      </c>
      <c r="B724" s="17">
        <f>IFERROR(VLOOKUP($H724,'QB Inv Curr'!$H:$AD,13,FALSE),"")</f>
        <v>140</v>
      </c>
      <c r="C724" s="17">
        <f>IFERROR(VLOOKUP($H724,'QB Inv Curr'!$H:$AE,23,FALSE),"")</f>
        <v>0</v>
      </c>
      <c r="D724" s="17">
        <f>IFERROR(VLOOKUP($H724,'QB Inv Curr'!$H:$AL,29,FALSE),"")</f>
        <v>0</v>
      </c>
      <c r="E724" s="17" t="str">
        <f t="shared" si="83"/>
        <v/>
      </c>
      <c r="F724" s="17">
        <f t="shared" si="82"/>
        <v>0</v>
      </c>
      <c r="G724" s="554" t="s">
        <v>1105</v>
      </c>
      <c r="H724" s="69" t="s">
        <v>737</v>
      </c>
      <c r="I724" s="20" t="s">
        <v>1106</v>
      </c>
      <c r="J724" s="279"/>
      <c r="K724" s="523"/>
      <c r="L724" s="21">
        <v>1</v>
      </c>
      <c r="M724" s="275" t="e">
        <f>VLOOKUP(A724,'Master Data'!A:P,23,FALSE)</f>
        <v>#REF!</v>
      </c>
      <c r="N724" s="72" t="e">
        <f t="shared" si="84"/>
        <v>#REF!</v>
      </c>
      <c r="O724" s="21"/>
      <c r="P724" s="21"/>
      <c r="Q724" s="256"/>
      <c r="R724" s="67"/>
      <c r="S724" s="67"/>
      <c r="T724" s="369"/>
      <c r="U724" s="384">
        <v>104</v>
      </c>
      <c r="V724" s="23"/>
      <c r="W724" s="23"/>
      <c r="X724" s="23"/>
      <c r="Y724" s="23"/>
      <c r="Z724" s="23"/>
      <c r="AA724" s="6"/>
      <c r="AB724"/>
      <c r="AC724" s="264"/>
      <c r="AD724" s="264"/>
    </row>
    <row r="725" spans="1:30" s="12" customFormat="1">
      <c r="A725" s="69" t="s">
        <v>739</v>
      </c>
      <c r="B725" s="17">
        <f>IFERROR(VLOOKUP($H725,'QB Inv Curr'!$H:$AD,13,FALSE),"")</f>
        <v>1440</v>
      </c>
      <c r="C725" s="17">
        <f>IFERROR(VLOOKUP($H725,'QB Inv Curr'!$H:$AE,23,FALSE),"")</f>
        <v>0</v>
      </c>
      <c r="D725" s="17">
        <f>IFERROR(VLOOKUP($H725,'QB Inv Curr'!$H:$AL,29,FALSE),"")</f>
        <v>0</v>
      </c>
      <c r="E725" s="17" t="str">
        <f t="shared" si="83"/>
        <v/>
      </c>
      <c r="F725" s="17">
        <f t="shared" si="82"/>
        <v>0</v>
      </c>
      <c r="G725" s="554" t="s">
        <v>1105</v>
      </c>
      <c r="H725" s="69" t="s">
        <v>739</v>
      </c>
      <c r="I725" s="20" t="s">
        <v>1107</v>
      </c>
      <c r="J725" s="279"/>
      <c r="K725" s="523"/>
      <c r="L725" s="21">
        <v>1</v>
      </c>
      <c r="M725" s="275" t="e">
        <f>VLOOKUP(A725,'Master Data'!A:P,23,FALSE)</f>
        <v>#REF!</v>
      </c>
      <c r="N725" s="72" t="e">
        <f t="shared" si="84"/>
        <v>#REF!</v>
      </c>
      <c r="O725" s="21"/>
      <c r="P725" s="21"/>
      <c r="Q725" s="256"/>
      <c r="R725" s="67"/>
      <c r="S725" s="67"/>
      <c r="T725" s="369"/>
      <c r="U725" s="384">
        <v>105</v>
      </c>
      <c r="V725" s="23"/>
      <c r="W725" s="23"/>
      <c r="X725" s="23"/>
      <c r="Y725" s="23"/>
      <c r="Z725" s="23"/>
      <c r="AA725" s="6"/>
      <c r="AB725"/>
      <c r="AC725" s="264"/>
      <c r="AD725" s="264"/>
    </row>
    <row r="726" spans="1:30" s="12" customFormat="1">
      <c r="A726" s="69" t="s">
        <v>1108</v>
      </c>
      <c r="B726" s="17">
        <f>IFERROR(VLOOKUP($H726,'QB Inv Curr'!$H:$AD,13,FALSE),"")</f>
        <v>1500</v>
      </c>
      <c r="C726" s="17">
        <f>IFERROR(VLOOKUP($H726,'QB Inv Curr'!$H:$AE,23,FALSE),"")</f>
        <v>0</v>
      </c>
      <c r="D726" s="17">
        <f>IFERROR(VLOOKUP($H726,'QB Inv Curr'!$H:$AL,29,FALSE),"")</f>
        <v>0</v>
      </c>
      <c r="E726" s="17" t="str">
        <f t="shared" si="83"/>
        <v/>
      </c>
      <c r="F726" s="17">
        <f t="shared" si="82"/>
        <v>0</v>
      </c>
      <c r="G726" s="554" t="s">
        <v>1105</v>
      </c>
      <c r="H726" s="69" t="s">
        <v>1108</v>
      </c>
      <c r="I726" s="20" t="s">
        <v>1109</v>
      </c>
      <c r="J726" s="279"/>
      <c r="K726" s="523"/>
      <c r="L726" s="21">
        <v>1</v>
      </c>
      <c r="M726" s="275" t="e">
        <f>VLOOKUP(A726,'Master Data'!A:P,23,FALSE)</f>
        <v>#REF!</v>
      </c>
      <c r="N726" s="72" t="e">
        <f t="shared" si="84"/>
        <v>#REF!</v>
      </c>
      <c r="O726" s="21"/>
      <c r="P726" s="21"/>
      <c r="Q726" s="256"/>
      <c r="R726" s="67"/>
      <c r="S726" s="67"/>
      <c r="T726" s="369"/>
      <c r="U726" s="385">
        <v>106</v>
      </c>
      <c r="V726" s="23"/>
      <c r="W726" s="23"/>
      <c r="X726" s="23"/>
      <c r="Y726" s="23"/>
      <c r="Z726" s="23"/>
      <c r="AA726" s="6"/>
      <c r="AB726"/>
      <c r="AC726" s="264"/>
      <c r="AD726" s="264"/>
    </row>
    <row r="727" spans="1:30" s="12" customFormat="1">
      <c r="A727" s="69" t="s">
        <v>789</v>
      </c>
      <c r="B727" s="17">
        <f>IFERROR(VLOOKUP($H727,'QB Inv Curr'!$H:$AD,13,FALSE),"")</f>
        <v>3000</v>
      </c>
      <c r="C727" s="17">
        <f>IFERROR(VLOOKUP($H727,'QB Inv Curr'!$H:$AE,23,FALSE),"")</f>
        <v>2000</v>
      </c>
      <c r="D727" s="17">
        <f>IFERROR(VLOOKUP($H727,'QB Inv Curr'!$H:$AL,29,FALSE),"")</f>
        <v>0</v>
      </c>
      <c r="E727" s="17" t="str">
        <f t="shared" si="83"/>
        <v/>
      </c>
      <c r="F727" s="17">
        <f t="shared" si="82"/>
        <v>0</v>
      </c>
      <c r="G727" s="554" t="s">
        <v>1105</v>
      </c>
      <c r="H727" s="69" t="s">
        <v>789</v>
      </c>
      <c r="I727" s="20" t="s">
        <v>1110</v>
      </c>
      <c r="J727" s="279"/>
      <c r="K727" s="523"/>
      <c r="L727" s="21">
        <v>1</v>
      </c>
      <c r="M727" s="275" t="e">
        <f>VLOOKUP(A727,'Master Data'!A:P,23,FALSE)</f>
        <v>#REF!</v>
      </c>
      <c r="N727" s="72" t="e">
        <f t="shared" si="84"/>
        <v>#REF!</v>
      </c>
      <c r="O727" s="21"/>
      <c r="P727" s="21"/>
      <c r="Q727" s="256"/>
      <c r="R727" s="67"/>
      <c r="S727" s="67"/>
      <c r="T727" s="369"/>
      <c r="U727" s="384">
        <v>107</v>
      </c>
      <c r="V727" s="23"/>
      <c r="W727" s="23"/>
      <c r="X727" s="23"/>
      <c r="Y727" s="23"/>
      <c r="Z727" s="23"/>
      <c r="AA727" s="6"/>
      <c r="AB727"/>
      <c r="AC727" s="264"/>
      <c r="AD727" s="264"/>
    </row>
    <row r="728" spans="1:30" s="2" customFormat="1">
      <c r="A728" s="69" t="s">
        <v>741</v>
      </c>
      <c r="B728" s="17">
        <f>IFERROR(VLOOKUP($H728,'QB Inv Curr'!$H:$AD,13,FALSE),"")</f>
        <v>1440</v>
      </c>
      <c r="C728" s="17">
        <f>IFERROR(VLOOKUP($H728,'QB Inv Curr'!$H:$AE,23,FALSE),"")</f>
        <v>0</v>
      </c>
      <c r="D728" s="17">
        <f>IFERROR(VLOOKUP($H728,'QB Inv Curr'!$H:$AL,29,FALSE),"")</f>
        <v>0</v>
      </c>
      <c r="E728" s="17" t="str">
        <f t="shared" si="83"/>
        <v/>
      </c>
      <c r="F728" s="17">
        <f t="shared" si="82"/>
        <v>0</v>
      </c>
      <c r="G728" s="554" t="s">
        <v>1105</v>
      </c>
      <c r="H728" s="69" t="s">
        <v>741</v>
      </c>
      <c r="I728" s="20" t="s">
        <v>791</v>
      </c>
      <c r="J728" s="279"/>
      <c r="K728" s="523"/>
      <c r="L728" s="21">
        <v>1</v>
      </c>
      <c r="M728" s="275" t="e">
        <f>VLOOKUP(A728,'Master Data'!A:P,23,FALSE)</f>
        <v>#REF!</v>
      </c>
      <c r="N728" s="72" t="e">
        <f t="shared" si="84"/>
        <v>#REF!</v>
      </c>
      <c r="O728" s="21"/>
      <c r="P728" s="21"/>
      <c r="Q728" s="289"/>
      <c r="R728" s="532"/>
      <c r="S728" s="532"/>
      <c r="T728" s="370"/>
      <c r="U728" s="384">
        <v>108</v>
      </c>
      <c r="V728" s="23"/>
      <c r="W728" s="23"/>
      <c r="X728" s="23"/>
      <c r="Y728" s="23"/>
      <c r="Z728" s="23"/>
      <c r="AC728" s="264"/>
      <c r="AD728" s="264"/>
    </row>
    <row r="729" spans="1:30" s="12" customFormat="1">
      <c r="A729" s="543"/>
      <c r="B729" s="17" t="str">
        <f>IFERROR(VLOOKUP($H729,'QB Inv Curr'!$H:$AD,13,FALSE),"")</f>
        <v/>
      </c>
      <c r="C729" s="17" t="str">
        <f>IFERROR(VLOOKUP($H729,'QB Inv Curr'!$H:$AE,23,FALSE),"")</f>
        <v/>
      </c>
      <c r="D729" s="17" t="str">
        <f>IFERROR(VLOOKUP($H729,'QB Inv Curr'!$H:$AL,29,FALSE),"")</f>
        <v/>
      </c>
      <c r="E729" s="17" t="str">
        <f t="shared" si="83"/>
        <v/>
      </c>
      <c r="F729" s="17" t="str">
        <f t="shared" si="82"/>
        <v/>
      </c>
      <c r="G729" s="541"/>
      <c r="H729" s="543"/>
      <c r="I729" s="541"/>
      <c r="J729" s="281"/>
      <c r="K729" s="524"/>
      <c r="L729" s="86"/>
      <c r="M729" s="87"/>
      <c r="N729" s="87"/>
      <c r="O729" s="86"/>
      <c r="P729" s="86"/>
      <c r="Q729" s="249"/>
      <c r="R729" s="67"/>
      <c r="S729" s="67"/>
      <c r="T729" s="369"/>
      <c r="U729" s="384">
        <v>109</v>
      </c>
      <c r="V729" s="23"/>
      <c r="W729" s="23"/>
      <c r="X729" s="23"/>
      <c r="Y729" s="23"/>
      <c r="Z729" s="23"/>
      <c r="AA729" s="6"/>
      <c r="AB729"/>
      <c r="AC729" s="264"/>
      <c r="AD729" s="264"/>
    </row>
    <row r="730" spans="1:30" s="12" customFormat="1" ht="47.25">
      <c r="A730" s="555" t="s">
        <v>354</v>
      </c>
      <c r="B730" s="17">
        <f>IFERROR(VLOOKUP($H730,'QB Inv Curr'!$H:$AD,13,FALSE),"")</f>
        <v>25</v>
      </c>
      <c r="C730" s="17">
        <f>IFERROR(VLOOKUP($H730,'QB Inv Curr'!$H:$AE,23,FALSE),"")</f>
        <v>135</v>
      </c>
      <c r="D730" s="17">
        <f>IFERROR(VLOOKUP($H730,'QB Inv Curr'!$H:$AL,29,FALSE),"")</f>
        <v>6.8</v>
      </c>
      <c r="E730" s="17">
        <f t="shared" si="83"/>
        <v>3.6764705882352944</v>
      </c>
      <c r="F730" s="17">
        <f t="shared" si="82"/>
        <v>81.599999999999994</v>
      </c>
      <c r="G730" s="542" t="s">
        <v>355</v>
      </c>
      <c r="H730" s="555" t="s">
        <v>354</v>
      </c>
      <c r="I730" s="542"/>
      <c r="J730" s="278" t="s">
        <v>1147</v>
      </c>
      <c r="K730" s="521">
        <v>810797030544</v>
      </c>
      <c r="L730" s="17">
        <v>1</v>
      </c>
      <c r="M730" s="78"/>
      <c r="N730" s="78"/>
      <c r="O730" s="17">
        <v>45</v>
      </c>
      <c r="P730" s="17">
        <v>20</v>
      </c>
      <c r="Q730" s="18"/>
      <c r="R730" s="255">
        <v>66.88</v>
      </c>
      <c r="S730" s="255">
        <v>119.99</v>
      </c>
      <c r="T730" s="371"/>
      <c r="U730" s="384">
        <v>110</v>
      </c>
      <c r="V730" s="23"/>
      <c r="W730" s="66">
        <f>Q730*1.55</f>
        <v>0</v>
      </c>
      <c r="X730" s="260" t="e">
        <f>SUM(W730-Q730)/W730</f>
        <v>#DIV/0!</v>
      </c>
      <c r="Y730" s="66">
        <f>Y724</f>
        <v>0</v>
      </c>
      <c r="Z730" s="260" t="e">
        <f>SUM(Y730-W730)/Y730</f>
        <v>#DIV/0!</v>
      </c>
      <c r="AA730" s="287">
        <f>AA724</f>
        <v>0</v>
      </c>
      <c r="AB730" s="261" t="e">
        <f>SUM(AA730-Q730)/AA730</f>
        <v>#DIV/0!</v>
      </c>
      <c r="AC730" s="264"/>
      <c r="AD730" s="264"/>
    </row>
    <row r="731" spans="1:30" s="12" customFormat="1">
      <c r="A731" s="69"/>
      <c r="B731" s="17" t="str">
        <f>IFERROR(VLOOKUP($H731,'QB Inv Curr'!$H:$AD,13,FALSE),"")</f>
        <v/>
      </c>
      <c r="C731" s="17" t="str">
        <f>IFERROR(VLOOKUP($H731,'QB Inv Curr'!$H:$AE,23,FALSE),"")</f>
        <v/>
      </c>
      <c r="D731" s="17" t="str">
        <f>IFERROR(VLOOKUP($H731,'QB Inv Curr'!$H:$AL,29,FALSE),"")</f>
        <v/>
      </c>
      <c r="E731" s="17" t="str">
        <f t="shared" si="83"/>
        <v/>
      </c>
      <c r="F731" s="17" t="str">
        <f t="shared" si="82"/>
        <v/>
      </c>
      <c r="G731" s="20"/>
      <c r="H731" s="69"/>
      <c r="I731" s="20" t="s">
        <v>1148</v>
      </c>
      <c r="J731" s="279"/>
      <c r="K731" s="523"/>
      <c r="L731" s="21">
        <v>1</v>
      </c>
      <c r="M731" s="275" t="e">
        <f>VLOOKUP(A731,'Master Data'!A:P,23,FALSE)</f>
        <v>#N/A</v>
      </c>
      <c r="N731" s="72" t="e">
        <f t="shared" ref="N731:N742" si="85">SUM(M731*1.42)*L731</f>
        <v>#N/A</v>
      </c>
      <c r="O731" s="21"/>
      <c r="P731" s="21"/>
      <c r="Q731" s="269"/>
      <c r="R731" s="67"/>
      <c r="S731" s="67"/>
      <c r="T731" s="369"/>
      <c r="U731" s="385">
        <v>111</v>
      </c>
      <c r="V731" s="23"/>
      <c r="W731" s="23"/>
      <c r="X731" s="23"/>
      <c r="Y731" s="23"/>
      <c r="Z731" s="23"/>
      <c r="AA731" s="287">
        <v>183.62</v>
      </c>
      <c r="AB731"/>
      <c r="AC731" s="262" t="s">
        <v>1149</v>
      </c>
      <c r="AD731" s="264" t="s">
        <v>1135</v>
      </c>
    </row>
    <row r="732" spans="1:30" s="12" customFormat="1">
      <c r="A732" s="69" t="s">
        <v>816</v>
      </c>
      <c r="B732" s="17">
        <f>IFERROR(VLOOKUP($H732,'QB Inv Curr'!$H:$AD,13,FALSE),"")</f>
        <v>952</v>
      </c>
      <c r="C732" s="17">
        <f>IFERROR(VLOOKUP($H732,'QB Inv Curr'!$H:$AE,23,FALSE),"")</f>
        <v>1440</v>
      </c>
      <c r="D732" s="17">
        <f>IFERROR(VLOOKUP($H732,'QB Inv Curr'!$H:$AL,29,FALSE),"")</f>
        <v>1.2</v>
      </c>
      <c r="E732" s="17">
        <f t="shared" si="83"/>
        <v>793.33333333333337</v>
      </c>
      <c r="F732" s="17">
        <f t="shared" si="82"/>
        <v>14.399999999999999</v>
      </c>
      <c r="G732" s="20"/>
      <c r="H732" s="69" t="s">
        <v>816</v>
      </c>
      <c r="I732" s="20" t="s">
        <v>1150</v>
      </c>
      <c r="J732" s="279"/>
      <c r="K732" s="523"/>
      <c r="L732" s="21">
        <v>1</v>
      </c>
      <c r="M732" s="275" t="e">
        <f>VLOOKUP(A732,'Master Data'!A:P,23,FALSE)</f>
        <v>#REF!</v>
      </c>
      <c r="N732" s="72" t="e">
        <f t="shared" si="85"/>
        <v>#REF!</v>
      </c>
      <c r="O732" s="21"/>
      <c r="P732" s="21"/>
      <c r="Q732" s="256"/>
      <c r="R732" s="67"/>
      <c r="S732" s="67"/>
      <c r="T732" s="369"/>
      <c r="U732" s="384">
        <v>112</v>
      </c>
      <c r="V732" s="23"/>
      <c r="W732" s="23"/>
      <c r="X732" s="23"/>
      <c r="Y732" s="23"/>
      <c r="Z732" s="23"/>
      <c r="AA732" s="6">
        <v>78.989999999999995</v>
      </c>
      <c r="AB732"/>
      <c r="AC732" s="262" t="s">
        <v>1151</v>
      </c>
      <c r="AD732" s="264" t="s">
        <v>1127</v>
      </c>
    </row>
    <row r="733" spans="1:30" s="12" customFormat="1">
      <c r="A733" s="69" t="s">
        <v>834</v>
      </c>
      <c r="B733" s="17">
        <f>IFERROR(VLOOKUP($H733,'QB Inv Curr'!$H:$AD,13,FALSE),"")</f>
        <v>560</v>
      </c>
      <c r="C733" s="17">
        <f>IFERROR(VLOOKUP($H733,'QB Inv Curr'!$H:$AE,23,FALSE),"")</f>
        <v>280</v>
      </c>
      <c r="D733" s="17">
        <f>IFERROR(VLOOKUP($H733,'QB Inv Curr'!$H:$AL,29,FALSE),"")</f>
        <v>0</v>
      </c>
      <c r="E733" s="17" t="str">
        <f t="shared" si="83"/>
        <v/>
      </c>
      <c r="F733" s="17">
        <f t="shared" si="82"/>
        <v>0</v>
      </c>
      <c r="G733" s="20"/>
      <c r="H733" s="69" t="s">
        <v>834</v>
      </c>
      <c r="I733" s="20" t="s">
        <v>1152</v>
      </c>
      <c r="J733" s="279"/>
      <c r="K733" s="523"/>
      <c r="L733" s="21">
        <v>1</v>
      </c>
      <c r="M733" s="275" t="e">
        <f>VLOOKUP(A733,'Master Data'!A:P,23,FALSE)</f>
        <v>#REF!</v>
      </c>
      <c r="N733" s="72" t="e">
        <f t="shared" si="85"/>
        <v>#REF!</v>
      </c>
      <c r="O733" s="21"/>
      <c r="P733" s="21"/>
      <c r="Q733" s="256"/>
      <c r="R733" s="67"/>
      <c r="S733" s="67"/>
      <c r="T733" s="369"/>
      <c r="U733" s="384">
        <v>113</v>
      </c>
      <c r="V733" s="23"/>
      <c r="W733" s="23"/>
      <c r="X733" s="23"/>
      <c r="Y733" s="23"/>
      <c r="Z733" s="23"/>
      <c r="AA733" s="6"/>
      <c r="AB733"/>
      <c r="AC733" s="264"/>
      <c r="AD733" s="264"/>
    </row>
    <row r="734" spans="1:30" s="12" customFormat="1">
      <c r="A734" s="69" t="s">
        <v>585</v>
      </c>
      <c r="B734" s="17">
        <f>IFERROR(VLOOKUP($H734,'QB Inv Curr'!$H:$AD,13,FALSE),"")</f>
        <v>100</v>
      </c>
      <c r="C734" s="17">
        <f>IFERROR(VLOOKUP($H734,'QB Inv Curr'!$H:$AE,23,FALSE),"")</f>
        <v>0</v>
      </c>
      <c r="D734" s="17">
        <f>IFERROR(VLOOKUP($H734,'QB Inv Curr'!$H:$AL,29,FALSE),"")</f>
        <v>76.099999999999994</v>
      </c>
      <c r="E734" s="17">
        <f t="shared" si="83"/>
        <v>1.3140604467805519</v>
      </c>
      <c r="F734" s="17">
        <f t="shared" si="82"/>
        <v>913.19999999999993</v>
      </c>
      <c r="G734" s="20"/>
      <c r="H734" s="69" t="s">
        <v>585</v>
      </c>
      <c r="I734" s="20" t="s">
        <v>1153</v>
      </c>
      <c r="J734" s="279"/>
      <c r="K734" s="523"/>
      <c r="L734" s="21">
        <v>1</v>
      </c>
      <c r="M734" s="275" t="e">
        <f>VLOOKUP(A734,'Master Data'!A:P,23,FALSE)</f>
        <v>#REF!</v>
      </c>
      <c r="N734" s="72" t="e">
        <f t="shared" si="85"/>
        <v>#REF!</v>
      </c>
      <c r="O734" s="21"/>
      <c r="P734" s="21"/>
      <c r="Q734" s="256"/>
      <c r="R734" s="67"/>
      <c r="S734" s="67"/>
      <c r="T734" s="369"/>
      <c r="U734" s="384">
        <v>114</v>
      </c>
      <c r="V734" s="23"/>
      <c r="W734" s="23"/>
      <c r="X734" s="23"/>
      <c r="Y734" s="23"/>
      <c r="Z734" s="23"/>
      <c r="AA734" s="6"/>
      <c r="AB734"/>
      <c r="AC734" s="264"/>
      <c r="AD734" s="264"/>
    </row>
    <row r="735" spans="1:30" s="12" customFormat="1">
      <c r="A735" s="69" t="s">
        <v>885</v>
      </c>
      <c r="B735" s="17">
        <f>IFERROR(VLOOKUP($H735,'QB Inv Curr'!$H:$AD,13,FALSE),"")</f>
        <v>750</v>
      </c>
      <c r="C735" s="17">
        <f>IFERROR(VLOOKUP($H735,'QB Inv Curr'!$H:$AE,23,FALSE),"")</f>
        <v>6400</v>
      </c>
      <c r="D735" s="17">
        <f>IFERROR(VLOOKUP($H735,'QB Inv Curr'!$H:$AL,29,FALSE),"")</f>
        <v>0</v>
      </c>
      <c r="E735" s="17" t="str">
        <f t="shared" si="83"/>
        <v/>
      </c>
      <c r="F735" s="17">
        <f t="shared" si="82"/>
        <v>0</v>
      </c>
      <c r="G735" s="20"/>
      <c r="H735" s="69" t="s">
        <v>885</v>
      </c>
      <c r="I735" s="20" t="s">
        <v>1146</v>
      </c>
      <c r="J735" s="279"/>
      <c r="K735" s="523"/>
      <c r="L735" s="21">
        <v>6</v>
      </c>
      <c r="M735" s="275" t="e">
        <f>VLOOKUP(A735,'Master Data'!A:P,23,FALSE)</f>
        <v>#REF!</v>
      </c>
      <c r="N735" s="72" t="e">
        <f t="shared" si="85"/>
        <v>#REF!</v>
      </c>
      <c r="O735" s="21"/>
      <c r="P735" s="21"/>
      <c r="Q735" s="256"/>
      <c r="R735" s="67"/>
      <c r="S735" s="67"/>
      <c r="T735" s="369"/>
      <c r="U735" s="384">
        <v>115</v>
      </c>
      <c r="V735" s="23"/>
      <c r="W735" s="23"/>
      <c r="X735" s="23"/>
      <c r="Y735" s="23"/>
      <c r="Z735" s="23"/>
      <c r="AA735" s="6"/>
      <c r="AB735"/>
      <c r="AC735" s="264"/>
      <c r="AD735" s="264"/>
    </row>
    <row r="736" spans="1:30" s="12" customFormat="1">
      <c r="A736" s="69" t="s">
        <v>637</v>
      </c>
      <c r="B736" s="17">
        <f>IFERROR(VLOOKUP($H736,'QB Inv Curr'!$H:$AD,13,FALSE),"")</f>
        <v>390</v>
      </c>
      <c r="C736" s="17">
        <f>IFERROR(VLOOKUP($H736,'QB Inv Curr'!$H:$AE,23,FALSE),"")</f>
        <v>450</v>
      </c>
      <c r="D736" s="17">
        <f>IFERROR(VLOOKUP($H736,'QB Inv Curr'!$H:$AL,29,FALSE),"")</f>
        <v>0</v>
      </c>
      <c r="E736" s="17" t="str">
        <f t="shared" si="83"/>
        <v/>
      </c>
      <c r="F736" s="17">
        <f t="shared" si="82"/>
        <v>0</v>
      </c>
      <c r="G736" s="554"/>
      <c r="H736" s="69" t="s">
        <v>637</v>
      </c>
      <c r="I736" s="20" t="s">
        <v>1154</v>
      </c>
      <c r="J736" s="279"/>
      <c r="K736" s="523"/>
      <c r="L736" s="21">
        <v>1</v>
      </c>
      <c r="M736" s="275" t="e">
        <f>VLOOKUP(A736,'Master Data'!A:P,23,FALSE)</f>
        <v>#REF!</v>
      </c>
      <c r="N736" s="72" t="e">
        <f t="shared" si="85"/>
        <v>#REF!</v>
      </c>
      <c r="O736" s="21"/>
      <c r="P736" s="21"/>
      <c r="Q736" s="256"/>
      <c r="R736" s="67"/>
      <c r="S736" s="67"/>
      <c r="T736" s="369"/>
      <c r="U736" s="385">
        <v>116</v>
      </c>
      <c r="V736" s="23"/>
      <c r="W736" s="23"/>
      <c r="X736" s="23"/>
      <c r="Y736" s="2"/>
      <c r="Z736" s="23"/>
      <c r="AA736" s="6"/>
      <c r="AB736"/>
      <c r="AC736" s="264"/>
      <c r="AD736" s="264"/>
    </row>
    <row r="737" spans="1:30" s="2" customFormat="1">
      <c r="A737" s="69" t="s">
        <v>648</v>
      </c>
      <c r="B737" s="17">
        <f>IFERROR(VLOOKUP($H737,'QB Inv Curr'!$H:$AD,13,FALSE),"")</f>
        <v>500</v>
      </c>
      <c r="C737" s="17">
        <f>IFERROR(VLOOKUP($H737,'QB Inv Curr'!$H:$AE,23,FALSE),"")</f>
        <v>0</v>
      </c>
      <c r="D737" s="17">
        <f>IFERROR(VLOOKUP($H737,'QB Inv Curr'!$H:$AL,29,FALSE),"")</f>
        <v>0</v>
      </c>
      <c r="E737" s="17" t="str">
        <f t="shared" si="83"/>
        <v/>
      </c>
      <c r="F737" s="17">
        <f t="shared" si="82"/>
        <v>0</v>
      </c>
      <c r="G737" s="554"/>
      <c r="H737" s="69" t="s">
        <v>648</v>
      </c>
      <c r="I737" s="20" t="s">
        <v>1104</v>
      </c>
      <c r="J737" s="279"/>
      <c r="K737" s="523"/>
      <c r="L737" s="21">
        <v>1</v>
      </c>
      <c r="M737" s="275" t="e">
        <f>VLOOKUP(A737,'Master Data'!A:P,23,FALSE)</f>
        <v>#REF!</v>
      </c>
      <c r="N737" s="72" t="e">
        <f t="shared" si="85"/>
        <v>#REF!</v>
      </c>
      <c r="O737" s="21"/>
      <c r="P737" s="21"/>
      <c r="Q737" s="292"/>
      <c r="R737" s="374"/>
      <c r="S737" s="374"/>
      <c r="T737" s="374"/>
      <c r="U737" s="384">
        <v>117</v>
      </c>
      <c r="W737" s="23"/>
      <c r="X737" s="23"/>
      <c r="Y737" s="23"/>
      <c r="AC737" s="265"/>
      <c r="AD737" s="265"/>
    </row>
    <row r="738" spans="1:30" s="12" customFormat="1">
      <c r="A738" s="69" t="s">
        <v>737</v>
      </c>
      <c r="B738" s="17">
        <f>IFERROR(VLOOKUP($H738,'QB Inv Curr'!$H:$AD,13,FALSE),"")</f>
        <v>140</v>
      </c>
      <c r="C738" s="17">
        <f>IFERROR(VLOOKUP($H738,'QB Inv Curr'!$H:$AE,23,FALSE),"")</f>
        <v>0</v>
      </c>
      <c r="D738" s="17">
        <f>IFERROR(VLOOKUP($H738,'QB Inv Curr'!$H:$AL,29,FALSE),"")</f>
        <v>0</v>
      </c>
      <c r="E738" s="17" t="str">
        <f t="shared" si="83"/>
        <v/>
      </c>
      <c r="F738" s="17">
        <f t="shared" si="82"/>
        <v>0</v>
      </c>
      <c r="G738" s="554" t="s">
        <v>1105</v>
      </c>
      <c r="H738" s="69" t="s">
        <v>737</v>
      </c>
      <c r="I738" s="20" t="s">
        <v>1106</v>
      </c>
      <c r="J738" s="279"/>
      <c r="K738" s="523"/>
      <c r="L738" s="21">
        <v>1</v>
      </c>
      <c r="M738" s="275" t="e">
        <f>VLOOKUP(A738,'Master Data'!A:P,23,FALSE)</f>
        <v>#REF!</v>
      </c>
      <c r="N738" s="72" t="e">
        <f t="shared" si="85"/>
        <v>#REF!</v>
      </c>
      <c r="O738" s="21"/>
      <c r="P738" s="21"/>
      <c r="Q738" s="256"/>
      <c r="R738" s="67"/>
      <c r="S738" s="67"/>
      <c r="T738" s="369"/>
      <c r="U738" s="384">
        <v>118</v>
      </c>
      <c r="V738" s="23"/>
      <c r="W738" s="23"/>
      <c r="X738" s="23"/>
      <c r="Y738" s="23"/>
      <c r="Z738" s="23"/>
      <c r="AA738" s="6"/>
      <c r="AB738"/>
      <c r="AC738" s="264"/>
      <c r="AD738" s="264"/>
    </row>
    <row r="739" spans="1:30" s="12" customFormat="1">
      <c r="A739" s="69" t="s">
        <v>739</v>
      </c>
      <c r="B739" s="17">
        <f>IFERROR(VLOOKUP($H739,'QB Inv Curr'!$H:$AD,13,FALSE),"")</f>
        <v>1440</v>
      </c>
      <c r="C739" s="17">
        <f>IFERROR(VLOOKUP($H739,'QB Inv Curr'!$H:$AE,23,FALSE),"")</f>
        <v>0</v>
      </c>
      <c r="D739" s="17">
        <f>IFERROR(VLOOKUP($H739,'QB Inv Curr'!$H:$AL,29,FALSE),"")</f>
        <v>0</v>
      </c>
      <c r="E739" s="17" t="str">
        <f t="shared" si="83"/>
        <v/>
      </c>
      <c r="F739" s="17">
        <f t="shared" si="82"/>
        <v>0</v>
      </c>
      <c r="G739" s="554" t="s">
        <v>1105</v>
      </c>
      <c r="H739" s="69" t="s">
        <v>739</v>
      </c>
      <c r="I739" s="20" t="s">
        <v>1155</v>
      </c>
      <c r="J739" s="279"/>
      <c r="K739" s="523"/>
      <c r="L739" s="21">
        <v>1</v>
      </c>
      <c r="M739" s="275" t="e">
        <f>VLOOKUP(A739,'Master Data'!A:P,23,FALSE)</f>
        <v>#REF!</v>
      </c>
      <c r="N739" s="72" t="e">
        <f t="shared" si="85"/>
        <v>#REF!</v>
      </c>
      <c r="O739" s="21"/>
      <c r="P739" s="21"/>
      <c r="Q739" s="256"/>
      <c r="R739" s="67"/>
      <c r="S739" s="67"/>
      <c r="T739" s="369"/>
      <c r="U739" s="384">
        <v>119</v>
      </c>
      <c r="V739" s="23"/>
      <c r="W739" s="23"/>
      <c r="X739" s="23"/>
      <c r="Y739" s="23"/>
      <c r="Z739" s="23"/>
      <c r="AA739" s="6"/>
      <c r="AB739"/>
      <c r="AC739" s="264"/>
      <c r="AD739" s="264"/>
    </row>
    <row r="740" spans="1:30" s="12" customFormat="1">
      <c r="A740" s="69" t="s">
        <v>1108</v>
      </c>
      <c r="B740" s="17">
        <f>IFERROR(VLOOKUP($H740,'QB Inv Curr'!$H:$AD,13,FALSE),"")</f>
        <v>1500</v>
      </c>
      <c r="C740" s="17">
        <f>IFERROR(VLOOKUP($H740,'QB Inv Curr'!$H:$AE,23,FALSE),"")</f>
        <v>0</v>
      </c>
      <c r="D740" s="17">
        <f>IFERROR(VLOOKUP($H740,'QB Inv Curr'!$H:$AL,29,FALSE),"")</f>
        <v>0</v>
      </c>
      <c r="E740" s="17" t="str">
        <f t="shared" si="83"/>
        <v/>
      </c>
      <c r="F740" s="17">
        <f t="shared" si="82"/>
        <v>0</v>
      </c>
      <c r="G740" s="554" t="s">
        <v>1105</v>
      </c>
      <c r="H740" s="69" t="s">
        <v>1108</v>
      </c>
      <c r="I740" s="20" t="s">
        <v>1156</v>
      </c>
      <c r="J740" s="279"/>
      <c r="K740" s="523"/>
      <c r="L740" s="21">
        <v>1</v>
      </c>
      <c r="M740" s="275" t="e">
        <f>VLOOKUP(A740,'Master Data'!A:P,23,FALSE)</f>
        <v>#REF!</v>
      </c>
      <c r="N740" s="72" t="e">
        <f t="shared" si="85"/>
        <v>#REF!</v>
      </c>
      <c r="O740" s="21"/>
      <c r="P740" s="21"/>
      <c r="Q740" s="256"/>
      <c r="R740" s="67"/>
      <c r="S740" s="67"/>
      <c r="T740" s="369"/>
      <c r="U740" s="384">
        <v>120</v>
      </c>
      <c r="V740" s="23"/>
      <c r="W740" s="23"/>
      <c r="X740" s="23"/>
      <c r="Y740" s="23"/>
      <c r="Z740" s="23"/>
      <c r="AA740" s="6"/>
      <c r="AB740"/>
      <c r="AC740" s="264"/>
      <c r="AD740" s="264"/>
    </row>
    <row r="741" spans="1:30" s="12" customFormat="1">
      <c r="A741" s="69" t="s">
        <v>789</v>
      </c>
      <c r="B741" s="17">
        <f>IFERROR(VLOOKUP($H741,'QB Inv Curr'!$H:$AD,13,FALSE),"")</f>
        <v>3000</v>
      </c>
      <c r="C741" s="17">
        <f>IFERROR(VLOOKUP($H741,'QB Inv Curr'!$H:$AE,23,FALSE),"")</f>
        <v>2000</v>
      </c>
      <c r="D741" s="17">
        <f>IFERROR(VLOOKUP($H741,'QB Inv Curr'!$H:$AL,29,FALSE),"")</f>
        <v>0</v>
      </c>
      <c r="E741" s="17" t="str">
        <f t="shared" si="83"/>
        <v/>
      </c>
      <c r="F741" s="17">
        <f t="shared" si="82"/>
        <v>0</v>
      </c>
      <c r="G741" s="554" t="s">
        <v>1105</v>
      </c>
      <c r="H741" s="69" t="s">
        <v>789</v>
      </c>
      <c r="I741" s="20" t="s">
        <v>1110</v>
      </c>
      <c r="J741" s="279"/>
      <c r="K741" s="523"/>
      <c r="L741" s="21">
        <v>1</v>
      </c>
      <c r="M741" s="275" t="e">
        <f>VLOOKUP(A741,'Master Data'!A:P,23,FALSE)</f>
        <v>#REF!</v>
      </c>
      <c r="N741" s="72" t="e">
        <f t="shared" si="85"/>
        <v>#REF!</v>
      </c>
      <c r="O741" s="21"/>
      <c r="P741" s="21"/>
      <c r="Q741" s="256"/>
      <c r="R741" s="67"/>
      <c r="S741" s="67"/>
      <c r="T741" s="369"/>
      <c r="U741" s="385">
        <v>121</v>
      </c>
      <c r="V741" s="23"/>
      <c r="W741" s="23"/>
      <c r="X741" s="23"/>
      <c r="Y741" s="23"/>
      <c r="Z741" s="23"/>
      <c r="AA741" s="6"/>
      <c r="AB741"/>
      <c r="AC741" s="264"/>
      <c r="AD741" s="264"/>
    </row>
    <row r="742" spans="1:30" s="2" customFormat="1">
      <c r="A742" s="69" t="s">
        <v>741</v>
      </c>
      <c r="B742" s="17">
        <f>IFERROR(VLOOKUP($H742,'QB Inv Curr'!$H:$AD,13,FALSE),"")</f>
        <v>1440</v>
      </c>
      <c r="C742" s="17">
        <f>IFERROR(VLOOKUP($H742,'QB Inv Curr'!$H:$AE,23,FALSE),"")</f>
        <v>0</v>
      </c>
      <c r="D742" s="17">
        <f>IFERROR(VLOOKUP($H742,'QB Inv Curr'!$H:$AL,29,FALSE),"")</f>
        <v>0</v>
      </c>
      <c r="E742" s="17" t="str">
        <f t="shared" si="83"/>
        <v/>
      </c>
      <c r="F742" s="17">
        <f t="shared" si="82"/>
        <v>0</v>
      </c>
      <c r="G742" s="554" t="s">
        <v>1105</v>
      </c>
      <c r="H742" s="69" t="s">
        <v>741</v>
      </c>
      <c r="I742" s="20" t="s">
        <v>791</v>
      </c>
      <c r="J742" s="279"/>
      <c r="K742" s="523"/>
      <c r="L742" s="21">
        <v>1</v>
      </c>
      <c r="M742" s="275" t="e">
        <f>VLOOKUP(A742,'Master Data'!A:P,23,FALSE)</f>
        <v>#REF!</v>
      </c>
      <c r="N742" s="72" t="e">
        <f t="shared" si="85"/>
        <v>#REF!</v>
      </c>
      <c r="O742" s="21"/>
      <c r="P742" s="21"/>
      <c r="Q742" s="289"/>
      <c r="R742" s="532"/>
      <c r="S742" s="532"/>
      <c r="T742" s="370"/>
      <c r="U742" s="384">
        <v>122</v>
      </c>
      <c r="V742" s="23"/>
      <c r="W742" s="23"/>
      <c r="X742" s="23"/>
      <c r="Y742" s="23"/>
      <c r="Z742" s="23"/>
      <c r="AC742" s="264"/>
      <c r="AD742" s="264"/>
    </row>
    <row r="743" spans="1:30" s="12" customFormat="1">
      <c r="A743" s="543"/>
      <c r="B743" s="17" t="str">
        <f>IFERROR(VLOOKUP($H743,'QB Inv Curr'!$H:$AD,13,FALSE),"")</f>
        <v/>
      </c>
      <c r="C743" s="17" t="str">
        <f>IFERROR(VLOOKUP($H743,'QB Inv Curr'!$H:$AE,23,FALSE),"")</f>
        <v/>
      </c>
      <c r="D743" s="17" t="str">
        <f>IFERROR(VLOOKUP($H743,'QB Inv Curr'!$H:$AL,29,FALSE),"")</f>
        <v/>
      </c>
      <c r="E743" s="17" t="str">
        <f t="shared" si="83"/>
        <v/>
      </c>
      <c r="F743" s="17" t="str">
        <f t="shared" si="82"/>
        <v/>
      </c>
      <c r="G743" s="541"/>
      <c r="H743" s="543"/>
      <c r="I743" s="541"/>
      <c r="J743" s="281"/>
      <c r="K743" s="524"/>
      <c r="L743" s="86"/>
      <c r="M743" s="87"/>
      <c r="N743" s="87"/>
      <c r="O743" s="86"/>
      <c r="P743" s="86"/>
      <c r="Q743" s="249"/>
      <c r="R743" s="67"/>
      <c r="S743" s="67"/>
      <c r="T743" s="369"/>
      <c r="U743" s="384">
        <v>123</v>
      </c>
      <c r="V743" s="23"/>
      <c r="W743" s="23"/>
      <c r="X743" s="23"/>
      <c r="Y743" s="23"/>
      <c r="Z743" s="23"/>
      <c r="AA743" s="6"/>
      <c r="AB743"/>
      <c r="AC743" s="264"/>
      <c r="AD743" s="264"/>
    </row>
    <row r="744" spans="1:30" s="12" customFormat="1" ht="47.25">
      <c r="A744" s="555" t="s">
        <v>357</v>
      </c>
      <c r="B744" s="17">
        <f>IFERROR(VLOOKUP($H744,'QB Inv Curr'!$H:$AD,13,FALSE),"")</f>
        <v>5</v>
      </c>
      <c r="C744" s="17">
        <f>IFERROR(VLOOKUP($H744,'QB Inv Curr'!$H:$AE,23,FALSE),"")</f>
        <v>270</v>
      </c>
      <c r="D744" s="17">
        <f>IFERROR(VLOOKUP($H744,'QB Inv Curr'!$H:$AL,29,FALSE),"")</f>
        <v>20.5</v>
      </c>
      <c r="E744" s="17">
        <f t="shared" si="83"/>
        <v>0.24390243902439024</v>
      </c>
      <c r="F744" s="17">
        <f t="shared" si="82"/>
        <v>246</v>
      </c>
      <c r="G744" s="542" t="s">
        <v>358</v>
      </c>
      <c r="H744" s="555" t="s">
        <v>357</v>
      </c>
      <c r="I744" s="542"/>
      <c r="J744" s="278" t="s">
        <v>1157</v>
      </c>
      <c r="K744" s="521">
        <v>810797030551</v>
      </c>
      <c r="L744" s="17">
        <v>1</v>
      </c>
      <c r="M744" s="78"/>
      <c r="N744" s="78"/>
      <c r="O744" s="17">
        <v>45</v>
      </c>
      <c r="P744" s="17">
        <v>20</v>
      </c>
      <c r="Q744" s="18"/>
      <c r="R744" s="255">
        <v>69.08</v>
      </c>
      <c r="S744" s="255">
        <v>127.99</v>
      </c>
      <c r="T744" s="371"/>
      <c r="U744" s="384">
        <v>124</v>
      </c>
      <c r="V744" s="23"/>
      <c r="W744" s="66">
        <f>Q744*1.55</f>
        <v>0</v>
      </c>
      <c r="X744" s="260" t="e">
        <f>SUM(W744-Q744)/W744</f>
        <v>#DIV/0!</v>
      </c>
      <c r="Y744" s="66">
        <f>Y738</f>
        <v>0</v>
      </c>
      <c r="Z744" s="260" t="e">
        <f>SUM(Y744-W744)/Y744</f>
        <v>#DIV/0!</v>
      </c>
      <c r="AA744" s="287">
        <f>AA738</f>
        <v>0</v>
      </c>
      <c r="AB744" s="261" t="e">
        <f>SUM(AA744-Q744)/AA744</f>
        <v>#DIV/0!</v>
      </c>
      <c r="AC744" s="264"/>
      <c r="AD744" s="264"/>
    </row>
    <row r="745" spans="1:30" s="12" customFormat="1">
      <c r="A745" s="69"/>
      <c r="B745" s="17" t="str">
        <f>IFERROR(VLOOKUP($H745,'QB Inv Curr'!$H:$AD,13,FALSE),"")</f>
        <v/>
      </c>
      <c r="C745" s="17" t="str">
        <f>IFERROR(VLOOKUP($H745,'QB Inv Curr'!$H:$AE,23,FALSE),"")</f>
        <v/>
      </c>
      <c r="D745" s="17" t="str">
        <f>IFERROR(VLOOKUP($H745,'QB Inv Curr'!$H:$AL,29,FALSE),"")</f>
        <v/>
      </c>
      <c r="E745" s="17" t="str">
        <f t="shared" si="83"/>
        <v/>
      </c>
      <c r="F745" s="17" t="str">
        <f t="shared" si="82"/>
        <v/>
      </c>
      <c r="G745" s="20"/>
      <c r="H745" s="69"/>
      <c r="I745" s="20" t="s">
        <v>1158</v>
      </c>
      <c r="J745" s="279"/>
      <c r="K745" s="523"/>
      <c r="L745" s="21">
        <v>1</v>
      </c>
      <c r="M745" s="275" t="e">
        <f>VLOOKUP(A745,'Master Data'!A:P,23,FALSE)</f>
        <v>#N/A</v>
      </c>
      <c r="N745" s="72" t="e">
        <f t="shared" ref="N745:N756" si="86">SUM(M745*1.42)*L745</f>
        <v>#N/A</v>
      </c>
      <c r="O745" s="21"/>
      <c r="P745" s="21"/>
      <c r="Q745" s="269"/>
      <c r="R745" s="67"/>
      <c r="S745" s="67"/>
      <c r="T745" s="369"/>
      <c r="U745" s="384">
        <v>125</v>
      </c>
      <c r="V745" s="23"/>
      <c r="W745" s="23"/>
      <c r="X745" s="23"/>
      <c r="Y745" s="23"/>
      <c r="Z745" s="23"/>
      <c r="AA745" s="287">
        <v>127.29</v>
      </c>
      <c r="AB745"/>
      <c r="AC745" s="262" t="s">
        <v>1159</v>
      </c>
      <c r="AD745" s="264" t="s">
        <v>1135</v>
      </c>
    </row>
    <row r="746" spans="1:30" s="12" customFormat="1">
      <c r="A746" s="69" t="s">
        <v>816</v>
      </c>
      <c r="B746" s="17">
        <f>IFERROR(VLOOKUP($H746,'QB Inv Curr'!$H:$AD,13,FALSE),"")</f>
        <v>952</v>
      </c>
      <c r="C746" s="17">
        <f>IFERROR(VLOOKUP($H746,'QB Inv Curr'!$H:$AE,23,FALSE),"")</f>
        <v>1440</v>
      </c>
      <c r="D746" s="17">
        <f>IFERROR(VLOOKUP($H746,'QB Inv Curr'!$H:$AL,29,FALSE),"")</f>
        <v>1.2</v>
      </c>
      <c r="E746" s="17">
        <f t="shared" si="83"/>
        <v>793.33333333333337</v>
      </c>
      <c r="F746" s="17">
        <f t="shared" si="82"/>
        <v>14.399999999999999</v>
      </c>
      <c r="G746" s="20"/>
      <c r="H746" s="69" t="s">
        <v>816</v>
      </c>
      <c r="I746" s="20" t="s">
        <v>1150</v>
      </c>
      <c r="J746" s="279"/>
      <c r="K746" s="523"/>
      <c r="L746" s="21">
        <v>1</v>
      </c>
      <c r="M746" s="275" t="e">
        <f>VLOOKUP(A746,'Master Data'!A:P,23,FALSE)</f>
        <v>#REF!</v>
      </c>
      <c r="N746" s="72" t="e">
        <f t="shared" si="86"/>
        <v>#REF!</v>
      </c>
      <c r="O746" s="21"/>
      <c r="P746" s="21"/>
      <c r="Q746" s="256"/>
      <c r="R746" s="67"/>
      <c r="S746" s="67"/>
      <c r="T746" s="369"/>
      <c r="U746" s="385">
        <v>126</v>
      </c>
      <c r="V746" s="23"/>
      <c r="W746" s="23"/>
      <c r="X746" s="23"/>
      <c r="Y746" s="23"/>
      <c r="Z746" s="23"/>
      <c r="AA746" s="6">
        <v>86.99</v>
      </c>
      <c r="AB746"/>
      <c r="AC746" s="262" t="s">
        <v>1160</v>
      </c>
      <c r="AD746" s="264" t="s">
        <v>1127</v>
      </c>
    </row>
    <row r="747" spans="1:30" s="12" customFormat="1">
      <c r="A747" s="69" t="s">
        <v>845</v>
      </c>
      <c r="B747" s="17">
        <f>IFERROR(VLOOKUP($H747,'QB Inv Curr'!$H:$AD,13,FALSE),"")</f>
        <v>448</v>
      </c>
      <c r="C747" s="17">
        <f>IFERROR(VLOOKUP($H747,'QB Inv Curr'!$H:$AE,23,FALSE),"")</f>
        <v>448</v>
      </c>
      <c r="D747" s="17">
        <f>IFERROR(VLOOKUP($H747,'QB Inv Curr'!$H:$AL,29,FALSE),"")</f>
        <v>0</v>
      </c>
      <c r="E747" s="17" t="str">
        <f t="shared" si="83"/>
        <v/>
      </c>
      <c r="F747" s="17">
        <f t="shared" si="82"/>
        <v>0</v>
      </c>
      <c r="G747" s="20"/>
      <c r="H747" s="69" t="s">
        <v>845</v>
      </c>
      <c r="I747" s="20" t="s">
        <v>1161</v>
      </c>
      <c r="J747" s="279"/>
      <c r="K747" s="523"/>
      <c r="L747" s="21">
        <v>1</v>
      </c>
      <c r="M747" s="275" t="e">
        <f>VLOOKUP(A747,'Master Data'!A:P,23,FALSE)</f>
        <v>#REF!</v>
      </c>
      <c r="N747" s="72" t="e">
        <f t="shared" si="86"/>
        <v>#REF!</v>
      </c>
      <c r="O747" s="21"/>
      <c r="P747" s="21"/>
      <c r="Q747" s="256"/>
      <c r="R747" s="67"/>
      <c r="S747" s="67"/>
      <c r="T747" s="369"/>
      <c r="U747" s="384">
        <v>127</v>
      </c>
      <c r="V747" s="23"/>
      <c r="W747" s="23"/>
      <c r="X747" s="23"/>
      <c r="Y747" s="23"/>
      <c r="Z747" s="23"/>
      <c r="AA747" s="6"/>
      <c r="AB747"/>
      <c r="AC747" s="264"/>
      <c r="AD747" s="264"/>
    </row>
    <row r="748" spans="1:30" s="12" customFormat="1">
      <c r="A748" s="69" t="s">
        <v>585</v>
      </c>
      <c r="B748" s="17">
        <f>IFERROR(VLOOKUP($H748,'QB Inv Curr'!$H:$AD,13,FALSE),"")</f>
        <v>100</v>
      </c>
      <c r="C748" s="17">
        <f>IFERROR(VLOOKUP($H748,'QB Inv Curr'!$H:$AE,23,FALSE),"")</f>
        <v>0</v>
      </c>
      <c r="D748" s="17">
        <f>IFERROR(VLOOKUP($H748,'QB Inv Curr'!$H:$AL,29,FALSE),"")</f>
        <v>76.099999999999994</v>
      </c>
      <c r="E748" s="17">
        <f t="shared" si="83"/>
        <v>1.3140604467805519</v>
      </c>
      <c r="F748" s="17">
        <f t="shared" si="82"/>
        <v>913.19999999999993</v>
      </c>
      <c r="G748" s="20"/>
      <c r="H748" s="69" t="s">
        <v>585</v>
      </c>
      <c r="I748" s="20" t="s">
        <v>1153</v>
      </c>
      <c r="J748" s="279"/>
      <c r="K748" s="523"/>
      <c r="L748" s="21">
        <v>1</v>
      </c>
      <c r="M748" s="275" t="e">
        <f>VLOOKUP(A748,'Master Data'!A:P,23,FALSE)</f>
        <v>#REF!</v>
      </c>
      <c r="N748" s="72" t="e">
        <f t="shared" si="86"/>
        <v>#REF!</v>
      </c>
      <c r="O748" s="21"/>
      <c r="P748" s="21"/>
      <c r="Q748" s="256"/>
      <c r="R748" s="67"/>
      <c r="S748" s="67"/>
      <c r="T748" s="369"/>
      <c r="U748" s="384">
        <v>128</v>
      </c>
      <c r="V748" s="23"/>
      <c r="W748" s="23"/>
      <c r="X748" s="23"/>
      <c r="Y748" s="23"/>
      <c r="Z748" s="23"/>
      <c r="AA748" s="6"/>
      <c r="AB748"/>
      <c r="AC748" s="264"/>
      <c r="AD748" s="264"/>
    </row>
    <row r="749" spans="1:30" s="12" customFormat="1">
      <c r="A749" s="69" t="s">
        <v>885</v>
      </c>
      <c r="B749" s="17">
        <f>IFERROR(VLOOKUP($H749,'QB Inv Curr'!$H:$AD,13,FALSE),"")</f>
        <v>750</v>
      </c>
      <c r="C749" s="17">
        <f>IFERROR(VLOOKUP($H749,'QB Inv Curr'!$H:$AE,23,FALSE),"")</f>
        <v>6400</v>
      </c>
      <c r="D749" s="17">
        <f>IFERROR(VLOOKUP($H749,'QB Inv Curr'!$H:$AL,29,FALSE),"")</f>
        <v>0</v>
      </c>
      <c r="E749" s="17" t="str">
        <f t="shared" si="83"/>
        <v/>
      </c>
      <c r="F749" s="17">
        <f t="shared" si="82"/>
        <v>0</v>
      </c>
      <c r="G749" s="20"/>
      <c r="H749" s="69" t="s">
        <v>885</v>
      </c>
      <c r="I749" s="20" t="s">
        <v>1162</v>
      </c>
      <c r="J749" s="279"/>
      <c r="K749" s="523"/>
      <c r="L749" s="21">
        <v>8</v>
      </c>
      <c r="M749" s="275" t="e">
        <f>VLOOKUP(A749,'Master Data'!A:P,23,FALSE)</f>
        <v>#REF!</v>
      </c>
      <c r="N749" s="72" t="e">
        <f t="shared" si="86"/>
        <v>#REF!</v>
      </c>
      <c r="O749" s="21"/>
      <c r="P749" s="21"/>
      <c r="Q749" s="256"/>
      <c r="R749" s="67"/>
      <c r="S749" s="67"/>
      <c r="T749" s="369"/>
      <c r="U749" s="384">
        <v>129</v>
      </c>
      <c r="V749" s="23"/>
      <c r="W749" s="23"/>
      <c r="X749" s="23"/>
      <c r="Y749" s="23"/>
      <c r="Z749" s="23"/>
      <c r="AA749" s="6"/>
      <c r="AB749"/>
      <c r="AC749" s="264"/>
      <c r="AD749" s="264"/>
    </row>
    <row r="750" spans="1:30" s="12" customFormat="1">
      <c r="A750" s="69" t="s">
        <v>642</v>
      </c>
      <c r="B750" s="17">
        <f>IFERROR(VLOOKUP($H750,'QB Inv Curr'!$H:$AD,13,FALSE),"")</f>
        <v>340</v>
      </c>
      <c r="C750" s="17">
        <f>IFERROR(VLOOKUP($H750,'QB Inv Curr'!$H:$AE,23,FALSE),"")</f>
        <v>400</v>
      </c>
      <c r="D750" s="17">
        <f>IFERROR(VLOOKUP($H750,'QB Inv Curr'!$H:$AL,29,FALSE),"")</f>
        <v>0</v>
      </c>
      <c r="E750" s="17" t="str">
        <f t="shared" si="83"/>
        <v/>
      </c>
      <c r="F750" s="17">
        <f t="shared" si="82"/>
        <v>0</v>
      </c>
      <c r="G750" s="554"/>
      <c r="H750" s="69" t="s">
        <v>642</v>
      </c>
      <c r="I750" s="20" t="s">
        <v>1163</v>
      </c>
      <c r="J750" s="279"/>
      <c r="K750" s="523"/>
      <c r="L750" s="21">
        <v>1</v>
      </c>
      <c r="M750" s="275" t="e">
        <f>VLOOKUP(A750,'Master Data'!A:P,23,FALSE)</f>
        <v>#REF!</v>
      </c>
      <c r="N750" s="72" t="e">
        <f t="shared" si="86"/>
        <v>#REF!</v>
      </c>
      <c r="O750" s="21"/>
      <c r="P750" s="21"/>
      <c r="Q750" s="256"/>
      <c r="R750" s="67"/>
      <c r="S750" s="67"/>
      <c r="T750" s="369"/>
      <c r="U750" s="384">
        <v>130</v>
      </c>
      <c r="V750" s="23"/>
      <c r="W750" s="23"/>
      <c r="X750" s="23"/>
      <c r="Y750" s="2"/>
      <c r="Z750" s="23"/>
      <c r="AA750" s="6"/>
      <c r="AB750"/>
      <c r="AC750" s="264"/>
      <c r="AD750" s="264"/>
    </row>
    <row r="751" spans="1:30" s="2" customFormat="1">
      <c r="A751" s="69" t="s">
        <v>648</v>
      </c>
      <c r="B751" s="17">
        <f>IFERROR(VLOOKUP($H751,'QB Inv Curr'!$H:$AD,13,FALSE),"")</f>
        <v>500</v>
      </c>
      <c r="C751" s="17">
        <f>IFERROR(VLOOKUP($H751,'QB Inv Curr'!$H:$AE,23,FALSE),"")</f>
        <v>0</v>
      </c>
      <c r="D751" s="17">
        <f>IFERROR(VLOOKUP($H751,'QB Inv Curr'!$H:$AL,29,FALSE),"")</f>
        <v>0</v>
      </c>
      <c r="E751" s="17" t="str">
        <f t="shared" si="83"/>
        <v/>
      </c>
      <c r="F751" s="17">
        <f t="shared" si="82"/>
        <v>0</v>
      </c>
      <c r="G751" s="554"/>
      <c r="H751" s="69" t="s">
        <v>648</v>
      </c>
      <c r="I751" s="20" t="s">
        <v>1104</v>
      </c>
      <c r="J751" s="279"/>
      <c r="K751" s="523"/>
      <c r="L751" s="21">
        <v>1</v>
      </c>
      <c r="M751" s="275" t="e">
        <f>VLOOKUP(A751,'Master Data'!A:P,23,FALSE)</f>
        <v>#REF!</v>
      </c>
      <c r="N751" s="72" t="e">
        <f t="shared" si="86"/>
        <v>#REF!</v>
      </c>
      <c r="O751" s="21"/>
      <c r="P751" s="21"/>
      <c r="Q751" s="292"/>
      <c r="R751" s="374"/>
      <c r="S751" s="374"/>
      <c r="T751" s="374"/>
      <c r="U751" s="385">
        <v>131</v>
      </c>
      <c r="W751" s="23"/>
      <c r="X751" s="23"/>
      <c r="Y751" s="23"/>
      <c r="AC751" s="265"/>
      <c r="AD751" s="265"/>
    </row>
    <row r="752" spans="1:30" s="12" customFormat="1">
      <c r="A752" s="69" t="s">
        <v>737</v>
      </c>
      <c r="B752" s="17">
        <f>IFERROR(VLOOKUP($H752,'QB Inv Curr'!$H:$AD,13,FALSE),"")</f>
        <v>140</v>
      </c>
      <c r="C752" s="17">
        <f>IFERROR(VLOOKUP($H752,'QB Inv Curr'!$H:$AE,23,FALSE),"")</f>
        <v>0</v>
      </c>
      <c r="D752" s="17">
        <f>IFERROR(VLOOKUP($H752,'QB Inv Curr'!$H:$AL,29,FALSE),"")</f>
        <v>0</v>
      </c>
      <c r="E752" s="17" t="str">
        <f t="shared" si="83"/>
        <v/>
      </c>
      <c r="F752" s="17">
        <f t="shared" si="82"/>
        <v>0</v>
      </c>
      <c r="G752" s="554" t="s">
        <v>1105</v>
      </c>
      <c r="H752" s="69" t="s">
        <v>737</v>
      </c>
      <c r="I752" s="20" t="s">
        <v>1106</v>
      </c>
      <c r="J752" s="279"/>
      <c r="K752" s="523"/>
      <c r="L752" s="21">
        <v>1</v>
      </c>
      <c r="M752" s="275" t="e">
        <f>VLOOKUP(A752,'Master Data'!A:P,23,FALSE)</f>
        <v>#REF!</v>
      </c>
      <c r="N752" s="72" t="e">
        <f t="shared" si="86"/>
        <v>#REF!</v>
      </c>
      <c r="O752" s="21"/>
      <c r="P752" s="21"/>
      <c r="Q752" s="256"/>
      <c r="R752" s="67"/>
      <c r="S752" s="67"/>
      <c r="T752" s="369"/>
      <c r="U752" s="384">
        <v>132</v>
      </c>
      <c r="V752" s="23"/>
      <c r="W752" s="23"/>
      <c r="X752" s="23"/>
      <c r="Y752" s="23"/>
      <c r="Z752" s="23"/>
      <c r="AA752" s="6"/>
      <c r="AB752"/>
      <c r="AC752" s="264"/>
      <c r="AD752" s="264"/>
    </row>
    <row r="753" spans="1:30" s="12" customFormat="1">
      <c r="A753" s="69" t="s">
        <v>739</v>
      </c>
      <c r="B753" s="17">
        <f>IFERROR(VLOOKUP($H753,'QB Inv Curr'!$H:$AD,13,FALSE),"")</f>
        <v>1440</v>
      </c>
      <c r="C753" s="17">
        <f>IFERROR(VLOOKUP($H753,'QB Inv Curr'!$H:$AE,23,FALSE),"")</f>
        <v>0</v>
      </c>
      <c r="D753" s="17">
        <f>IFERROR(VLOOKUP($H753,'QB Inv Curr'!$H:$AL,29,FALSE),"")</f>
        <v>0</v>
      </c>
      <c r="E753" s="17" t="str">
        <f t="shared" si="83"/>
        <v/>
      </c>
      <c r="F753" s="17">
        <f t="shared" si="82"/>
        <v>0</v>
      </c>
      <c r="G753" s="554" t="s">
        <v>1105</v>
      </c>
      <c r="H753" s="69" t="s">
        <v>739</v>
      </c>
      <c r="I753" s="20" t="s">
        <v>1155</v>
      </c>
      <c r="J753" s="279"/>
      <c r="K753" s="523"/>
      <c r="L753" s="21">
        <v>1</v>
      </c>
      <c r="M753" s="275" t="e">
        <f>VLOOKUP(A753,'Master Data'!A:P,23,FALSE)</f>
        <v>#REF!</v>
      </c>
      <c r="N753" s="72" t="e">
        <f t="shared" si="86"/>
        <v>#REF!</v>
      </c>
      <c r="O753" s="21"/>
      <c r="P753" s="21"/>
      <c r="Q753" s="256"/>
      <c r="R753" s="67"/>
      <c r="S753" s="67"/>
      <c r="T753" s="369"/>
      <c r="U753" s="384">
        <v>133</v>
      </c>
      <c r="V753" s="23"/>
      <c r="W753" s="23"/>
      <c r="X753" s="23"/>
      <c r="Y753" s="23"/>
      <c r="Z753" s="23"/>
      <c r="AA753" s="6"/>
      <c r="AB753"/>
      <c r="AC753" s="264"/>
      <c r="AD753" s="264"/>
    </row>
    <row r="754" spans="1:30" s="12" customFormat="1">
      <c r="A754" s="69" t="s">
        <v>1108</v>
      </c>
      <c r="B754" s="17">
        <f>IFERROR(VLOOKUP($H754,'QB Inv Curr'!$H:$AD,13,FALSE),"")</f>
        <v>1500</v>
      </c>
      <c r="C754" s="17">
        <f>IFERROR(VLOOKUP($H754,'QB Inv Curr'!$H:$AE,23,FALSE),"")</f>
        <v>0</v>
      </c>
      <c r="D754" s="17">
        <f>IFERROR(VLOOKUP($H754,'QB Inv Curr'!$H:$AL,29,FALSE),"")</f>
        <v>0</v>
      </c>
      <c r="E754" s="17" t="str">
        <f t="shared" si="83"/>
        <v/>
      </c>
      <c r="F754" s="17">
        <f t="shared" si="82"/>
        <v>0</v>
      </c>
      <c r="G754" s="554" t="s">
        <v>1105</v>
      </c>
      <c r="H754" s="69" t="s">
        <v>1108</v>
      </c>
      <c r="I754" s="20" t="s">
        <v>1156</v>
      </c>
      <c r="J754" s="279"/>
      <c r="K754" s="523"/>
      <c r="L754" s="21">
        <v>1</v>
      </c>
      <c r="M754" s="275" t="e">
        <f>VLOOKUP(A754,'Master Data'!A:P,23,FALSE)</f>
        <v>#REF!</v>
      </c>
      <c r="N754" s="72" t="e">
        <f t="shared" si="86"/>
        <v>#REF!</v>
      </c>
      <c r="O754" s="21"/>
      <c r="P754" s="21"/>
      <c r="Q754" s="256"/>
      <c r="R754" s="67"/>
      <c r="S754" s="67"/>
      <c r="T754" s="369"/>
      <c r="U754" s="384">
        <v>134</v>
      </c>
      <c r="V754" s="23"/>
      <c r="W754" s="23"/>
      <c r="X754" s="23"/>
      <c r="Y754" s="23"/>
      <c r="Z754" s="23"/>
      <c r="AA754" s="6"/>
      <c r="AB754"/>
      <c r="AC754" s="264"/>
      <c r="AD754" s="264"/>
    </row>
    <row r="755" spans="1:30" s="12" customFormat="1">
      <c r="A755" s="69" t="s">
        <v>789</v>
      </c>
      <c r="B755" s="17">
        <f>IFERROR(VLOOKUP($H755,'QB Inv Curr'!$H:$AD,13,FALSE),"")</f>
        <v>3000</v>
      </c>
      <c r="C755" s="17">
        <f>IFERROR(VLOOKUP($H755,'QB Inv Curr'!$H:$AE,23,FALSE),"")</f>
        <v>2000</v>
      </c>
      <c r="D755" s="17">
        <f>IFERROR(VLOOKUP($H755,'QB Inv Curr'!$H:$AL,29,FALSE),"")</f>
        <v>0</v>
      </c>
      <c r="E755" s="17" t="str">
        <f t="shared" si="83"/>
        <v/>
      </c>
      <c r="F755" s="17">
        <f t="shared" si="82"/>
        <v>0</v>
      </c>
      <c r="G755" s="554" t="s">
        <v>1105</v>
      </c>
      <c r="H755" s="69" t="s">
        <v>789</v>
      </c>
      <c r="I755" s="20" t="s">
        <v>1110</v>
      </c>
      <c r="J755" s="279"/>
      <c r="K755" s="523"/>
      <c r="L755" s="21">
        <v>1</v>
      </c>
      <c r="M755" s="275" t="e">
        <f>VLOOKUP(A755,'Master Data'!A:P,23,FALSE)</f>
        <v>#REF!</v>
      </c>
      <c r="N755" s="72" t="e">
        <f t="shared" si="86"/>
        <v>#REF!</v>
      </c>
      <c r="O755" s="21"/>
      <c r="P755" s="21"/>
      <c r="Q755" s="256"/>
      <c r="R755" s="67"/>
      <c r="S755" s="67"/>
      <c r="T755" s="369"/>
      <c r="U755" s="384">
        <v>135</v>
      </c>
      <c r="V755" s="23"/>
      <c r="W755" s="23"/>
      <c r="X755" s="23"/>
      <c r="Y755" s="23"/>
      <c r="Z755" s="23"/>
      <c r="AA755" s="6"/>
      <c r="AB755"/>
      <c r="AC755" s="264"/>
      <c r="AD755" s="264"/>
    </row>
    <row r="756" spans="1:30" s="2" customFormat="1">
      <c r="A756" s="69" t="s">
        <v>741</v>
      </c>
      <c r="B756" s="17">
        <f>IFERROR(VLOOKUP($H756,'QB Inv Curr'!$H:$AD,13,FALSE),"")</f>
        <v>1440</v>
      </c>
      <c r="C756" s="17">
        <f>IFERROR(VLOOKUP($H756,'QB Inv Curr'!$H:$AE,23,FALSE),"")</f>
        <v>0</v>
      </c>
      <c r="D756" s="17">
        <f>IFERROR(VLOOKUP($H756,'QB Inv Curr'!$H:$AL,29,FALSE),"")</f>
        <v>0</v>
      </c>
      <c r="E756" s="17" t="str">
        <f t="shared" si="83"/>
        <v/>
      </c>
      <c r="F756" s="17">
        <f t="shared" si="82"/>
        <v>0</v>
      </c>
      <c r="G756" s="554" t="s">
        <v>1105</v>
      </c>
      <c r="H756" s="69" t="s">
        <v>741</v>
      </c>
      <c r="I756" s="20" t="s">
        <v>791</v>
      </c>
      <c r="J756" s="279"/>
      <c r="K756" s="523"/>
      <c r="L756" s="21">
        <v>1</v>
      </c>
      <c r="M756" s="275" t="e">
        <f>VLOOKUP(A756,'Master Data'!A:P,23,FALSE)</f>
        <v>#REF!</v>
      </c>
      <c r="N756" s="72" t="e">
        <f t="shared" si="86"/>
        <v>#REF!</v>
      </c>
      <c r="O756" s="21"/>
      <c r="P756" s="21"/>
      <c r="Q756" s="289"/>
      <c r="R756" s="532"/>
      <c r="S756" s="532"/>
      <c r="T756" s="370"/>
      <c r="U756" s="385">
        <v>136</v>
      </c>
      <c r="V756" s="23"/>
      <c r="W756" s="23"/>
      <c r="X756" s="23"/>
      <c r="Y756" s="23"/>
      <c r="Z756" s="23"/>
      <c r="AC756" s="264"/>
      <c r="AD756" s="264"/>
    </row>
    <row r="757" spans="1:30" s="12" customFormat="1">
      <c r="A757" s="543"/>
      <c r="B757" s="17" t="str">
        <f>IFERROR(VLOOKUP($H757,'QB Inv Curr'!$H:$AD,13,FALSE),"")</f>
        <v/>
      </c>
      <c r="C757" s="17" t="str">
        <f>IFERROR(VLOOKUP($H757,'QB Inv Curr'!$H:$AE,23,FALSE),"")</f>
        <v/>
      </c>
      <c r="D757" s="17" t="str">
        <f>IFERROR(VLOOKUP($H757,'QB Inv Curr'!$H:$AL,29,FALSE),"")</f>
        <v/>
      </c>
      <c r="E757" s="17" t="str">
        <f t="shared" si="83"/>
        <v/>
      </c>
      <c r="F757" s="17" t="str">
        <f t="shared" si="82"/>
        <v/>
      </c>
      <c r="G757" s="541"/>
      <c r="H757" s="543"/>
      <c r="I757" s="541"/>
      <c r="J757" s="281"/>
      <c r="K757" s="524"/>
      <c r="L757" s="86"/>
      <c r="M757" s="87"/>
      <c r="N757" s="87"/>
      <c r="O757" s="86"/>
      <c r="P757" s="86"/>
      <c r="Q757" s="249"/>
      <c r="R757" s="67"/>
      <c r="S757" s="67"/>
      <c r="T757" s="369"/>
      <c r="U757" s="384">
        <v>137</v>
      </c>
      <c r="V757" s="23"/>
      <c r="W757" s="23"/>
      <c r="X757" s="23"/>
      <c r="Y757" s="23"/>
      <c r="Z757" s="23"/>
      <c r="AA757" s="6"/>
      <c r="AB757"/>
      <c r="AC757" s="264"/>
      <c r="AD757" s="264"/>
    </row>
    <row r="758" spans="1:30" s="12" customFormat="1" ht="47.25">
      <c r="A758" s="555" t="s">
        <v>360</v>
      </c>
      <c r="B758" s="17">
        <f>IFERROR(VLOOKUP($H758,'QB Inv Curr'!$H:$AD,13,FALSE),"")</f>
        <v>141</v>
      </c>
      <c r="C758" s="17">
        <f>IFERROR(VLOOKUP($H758,'QB Inv Curr'!$H:$AE,23,FALSE),"")</f>
        <v>160</v>
      </c>
      <c r="D758" s="17">
        <f>IFERROR(VLOOKUP($H758,'QB Inv Curr'!$H:$AL,29,FALSE),"")</f>
        <v>6.7</v>
      </c>
      <c r="E758" s="17">
        <f t="shared" si="83"/>
        <v>21.044776119402986</v>
      </c>
      <c r="F758" s="17">
        <f t="shared" si="82"/>
        <v>80.400000000000006</v>
      </c>
      <c r="G758" s="542" t="s">
        <v>361</v>
      </c>
      <c r="H758" s="555" t="s">
        <v>360</v>
      </c>
      <c r="I758" s="542"/>
      <c r="J758" s="278" t="s">
        <v>1164</v>
      </c>
      <c r="K758" s="521">
        <v>810797030568</v>
      </c>
      <c r="L758" s="27">
        <v>1</v>
      </c>
      <c r="M758" s="79"/>
      <c r="N758" s="79"/>
      <c r="O758" s="27">
        <v>45</v>
      </c>
      <c r="P758" s="27">
        <v>20</v>
      </c>
      <c r="Q758" s="18"/>
      <c r="R758" s="255">
        <v>69.91</v>
      </c>
      <c r="S758" s="255">
        <v>129.99</v>
      </c>
      <c r="T758" s="371"/>
      <c r="U758" s="384">
        <v>138</v>
      </c>
      <c r="V758" s="23"/>
      <c r="W758" s="66">
        <f>Q758*1.55</f>
        <v>0</v>
      </c>
      <c r="X758" s="260" t="e">
        <f>SUM(W758-Q758)/W758</f>
        <v>#DIV/0!</v>
      </c>
      <c r="Y758" s="66">
        <f>Y752</f>
        <v>0</v>
      </c>
      <c r="Z758" s="260" t="e">
        <f>SUM(Y758-W758)/Y758</f>
        <v>#DIV/0!</v>
      </c>
      <c r="AA758" s="287">
        <f>AA752</f>
        <v>0</v>
      </c>
      <c r="AB758" s="261" t="e">
        <f>SUM(AA758-Q758)/AA758</f>
        <v>#DIV/0!</v>
      </c>
      <c r="AC758" s="264"/>
      <c r="AD758" s="264"/>
    </row>
    <row r="759" spans="1:30" s="12" customFormat="1">
      <c r="A759" s="69"/>
      <c r="B759" s="17" t="str">
        <f>IFERROR(VLOOKUP($H759,'QB Inv Curr'!$H:$AD,13,FALSE),"")</f>
        <v/>
      </c>
      <c r="C759" s="17" t="str">
        <f>IFERROR(VLOOKUP($H759,'QB Inv Curr'!$H:$AE,23,FALSE),"")</f>
        <v/>
      </c>
      <c r="D759" s="17" t="str">
        <f>IFERROR(VLOOKUP($H759,'QB Inv Curr'!$H:$AL,29,FALSE),"")</f>
        <v/>
      </c>
      <c r="E759" s="17" t="str">
        <f t="shared" si="83"/>
        <v/>
      </c>
      <c r="F759" s="17" t="str">
        <f t="shared" si="82"/>
        <v/>
      </c>
      <c r="G759" s="20"/>
      <c r="H759" s="69"/>
      <c r="I759" s="20" t="s">
        <v>1165</v>
      </c>
      <c r="J759" s="279"/>
      <c r="K759" s="523"/>
      <c r="L759" s="21">
        <v>1</v>
      </c>
      <c r="M759" s="275" t="e">
        <f>VLOOKUP(A759,'Master Data'!A:P,23,FALSE)</f>
        <v>#N/A</v>
      </c>
      <c r="N759" s="72" t="e">
        <f t="shared" ref="N759:N770" si="87">SUM(M759*1.42)*L759</f>
        <v>#N/A</v>
      </c>
      <c r="O759" s="21"/>
      <c r="P759" s="21"/>
      <c r="Q759" s="269"/>
      <c r="R759" s="67"/>
      <c r="S759" s="67"/>
      <c r="T759" s="369"/>
      <c r="U759" s="384">
        <v>139</v>
      </c>
      <c r="V759" s="23"/>
      <c r="W759" s="23"/>
      <c r="X759" s="23"/>
      <c r="Y759" s="23"/>
      <c r="Z759" s="23"/>
      <c r="AA759" s="287">
        <v>137.87</v>
      </c>
      <c r="AB759"/>
      <c r="AC759" s="262" t="s">
        <v>1166</v>
      </c>
      <c r="AD759" s="264" t="s">
        <v>1135</v>
      </c>
    </row>
    <row r="760" spans="1:30" s="12" customFormat="1">
      <c r="A760" s="69" t="s">
        <v>816</v>
      </c>
      <c r="B760" s="17">
        <f>IFERROR(VLOOKUP($H760,'QB Inv Curr'!$H:$AD,13,FALSE),"")</f>
        <v>952</v>
      </c>
      <c r="C760" s="17">
        <f>IFERROR(VLOOKUP($H760,'QB Inv Curr'!$H:$AE,23,FALSE),"")</f>
        <v>1440</v>
      </c>
      <c r="D760" s="17">
        <f>IFERROR(VLOOKUP($H760,'QB Inv Curr'!$H:$AL,29,FALSE),"")</f>
        <v>1.2</v>
      </c>
      <c r="E760" s="17">
        <f t="shared" si="83"/>
        <v>793.33333333333337</v>
      </c>
      <c r="F760" s="17">
        <f t="shared" si="82"/>
        <v>14.399999999999999</v>
      </c>
      <c r="G760" s="20"/>
      <c r="H760" s="69" t="s">
        <v>816</v>
      </c>
      <c r="I760" s="20" t="s">
        <v>1150</v>
      </c>
      <c r="J760" s="279"/>
      <c r="K760" s="523"/>
      <c r="L760" s="21">
        <v>1</v>
      </c>
      <c r="M760" s="275" t="e">
        <f>VLOOKUP(A760,'Master Data'!A:P,23,FALSE)</f>
        <v>#REF!</v>
      </c>
      <c r="N760" s="72" t="e">
        <f t="shared" si="87"/>
        <v>#REF!</v>
      </c>
      <c r="O760" s="21"/>
      <c r="P760" s="21"/>
      <c r="Q760" s="256"/>
      <c r="R760" s="67"/>
      <c r="S760" s="67"/>
      <c r="T760" s="369"/>
      <c r="U760" s="384">
        <v>140</v>
      </c>
      <c r="V760" s="23"/>
      <c r="W760" s="23"/>
      <c r="X760" s="23"/>
      <c r="Y760" s="23"/>
      <c r="Z760" s="23"/>
      <c r="AA760" s="6">
        <v>86.99</v>
      </c>
      <c r="AB760"/>
      <c r="AC760" s="262" t="s">
        <v>1160</v>
      </c>
      <c r="AD760" s="264" t="s">
        <v>1127</v>
      </c>
    </row>
    <row r="761" spans="1:30" s="12" customFormat="1">
      <c r="A761" s="69" t="s">
        <v>845</v>
      </c>
      <c r="B761" s="17">
        <f>IFERROR(VLOOKUP($H761,'QB Inv Curr'!$H:$AD,13,FALSE),"")</f>
        <v>448</v>
      </c>
      <c r="C761" s="17">
        <f>IFERROR(VLOOKUP($H761,'QB Inv Curr'!$H:$AE,23,FALSE),"")</f>
        <v>448</v>
      </c>
      <c r="D761" s="17">
        <f>IFERROR(VLOOKUP($H761,'QB Inv Curr'!$H:$AL,29,FALSE),"")</f>
        <v>0</v>
      </c>
      <c r="E761" s="17" t="str">
        <f t="shared" si="83"/>
        <v/>
      </c>
      <c r="F761" s="17">
        <f t="shared" si="82"/>
        <v>0</v>
      </c>
      <c r="G761" s="20"/>
      <c r="H761" s="69" t="s">
        <v>845</v>
      </c>
      <c r="I761" s="20" t="s">
        <v>1161</v>
      </c>
      <c r="J761" s="279"/>
      <c r="K761" s="523"/>
      <c r="L761" s="21">
        <v>1</v>
      </c>
      <c r="M761" s="275" t="e">
        <f>VLOOKUP(A761,'Master Data'!A:P,23,FALSE)</f>
        <v>#REF!</v>
      </c>
      <c r="N761" s="72" t="e">
        <f t="shared" si="87"/>
        <v>#REF!</v>
      </c>
      <c r="O761" s="21"/>
      <c r="P761" s="21"/>
      <c r="Q761" s="256"/>
      <c r="R761" s="67"/>
      <c r="S761" s="67"/>
      <c r="T761" s="369"/>
      <c r="U761" s="385">
        <v>141</v>
      </c>
      <c r="V761" s="23"/>
      <c r="W761" s="23"/>
      <c r="X761" s="23"/>
      <c r="Y761" s="23"/>
      <c r="Z761" s="23"/>
      <c r="AA761" s="6"/>
      <c r="AB761"/>
      <c r="AC761" s="264"/>
      <c r="AD761" s="264"/>
    </row>
    <row r="762" spans="1:30" s="12" customFormat="1">
      <c r="A762" s="69" t="s">
        <v>585</v>
      </c>
      <c r="B762" s="17">
        <f>IFERROR(VLOOKUP($H762,'QB Inv Curr'!$H:$AD,13,FALSE),"")</f>
        <v>100</v>
      </c>
      <c r="C762" s="17">
        <f>IFERROR(VLOOKUP($H762,'QB Inv Curr'!$H:$AE,23,FALSE),"")</f>
        <v>0</v>
      </c>
      <c r="D762" s="17">
        <f>IFERROR(VLOOKUP($H762,'QB Inv Curr'!$H:$AL,29,FALSE),"")</f>
        <v>76.099999999999994</v>
      </c>
      <c r="E762" s="17">
        <f t="shared" si="83"/>
        <v>1.3140604467805519</v>
      </c>
      <c r="F762" s="17">
        <f t="shared" si="82"/>
        <v>913.19999999999993</v>
      </c>
      <c r="G762" s="20"/>
      <c r="H762" s="69" t="s">
        <v>585</v>
      </c>
      <c r="I762" s="20" t="s">
        <v>1153</v>
      </c>
      <c r="J762" s="279"/>
      <c r="K762" s="523"/>
      <c r="L762" s="21">
        <v>1</v>
      </c>
      <c r="M762" s="275" t="e">
        <f>VLOOKUP(A762,'Master Data'!A:P,23,FALSE)</f>
        <v>#REF!</v>
      </c>
      <c r="N762" s="72" t="e">
        <f t="shared" si="87"/>
        <v>#REF!</v>
      </c>
      <c r="O762" s="21"/>
      <c r="P762" s="21"/>
      <c r="Q762" s="256"/>
      <c r="R762" s="67"/>
      <c r="S762" s="67"/>
      <c r="T762" s="369"/>
      <c r="U762" s="384">
        <v>142</v>
      </c>
      <c r="V762" s="23"/>
      <c r="W762" s="23"/>
      <c r="X762" s="23"/>
      <c r="Y762" s="23"/>
      <c r="Z762" s="23"/>
      <c r="AA762" s="6"/>
      <c r="AB762"/>
      <c r="AC762" s="264"/>
      <c r="AD762" s="264"/>
    </row>
    <row r="763" spans="1:30" s="12" customFormat="1">
      <c r="A763" s="69" t="s">
        <v>892</v>
      </c>
      <c r="B763" s="17">
        <f>IFERROR(VLOOKUP($H763,'QB Inv Curr'!$H:$AD,13,FALSE),"")</f>
        <v>6480</v>
      </c>
      <c r="C763" s="17">
        <f>IFERROR(VLOOKUP($H763,'QB Inv Curr'!$H:$AE,23,FALSE),"")</f>
        <v>0</v>
      </c>
      <c r="D763" s="17">
        <f>IFERROR(VLOOKUP($H763,'QB Inv Curr'!$H:$AL,29,FALSE),"")</f>
        <v>0</v>
      </c>
      <c r="E763" s="17" t="str">
        <f t="shared" si="83"/>
        <v/>
      </c>
      <c r="F763" s="17">
        <f t="shared" si="82"/>
        <v>0</v>
      </c>
      <c r="G763" s="20"/>
      <c r="H763" s="69" t="s">
        <v>892</v>
      </c>
      <c r="I763" s="20" t="s">
        <v>1167</v>
      </c>
      <c r="J763" s="279"/>
      <c r="K763" s="523"/>
      <c r="L763" s="21">
        <v>8</v>
      </c>
      <c r="M763" s="275" t="e">
        <f>VLOOKUP(A763,'Master Data'!A:P,23,FALSE)</f>
        <v>#REF!</v>
      </c>
      <c r="N763" s="72" t="e">
        <f t="shared" si="87"/>
        <v>#REF!</v>
      </c>
      <c r="O763" s="21"/>
      <c r="P763" s="21"/>
      <c r="Q763" s="256"/>
      <c r="R763" s="67"/>
      <c r="S763" s="67"/>
      <c r="T763" s="369"/>
      <c r="U763" s="384">
        <v>143</v>
      </c>
      <c r="V763" s="23"/>
      <c r="W763" s="23"/>
      <c r="X763" s="23"/>
      <c r="Y763" s="23"/>
      <c r="Z763" s="23"/>
      <c r="AA763" s="6"/>
      <c r="AB763"/>
      <c r="AC763" s="264"/>
      <c r="AD763" s="264"/>
    </row>
    <row r="764" spans="1:30" s="12" customFormat="1">
      <c r="A764" s="69" t="s">
        <v>642</v>
      </c>
      <c r="B764" s="17">
        <f>IFERROR(VLOOKUP($H764,'QB Inv Curr'!$H:$AD,13,FALSE),"")</f>
        <v>340</v>
      </c>
      <c r="C764" s="17">
        <f>IFERROR(VLOOKUP($H764,'QB Inv Curr'!$H:$AE,23,FALSE),"")</f>
        <v>400</v>
      </c>
      <c r="D764" s="17">
        <f>IFERROR(VLOOKUP($H764,'QB Inv Curr'!$H:$AL,29,FALSE),"")</f>
        <v>0</v>
      </c>
      <c r="E764" s="17" t="str">
        <f t="shared" si="83"/>
        <v/>
      </c>
      <c r="F764" s="17">
        <f t="shared" si="82"/>
        <v>0</v>
      </c>
      <c r="G764" s="554"/>
      <c r="H764" s="69" t="s">
        <v>642</v>
      </c>
      <c r="I764" s="20" t="s">
        <v>1163</v>
      </c>
      <c r="J764" s="279"/>
      <c r="K764" s="523"/>
      <c r="L764" s="21">
        <v>1</v>
      </c>
      <c r="M764" s="275" t="e">
        <f>VLOOKUP(A764,'Master Data'!A:P,23,FALSE)</f>
        <v>#REF!</v>
      </c>
      <c r="N764" s="72" t="e">
        <f t="shared" si="87"/>
        <v>#REF!</v>
      </c>
      <c r="O764" s="21"/>
      <c r="P764" s="21"/>
      <c r="Q764" s="256"/>
      <c r="R764" s="67"/>
      <c r="S764" s="67"/>
      <c r="T764" s="369"/>
      <c r="U764" s="384">
        <v>144</v>
      </c>
      <c r="V764" s="23"/>
      <c r="W764" s="23"/>
      <c r="X764" s="23"/>
      <c r="Y764" s="2"/>
      <c r="Z764" s="23"/>
      <c r="AA764" s="6"/>
      <c r="AB764"/>
      <c r="AC764" s="264"/>
      <c r="AD764" s="264"/>
    </row>
    <row r="765" spans="1:30" s="2" customFormat="1">
      <c r="A765" s="69" t="s">
        <v>648</v>
      </c>
      <c r="B765" s="17">
        <f>IFERROR(VLOOKUP($H765,'QB Inv Curr'!$H:$AD,13,FALSE),"")</f>
        <v>500</v>
      </c>
      <c r="C765" s="17">
        <f>IFERROR(VLOOKUP($H765,'QB Inv Curr'!$H:$AE,23,FALSE),"")</f>
        <v>0</v>
      </c>
      <c r="D765" s="17">
        <f>IFERROR(VLOOKUP($H765,'QB Inv Curr'!$H:$AL,29,FALSE),"")</f>
        <v>0</v>
      </c>
      <c r="E765" s="17" t="str">
        <f t="shared" si="83"/>
        <v/>
      </c>
      <c r="F765" s="17">
        <f t="shared" si="82"/>
        <v>0</v>
      </c>
      <c r="G765" s="554"/>
      <c r="H765" s="69" t="s">
        <v>648</v>
      </c>
      <c r="I765" s="20" t="s">
        <v>1104</v>
      </c>
      <c r="J765" s="279"/>
      <c r="K765" s="523"/>
      <c r="L765" s="21">
        <v>1</v>
      </c>
      <c r="M765" s="275" t="e">
        <f>VLOOKUP(A765,'Master Data'!A:P,23,FALSE)</f>
        <v>#REF!</v>
      </c>
      <c r="N765" s="72" t="e">
        <f t="shared" si="87"/>
        <v>#REF!</v>
      </c>
      <c r="O765" s="21"/>
      <c r="P765" s="21"/>
      <c r="Q765" s="292"/>
      <c r="R765" s="374"/>
      <c r="S765" s="374"/>
      <c r="T765" s="374"/>
      <c r="U765" s="384">
        <v>145</v>
      </c>
      <c r="W765" s="23"/>
      <c r="X765" s="23"/>
      <c r="Y765" s="23"/>
      <c r="AC765" s="265"/>
      <c r="AD765" s="265"/>
    </row>
    <row r="766" spans="1:30" s="12" customFormat="1">
      <c r="A766" s="69" t="s">
        <v>737</v>
      </c>
      <c r="B766" s="17">
        <f>IFERROR(VLOOKUP($H766,'QB Inv Curr'!$H:$AD,13,FALSE),"")</f>
        <v>140</v>
      </c>
      <c r="C766" s="17">
        <f>IFERROR(VLOOKUP($H766,'QB Inv Curr'!$H:$AE,23,FALSE),"")</f>
        <v>0</v>
      </c>
      <c r="D766" s="17">
        <f>IFERROR(VLOOKUP($H766,'QB Inv Curr'!$H:$AL,29,FALSE),"")</f>
        <v>0</v>
      </c>
      <c r="E766" s="17" t="str">
        <f t="shared" si="83"/>
        <v/>
      </c>
      <c r="F766" s="17">
        <f t="shared" si="82"/>
        <v>0</v>
      </c>
      <c r="G766" s="554" t="s">
        <v>1105</v>
      </c>
      <c r="H766" s="69" t="s">
        <v>737</v>
      </c>
      <c r="I766" s="20" t="s">
        <v>1106</v>
      </c>
      <c r="J766" s="279"/>
      <c r="K766" s="523"/>
      <c r="L766" s="21">
        <v>1</v>
      </c>
      <c r="M766" s="275" t="e">
        <f>VLOOKUP(A766,'Master Data'!A:P,23,FALSE)</f>
        <v>#REF!</v>
      </c>
      <c r="N766" s="72" t="e">
        <f t="shared" si="87"/>
        <v>#REF!</v>
      </c>
      <c r="O766" s="21"/>
      <c r="P766" s="21"/>
      <c r="Q766" s="256"/>
      <c r="R766" s="67"/>
      <c r="S766" s="67"/>
      <c r="T766" s="369"/>
      <c r="U766" s="385">
        <v>146</v>
      </c>
      <c r="V766" s="23"/>
      <c r="W766" s="23"/>
      <c r="X766" s="23"/>
      <c r="Y766" s="23"/>
      <c r="Z766" s="23"/>
      <c r="AA766" s="6"/>
      <c r="AB766"/>
      <c r="AC766" s="264"/>
      <c r="AD766" s="264"/>
    </row>
    <row r="767" spans="1:30" s="12" customFormat="1">
      <c r="A767" s="69" t="s">
        <v>739</v>
      </c>
      <c r="B767" s="17">
        <f>IFERROR(VLOOKUP($H767,'QB Inv Curr'!$H:$AD,13,FALSE),"")</f>
        <v>1440</v>
      </c>
      <c r="C767" s="17">
        <f>IFERROR(VLOOKUP($H767,'QB Inv Curr'!$H:$AE,23,FALSE),"")</f>
        <v>0</v>
      </c>
      <c r="D767" s="17">
        <f>IFERROR(VLOOKUP($H767,'QB Inv Curr'!$H:$AL,29,FALSE),"")</f>
        <v>0</v>
      </c>
      <c r="E767" s="17" t="str">
        <f t="shared" si="83"/>
        <v/>
      </c>
      <c r="F767" s="17">
        <f t="shared" si="82"/>
        <v>0</v>
      </c>
      <c r="G767" s="554" t="s">
        <v>1105</v>
      </c>
      <c r="H767" s="69" t="s">
        <v>739</v>
      </c>
      <c r="I767" s="20" t="s">
        <v>1155</v>
      </c>
      <c r="J767" s="279"/>
      <c r="K767" s="523"/>
      <c r="L767" s="21">
        <v>1</v>
      </c>
      <c r="M767" s="275" t="e">
        <f>VLOOKUP(A767,'Master Data'!A:P,23,FALSE)</f>
        <v>#REF!</v>
      </c>
      <c r="N767" s="72" t="e">
        <f t="shared" si="87"/>
        <v>#REF!</v>
      </c>
      <c r="O767" s="21"/>
      <c r="P767" s="21"/>
      <c r="Q767" s="256"/>
      <c r="R767" s="67"/>
      <c r="S767" s="67"/>
      <c r="T767" s="369"/>
      <c r="U767" s="384">
        <v>147</v>
      </c>
      <c r="V767" s="23"/>
      <c r="W767" s="23"/>
      <c r="X767" s="23"/>
      <c r="Y767" s="23"/>
      <c r="Z767" s="23"/>
      <c r="AA767" s="6"/>
      <c r="AB767"/>
      <c r="AC767" s="264"/>
      <c r="AD767" s="264"/>
    </row>
    <row r="768" spans="1:30" s="12" customFormat="1">
      <c r="A768" s="69" t="s">
        <v>1108</v>
      </c>
      <c r="B768" s="17">
        <f>IFERROR(VLOOKUP($H768,'QB Inv Curr'!$H:$AD,13,FALSE),"")</f>
        <v>1500</v>
      </c>
      <c r="C768" s="17">
        <f>IFERROR(VLOOKUP($H768,'QB Inv Curr'!$H:$AE,23,FALSE),"")</f>
        <v>0</v>
      </c>
      <c r="D768" s="17">
        <f>IFERROR(VLOOKUP($H768,'QB Inv Curr'!$H:$AL,29,FALSE),"")</f>
        <v>0</v>
      </c>
      <c r="E768" s="17" t="str">
        <f t="shared" si="83"/>
        <v/>
      </c>
      <c r="F768" s="17">
        <f t="shared" si="82"/>
        <v>0</v>
      </c>
      <c r="G768" s="554" t="s">
        <v>1105</v>
      </c>
      <c r="H768" s="69" t="s">
        <v>1108</v>
      </c>
      <c r="I768" s="20" t="s">
        <v>1156</v>
      </c>
      <c r="J768" s="279"/>
      <c r="K768" s="523"/>
      <c r="L768" s="21">
        <v>1</v>
      </c>
      <c r="M768" s="275" t="e">
        <f>VLOOKUP(A768,'Master Data'!A:P,23,FALSE)</f>
        <v>#REF!</v>
      </c>
      <c r="N768" s="72" t="e">
        <f t="shared" si="87"/>
        <v>#REF!</v>
      </c>
      <c r="O768" s="21"/>
      <c r="P768" s="21"/>
      <c r="Q768" s="256"/>
      <c r="R768" s="67"/>
      <c r="S768" s="67"/>
      <c r="T768" s="369"/>
      <c r="U768" s="384">
        <v>148</v>
      </c>
      <c r="V768" s="23"/>
      <c r="W768" s="23"/>
      <c r="X768" s="23"/>
      <c r="Y768" s="23"/>
      <c r="Z768" s="23"/>
      <c r="AA768" s="6"/>
      <c r="AB768"/>
      <c r="AC768" s="264"/>
      <c r="AD768" s="264"/>
    </row>
    <row r="769" spans="1:30" s="12" customFormat="1">
      <c r="A769" s="69" t="s">
        <v>789</v>
      </c>
      <c r="B769" s="17">
        <f>IFERROR(VLOOKUP($H769,'QB Inv Curr'!$H:$AD,13,FALSE),"")</f>
        <v>3000</v>
      </c>
      <c r="C769" s="17">
        <f>IFERROR(VLOOKUP($H769,'QB Inv Curr'!$H:$AE,23,FALSE),"")</f>
        <v>2000</v>
      </c>
      <c r="D769" s="17">
        <f>IFERROR(VLOOKUP($H769,'QB Inv Curr'!$H:$AL,29,FALSE),"")</f>
        <v>0</v>
      </c>
      <c r="E769" s="17" t="str">
        <f t="shared" si="83"/>
        <v/>
      </c>
      <c r="F769" s="17">
        <f t="shared" si="82"/>
        <v>0</v>
      </c>
      <c r="G769" s="554" t="s">
        <v>1105</v>
      </c>
      <c r="H769" s="69" t="s">
        <v>789</v>
      </c>
      <c r="I769" s="20" t="s">
        <v>1110</v>
      </c>
      <c r="J769" s="279"/>
      <c r="K769" s="523"/>
      <c r="L769" s="21">
        <v>1</v>
      </c>
      <c r="M769" s="275" t="e">
        <f>VLOOKUP(A769,'Master Data'!A:P,23,FALSE)</f>
        <v>#REF!</v>
      </c>
      <c r="N769" s="72" t="e">
        <f t="shared" si="87"/>
        <v>#REF!</v>
      </c>
      <c r="O769" s="21"/>
      <c r="P769" s="21"/>
      <c r="Q769" s="256"/>
      <c r="R769" s="67"/>
      <c r="S769" s="67"/>
      <c r="T769" s="369"/>
      <c r="U769" s="384">
        <v>149</v>
      </c>
      <c r="V769" s="23"/>
      <c r="W769" s="23"/>
      <c r="X769" s="23"/>
      <c r="Y769" s="23"/>
      <c r="Z769" s="23"/>
      <c r="AA769" s="6"/>
      <c r="AB769"/>
      <c r="AC769" s="264"/>
      <c r="AD769" s="264"/>
    </row>
    <row r="770" spans="1:30" s="2" customFormat="1">
      <c r="A770" s="69" t="s">
        <v>741</v>
      </c>
      <c r="B770" s="17">
        <f>IFERROR(VLOOKUP($H770,'QB Inv Curr'!$H:$AD,13,FALSE),"")</f>
        <v>1440</v>
      </c>
      <c r="C770" s="17">
        <f>IFERROR(VLOOKUP($H770,'QB Inv Curr'!$H:$AE,23,FALSE),"")</f>
        <v>0</v>
      </c>
      <c r="D770" s="17">
        <f>IFERROR(VLOOKUP($H770,'QB Inv Curr'!$H:$AL,29,FALSE),"")</f>
        <v>0</v>
      </c>
      <c r="E770" s="17" t="str">
        <f t="shared" si="83"/>
        <v/>
      </c>
      <c r="F770" s="17">
        <f t="shared" si="82"/>
        <v>0</v>
      </c>
      <c r="G770" s="554" t="s">
        <v>1105</v>
      </c>
      <c r="H770" s="69" t="s">
        <v>741</v>
      </c>
      <c r="I770" s="20" t="s">
        <v>791</v>
      </c>
      <c r="J770" s="279"/>
      <c r="K770" s="523"/>
      <c r="L770" s="21">
        <v>1</v>
      </c>
      <c r="M770" s="275" t="e">
        <f>VLOOKUP(A770,'Master Data'!A:P,23,FALSE)</f>
        <v>#REF!</v>
      </c>
      <c r="N770" s="72" t="e">
        <f t="shared" si="87"/>
        <v>#REF!</v>
      </c>
      <c r="O770" s="21"/>
      <c r="P770" s="21"/>
      <c r="Q770" s="289"/>
      <c r="R770" s="532"/>
      <c r="S770" s="532"/>
      <c r="T770" s="370"/>
      <c r="U770" s="384">
        <v>150</v>
      </c>
      <c r="V770" s="23"/>
      <c r="W770" s="23"/>
      <c r="X770" s="23"/>
      <c r="Y770" s="23"/>
      <c r="Z770" s="23"/>
      <c r="AC770" s="264"/>
      <c r="AD770" s="264"/>
    </row>
    <row r="771" spans="1:30" s="12" customFormat="1">
      <c r="A771" s="543"/>
      <c r="B771" s="17" t="str">
        <f>IFERROR(VLOOKUP($H771,'QB Inv Curr'!$H:$AD,13,FALSE),"")</f>
        <v/>
      </c>
      <c r="C771" s="17" t="str">
        <f>IFERROR(VLOOKUP($H771,'QB Inv Curr'!$H:$AE,23,FALSE),"")</f>
        <v/>
      </c>
      <c r="D771" s="17" t="str">
        <f>IFERROR(VLOOKUP($H771,'QB Inv Curr'!$H:$AL,29,FALSE),"")</f>
        <v/>
      </c>
      <c r="E771" s="17" t="str">
        <f t="shared" si="83"/>
        <v/>
      </c>
      <c r="F771" s="17" t="str">
        <f t="shared" si="82"/>
        <v/>
      </c>
      <c r="G771" s="541"/>
      <c r="H771" s="543"/>
      <c r="I771" s="541"/>
      <c r="J771" s="281"/>
      <c r="K771" s="524"/>
      <c r="L771" s="86"/>
      <c r="M771" s="87"/>
      <c r="N771" s="87"/>
      <c r="O771" s="86"/>
      <c r="P771" s="86"/>
      <c r="Q771" s="249"/>
      <c r="R771" s="67"/>
      <c r="S771" s="67"/>
      <c r="T771" s="369"/>
      <c r="U771" s="385">
        <v>151</v>
      </c>
      <c r="V771" s="23"/>
      <c r="W771" s="23"/>
      <c r="X771" s="23"/>
      <c r="Y771" s="23"/>
      <c r="Z771" s="23"/>
      <c r="AA771" s="6"/>
      <c r="AB771"/>
      <c r="AC771" s="264"/>
      <c r="AD771" s="264"/>
    </row>
    <row r="772" spans="1:30" s="12" customFormat="1" ht="30.75">
      <c r="A772" s="555" t="s">
        <v>237</v>
      </c>
      <c r="B772" s="17" t="str">
        <f>IFERROR(VLOOKUP($H772,'QB Inv Curr'!$H:$AD,13,FALSE),"")</f>
        <v/>
      </c>
      <c r="C772" s="17" t="str">
        <f>IFERROR(VLOOKUP($H772,'QB Inv Curr'!$H:$AE,23,FALSE),"")</f>
        <v/>
      </c>
      <c r="D772" s="17" t="str">
        <f>IFERROR(VLOOKUP($H772,'QB Inv Curr'!$H:$AL,29,FALSE),"")</f>
        <v/>
      </c>
      <c r="E772" s="17" t="str">
        <f t="shared" si="83"/>
        <v/>
      </c>
      <c r="F772" s="17" t="str">
        <f t="shared" ref="F772:F835" si="88">IFERROR(SUM(D772*12),"")</f>
        <v/>
      </c>
      <c r="G772" s="542" t="s">
        <v>238</v>
      </c>
      <c r="H772" s="555" t="s">
        <v>237</v>
      </c>
      <c r="I772" s="567" t="s">
        <v>1168</v>
      </c>
      <c r="J772" s="279" t="s">
        <v>1169</v>
      </c>
      <c r="K772" s="521">
        <v>810797030681</v>
      </c>
      <c r="L772" s="17">
        <v>1</v>
      </c>
      <c r="M772" s="78"/>
      <c r="N772" s="78"/>
      <c r="O772" s="17">
        <v>336</v>
      </c>
      <c r="P772" s="17">
        <v>19</v>
      </c>
      <c r="Q772" s="18"/>
      <c r="R772" s="255" t="e">
        <v>#N/A</v>
      </c>
      <c r="S772" s="255" t="e">
        <v>#N/A</v>
      </c>
      <c r="T772" s="371"/>
      <c r="U772" s="384">
        <v>152</v>
      </c>
      <c r="V772" s="23"/>
      <c r="W772" s="66">
        <f>Q772*1.55</f>
        <v>0</v>
      </c>
      <c r="X772" s="260" t="e">
        <f>SUM(W772-Q772)/W772</f>
        <v>#DIV/0!</v>
      </c>
      <c r="Y772" s="66">
        <f>Y766</f>
        <v>0</v>
      </c>
      <c r="Z772" s="260" t="e">
        <f>SUM(Y772-W772)/Y772</f>
        <v>#DIV/0!</v>
      </c>
      <c r="AA772" s="287">
        <f>AA766</f>
        <v>0</v>
      </c>
      <c r="AB772" s="261" t="e">
        <f>SUM(AA772-Q772)/AA772</f>
        <v>#DIV/0!</v>
      </c>
      <c r="AC772" s="264"/>
      <c r="AD772" s="264"/>
    </row>
    <row r="773" spans="1:30" s="12" customFormat="1">
      <c r="A773" s="69"/>
      <c r="B773" s="17" t="str">
        <f>IFERROR(VLOOKUP($H773,'QB Inv Curr'!$H:$AD,13,FALSE),"")</f>
        <v/>
      </c>
      <c r="C773" s="17" t="str">
        <f>IFERROR(VLOOKUP($H773,'QB Inv Curr'!$H:$AE,23,FALSE),"")</f>
        <v/>
      </c>
      <c r="D773" s="17" t="str">
        <f>IFERROR(VLOOKUP($H773,'QB Inv Curr'!$H:$AL,29,FALSE),"")</f>
        <v/>
      </c>
      <c r="E773" s="17" t="str">
        <f t="shared" ref="E773:E836" si="89">IFERROR(SUM(B773/D773),"")</f>
        <v/>
      </c>
      <c r="F773" s="17" t="str">
        <f t="shared" si="88"/>
        <v/>
      </c>
      <c r="G773" s="20"/>
      <c r="H773" s="69"/>
      <c r="I773" s="20" t="s">
        <v>1170</v>
      </c>
      <c r="J773" s="279"/>
      <c r="K773" s="523"/>
      <c r="L773" s="21">
        <v>1</v>
      </c>
      <c r="M773" s="275" t="e">
        <f>VLOOKUP(A773,'Master Data'!A:P,23,FALSE)</f>
        <v>#N/A</v>
      </c>
      <c r="N773" s="72" t="e">
        <f t="shared" ref="N773:N783" si="90">SUM(M773*1.42)*L773</f>
        <v>#N/A</v>
      </c>
      <c r="O773" s="21"/>
      <c r="P773" s="21"/>
      <c r="Q773" s="269"/>
      <c r="R773" s="67"/>
      <c r="S773" s="67"/>
      <c r="T773" s="369"/>
      <c r="U773" s="384">
        <v>153</v>
      </c>
      <c r="V773" s="23"/>
      <c r="W773" s="23"/>
      <c r="X773" s="23"/>
      <c r="Y773" s="23"/>
      <c r="Z773" s="23"/>
      <c r="AA773" s="287">
        <v>32.99</v>
      </c>
      <c r="AB773"/>
      <c r="AC773" s="262" t="s">
        <v>1171</v>
      </c>
      <c r="AD773" s="264" t="s">
        <v>1127</v>
      </c>
    </row>
    <row r="774" spans="1:30" s="12" customFormat="1">
      <c r="A774" s="69" t="s">
        <v>795</v>
      </c>
      <c r="B774" s="17">
        <f>IFERROR(VLOOKUP($H774,'QB Inv Curr'!$H:$AD,13,FALSE),"")</f>
        <v>1190</v>
      </c>
      <c r="C774" s="17">
        <f>IFERROR(VLOOKUP($H774,'QB Inv Curr'!$H:$AE,23,FALSE),"")</f>
        <v>1080</v>
      </c>
      <c r="D774" s="17">
        <f>IFERROR(VLOOKUP($H774,'QB Inv Curr'!$H:$AL,29,FALSE),"")</f>
        <v>0</v>
      </c>
      <c r="E774" s="17" t="str">
        <f t="shared" si="89"/>
        <v/>
      </c>
      <c r="F774" s="17">
        <f t="shared" si="88"/>
        <v>0</v>
      </c>
      <c r="G774" s="20"/>
      <c r="H774" s="69" t="s">
        <v>795</v>
      </c>
      <c r="I774" s="20" t="s">
        <v>1100</v>
      </c>
      <c r="J774" s="279"/>
      <c r="K774" s="523"/>
      <c r="L774" s="21">
        <v>2</v>
      </c>
      <c r="M774" s="275" t="e">
        <f>VLOOKUP(A774,'Master Data'!A:P,23,FALSE)</f>
        <v>#REF!</v>
      </c>
      <c r="N774" s="72" t="e">
        <f t="shared" si="90"/>
        <v>#REF!</v>
      </c>
      <c r="O774" s="21"/>
      <c r="P774" s="21"/>
      <c r="Q774" s="256"/>
      <c r="R774" s="67"/>
      <c r="S774" s="67"/>
      <c r="T774" s="369"/>
      <c r="U774" s="384">
        <v>154</v>
      </c>
      <c r="V774" s="23"/>
      <c r="W774" s="23"/>
      <c r="X774" s="23"/>
      <c r="Y774" s="36"/>
      <c r="Z774" s="23"/>
      <c r="AA774" s="6">
        <v>115.96</v>
      </c>
      <c r="AB774"/>
      <c r="AC774" s="262" t="s">
        <v>1172</v>
      </c>
      <c r="AD774" s="264"/>
    </row>
    <row r="775" spans="1:30" s="12" customFormat="1">
      <c r="A775" s="69" t="s">
        <v>569</v>
      </c>
      <c r="B775" s="17">
        <f>IFERROR(VLOOKUP($H775,'QB Inv Curr'!$H:$AD,13,FALSE),"")</f>
        <v>1000</v>
      </c>
      <c r="C775" s="17">
        <f>IFERROR(VLOOKUP($H775,'QB Inv Curr'!$H:$AE,23,FALSE),"")</f>
        <v>0</v>
      </c>
      <c r="D775" s="17">
        <f>IFERROR(VLOOKUP($H775,'QB Inv Curr'!$H:$AL,29,FALSE),"")</f>
        <v>0</v>
      </c>
      <c r="E775" s="17" t="str">
        <f t="shared" si="89"/>
        <v/>
      </c>
      <c r="F775" s="17">
        <f t="shared" si="88"/>
        <v>0</v>
      </c>
      <c r="G775" s="20"/>
      <c r="H775" s="69" t="s">
        <v>569</v>
      </c>
      <c r="I775" s="20" t="s">
        <v>1101</v>
      </c>
      <c r="J775" s="279"/>
      <c r="K775" s="523"/>
      <c r="L775" s="21">
        <v>1</v>
      </c>
      <c r="M775" s="275" t="e">
        <f>VLOOKUP(A775,'Master Data'!A:P,23,FALSE)</f>
        <v>#REF!</v>
      </c>
      <c r="N775" s="72" t="e">
        <f t="shared" si="90"/>
        <v>#REF!</v>
      </c>
      <c r="O775" s="21"/>
      <c r="P775" s="21"/>
      <c r="Q775" s="256"/>
      <c r="R775" s="67"/>
      <c r="S775" s="67"/>
      <c r="T775" s="369"/>
      <c r="U775" s="384">
        <v>155</v>
      </c>
      <c r="V775" s="23"/>
      <c r="W775" s="23"/>
      <c r="X775" s="23"/>
      <c r="Y775" s="36"/>
      <c r="Z775" s="23"/>
      <c r="AA775" s="6"/>
      <c r="AB775"/>
      <c r="AC775" s="264"/>
      <c r="AD775" s="264"/>
    </row>
    <row r="776" spans="1:30" s="12" customFormat="1">
      <c r="A776" s="69" t="s">
        <v>885</v>
      </c>
      <c r="B776" s="17">
        <f>IFERROR(VLOOKUP($H776,'QB Inv Curr'!$H:$AD,13,FALSE),"")</f>
        <v>750</v>
      </c>
      <c r="C776" s="17">
        <f>IFERROR(VLOOKUP($H776,'QB Inv Curr'!$H:$AE,23,FALSE),"")</f>
        <v>6400</v>
      </c>
      <c r="D776" s="17">
        <f>IFERROR(VLOOKUP($H776,'QB Inv Curr'!$H:$AL,29,FALSE),"")</f>
        <v>0</v>
      </c>
      <c r="E776" s="17" t="str">
        <f t="shared" si="89"/>
        <v/>
      </c>
      <c r="F776" s="17">
        <f t="shared" si="88"/>
        <v>0</v>
      </c>
      <c r="G776" s="20"/>
      <c r="H776" s="69" t="s">
        <v>885</v>
      </c>
      <c r="I776" s="20" t="s">
        <v>1173</v>
      </c>
      <c r="J776" s="279"/>
      <c r="K776" s="523"/>
      <c r="L776" s="21">
        <v>4</v>
      </c>
      <c r="M776" s="275" t="e">
        <f>VLOOKUP(A776,'Master Data'!A:P,23,FALSE)</f>
        <v>#REF!</v>
      </c>
      <c r="N776" s="72" t="e">
        <f t="shared" si="90"/>
        <v>#REF!</v>
      </c>
      <c r="O776" s="21"/>
      <c r="P776" s="21"/>
      <c r="Q776" s="256"/>
      <c r="R776" s="67"/>
      <c r="S776" s="67"/>
      <c r="T776" s="369"/>
      <c r="U776" s="385">
        <v>156</v>
      </c>
      <c r="V776" s="23"/>
      <c r="W776" s="23"/>
      <c r="X776" s="23"/>
      <c r="Y776" s="36"/>
      <c r="Z776" s="23"/>
      <c r="AA776" s="6"/>
      <c r="AB776"/>
      <c r="AC776" s="264"/>
      <c r="AD776" s="264"/>
    </row>
    <row r="777" spans="1:30" s="12" customFormat="1">
      <c r="A777" s="69" t="s">
        <v>632</v>
      </c>
      <c r="B777" s="17">
        <f>IFERROR(VLOOKUP($H777,'QB Inv Curr'!$H:$AD,13,FALSE),"")</f>
        <v>590</v>
      </c>
      <c r="C777" s="17">
        <f>IFERROR(VLOOKUP($H777,'QB Inv Curr'!$H:$AE,23,FALSE),"")</f>
        <v>650</v>
      </c>
      <c r="D777" s="17">
        <f>IFERROR(VLOOKUP($H777,'QB Inv Curr'!$H:$AL,29,FALSE),"")</f>
        <v>0</v>
      </c>
      <c r="E777" s="17" t="str">
        <f t="shared" si="89"/>
        <v/>
      </c>
      <c r="F777" s="17">
        <f t="shared" si="88"/>
        <v>0</v>
      </c>
      <c r="G777" s="554"/>
      <c r="H777" s="69" t="s">
        <v>632</v>
      </c>
      <c r="I777" s="20" t="s">
        <v>1103</v>
      </c>
      <c r="J777" s="279"/>
      <c r="K777" s="523"/>
      <c r="L777" s="21">
        <v>1</v>
      </c>
      <c r="M777" s="275" t="e">
        <f>VLOOKUP(A777,'Master Data'!A:P,23,FALSE)</f>
        <v>#REF!</v>
      </c>
      <c r="N777" s="72" t="e">
        <f t="shared" si="90"/>
        <v>#REF!</v>
      </c>
      <c r="O777" s="21"/>
      <c r="P777" s="21"/>
      <c r="Q777" s="256"/>
      <c r="R777" s="67"/>
      <c r="S777" s="67"/>
      <c r="T777" s="369"/>
      <c r="U777" s="384">
        <v>157</v>
      </c>
      <c r="V777" s="23"/>
      <c r="W777" s="23"/>
      <c r="X777" s="23"/>
      <c r="Y777" s="23"/>
      <c r="Z777" s="23"/>
      <c r="AA777" s="6"/>
      <c r="AB777"/>
      <c r="AC777" s="264"/>
      <c r="AD777" s="264"/>
    </row>
    <row r="778" spans="1:30" s="12" customFormat="1">
      <c r="A778" s="69" t="s">
        <v>648</v>
      </c>
      <c r="B778" s="17">
        <f>IFERROR(VLOOKUP($H778,'QB Inv Curr'!$H:$AD,13,FALSE),"")</f>
        <v>500</v>
      </c>
      <c r="C778" s="17">
        <f>IFERROR(VLOOKUP($H778,'QB Inv Curr'!$H:$AE,23,FALSE),"")</f>
        <v>0</v>
      </c>
      <c r="D778" s="17">
        <f>IFERROR(VLOOKUP($H778,'QB Inv Curr'!$H:$AL,29,FALSE),"")</f>
        <v>0</v>
      </c>
      <c r="E778" s="17" t="str">
        <f t="shared" si="89"/>
        <v/>
      </c>
      <c r="F778" s="17">
        <f t="shared" si="88"/>
        <v>0</v>
      </c>
      <c r="G778" s="554"/>
      <c r="H778" s="69" t="s">
        <v>648</v>
      </c>
      <c r="I778" s="20" t="s">
        <v>1104</v>
      </c>
      <c r="J778" s="279"/>
      <c r="K778" s="523"/>
      <c r="L778" s="21">
        <v>1</v>
      </c>
      <c r="M778" s="275" t="e">
        <f>VLOOKUP(A778,'Master Data'!A:P,23,FALSE)</f>
        <v>#REF!</v>
      </c>
      <c r="N778" s="72" t="e">
        <f t="shared" si="90"/>
        <v>#REF!</v>
      </c>
      <c r="O778" s="21"/>
      <c r="P778" s="21"/>
      <c r="Q778" s="256"/>
      <c r="R778" s="67"/>
      <c r="S778" s="67"/>
      <c r="T778" s="369"/>
      <c r="U778" s="384">
        <v>158</v>
      </c>
      <c r="V778" s="23"/>
      <c r="W778" s="23"/>
      <c r="X778" s="23"/>
      <c r="Y778" s="23"/>
      <c r="Z778" s="23"/>
      <c r="AA778" s="6"/>
      <c r="AB778"/>
      <c r="AC778" s="264"/>
      <c r="AD778" s="264"/>
    </row>
    <row r="779" spans="1:30" s="3" customFormat="1">
      <c r="A779" s="69" t="s">
        <v>737</v>
      </c>
      <c r="B779" s="17">
        <f>IFERROR(VLOOKUP($H779,'QB Inv Curr'!$H:$AD,13,FALSE),"")</f>
        <v>140</v>
      </c>
      <c r="C779" s="17">
        <f>IFERROR(VLOOKUP($H779,'QB Inv Curr'!$H:$AE,23,FALSE),"")</f>
        <v>0</v>
      </c>
      <c r="D779" s="17">
        <f>IFERROR(VLOOKUP($H779,'QB Inv Curr'!$H:$AL,29,FALSE),"")</f>
        <v>0</v>
      </c>
      <c r="E779" s="17" t="str">
        <f t="shared" si="89"/>
        <v/>
      </c>
      <c r="F779" s="17">
        <f t="shared" si="88"/>
        <v>0</v>
      </c>
      <c r="G779" s="554" t="s">
        <v>1105</v>
      </c>
      <c r="H779" s="69" t="s">
        <v>737</v>
      </c>
      <c r="I779" s="20" t="s">
        <v>1106</v>
      </c>
      <c r="J779" s="279"/>
      <c r="K779" s="523"/>
      <c r="L779" s="21">
        <v>1</v>
      </c>
      <c r="M779" s="275" t="e">
        <f>VLOOKUP(A779,'Master Data'!A:P,23,FALSE)</f>
        <v>#REF!</v>
      </c>
      <c r="N779" s="72" t="e">
        <f t="shared" si="90"/>
        <v>#REF!</v>
      </c>
      <c r="O779" s="21"/>
      <c r="P779" s="21"/>
      <c r="Q779" s="295"/>
      <c r="R779" s="375"/>
      <c r="S779" s="375"/>
      <c r="T779" s="375"/>
      <c r="U779" s="384">
        <v>159</v>
      </c>
      <c r="W779" s="23"/>
      <c r="X779" s="23"/>
      <c r="Y779" s="23"/>
      <c r="AC779" s="266"/>
      <c r="AD779" s="266"/>
    </row>
    <row r="780" spans="1:30" s="4" customFormat="1">
      <c r="A780" s="69" t="s">
        <v>739</v>
      </c>
      <c r="B780" s="17">
        <f>IFERROR(VLOOKUP($H780,'QB Inv Curr'!$H:$AD,13,FALSE),"")</f>
        <v>1440</v>
      </c>
      <c r="C780" s="17">
        <f>IFERROR(VLOOKUP($H780,'QB Inv Curr'!$H:$AE,23,FALSE),"")</f>
        <v>0</v>
      </c>
      <c r="D780" s="17">
        <f>IFERROR(VLOOKUP($H780,'QB Inv Curr'!$H:$AL,29,FALSE),"")</f>
        <v>0</v>
      </c>
      <c r="E780" s="17" t="str">
        <f t="shared" si="89"/>
        <v/>
      </c>
      <c r="F780" s="17">
        <f t="shared" si="88"/>
        <v>0</v>
      </c>
      <c r="G780" s="554" t="s">
        <v>1105</v>
      </c>
      <c r="H780" s="69" t="s">
        <v>739</v>
      </c>
      <c r="I780" s="20" t="s">
        <v>1107</v>
      </c>
      <c r="J780" s="279"/>
      <c r="K780" s="523"/>
      <c r="L780" s="21">
        <v>1</v>
      </c>
      <c r="M780" s="275" t="e">
        <f>VLOOKUP(A780,'Master Data'!A:P,23,FALSE)</f>
        <v>#REF!</v>
      </c>
      <c r="N780" s="72" t="e">
        <f t="shared" si="90"/>
        <v>#REF!</v>
      </c>
      <c r="O780" s="21"/>
      <c r="P780" s="21"/>
      <c r="Q780" s="291"/>
      <c r="R780" s="534"/>
      <c r="S780" s="534"/>
      <c r="T780" s="376"/>
      <c r="U780" s="384">
        <v>160</v>
      </c>
      <c r="V780" s="23"/>
      <c r="W780" s="23"/>
      <c r="X780" s="23"/>
      <c r="Y780" s="23"/>
      <c r="Z780" s="23"/>
      <c r="AC780" s="264"/>
      <c r="AD780" s="264"/>
    </row>
    <row r="781" spans="1:30" s="4" customFormat="1">
      <c r="A781" s="69" t="s">
        <v>1108</v>
      </c>
      <c r="B781" s="17">
        <f>IFERROR(VLOOKUP($H781,'QB Inv Curr'!$H:$AD,13,FALSE),"")</f>
        <v>1500</v>
      </c>
      <c r="C781" s="17">
        <f>IFERROR(VLOOKUP($H781,'QB Inv Curr'!$H:$AE,23,FALSE),"")</f>
        <v>0</v>
      </c>
      <c r="D781" s="17">
        <f>IFERROR(VLOOKUP($H781,'QB Inv Curr'!$H:$AL,29,FALSE),"")</f>
        <v>0</v>
      </c>
      <c r="E781" s="17" t="str">
        <f t="shared" si="89"/>
        <v/>
      </c>
      <c r="F781" s="17">
        <f t="shared" si="88"/>
        <v>0</v>
      </c>
      <c r="G781" s="554" t="s">
        <v>1105</v>
      </c>
      <c r="H781" s="69" t="s">
        <v>1108</v>
      </c>
      <c r="I781" s="20" t="s">
        <v>1109</v>
      </c>
      <c r="J781" s="279"/>
      <c r="K781" s="523"/>
      <c r="L781" s="21">
        <v>1</v>
      </c>
      <c r="M781" s="275" t="e">
        <f>VLOOKUP(A781,'Master Data'!A:P,23,FALSE)</f>
        <v>#REF!</v>
      </c>
      <c r="N781" s="72" t="e">
        <f t="shared" si="90"/>
        <v>#REF!</v>
      </c>
      <c r="O781" s="21"/>
      <c r="P781" s="21"/>
      <c r="Q781" s="291"/>
      <c r="R781" s="534"/>
      <c r="S781" s="534"/>
      <c r="T781" s="376"/>
      <c r="U781" s="385">
        <v>161</v>
      </c>
      <c r="V781" s="23"/>
      <c r="W781" s="23"/>
      <c r="X781" s="23"/>
      <c r="Y781" s="23"/>
      <c r="Z781" s="23"/>
      <c r="AC781" s="264"/>
      <c r="AD781" s="264"/>
    </row>
    <row r="782" spans="1:30" s="4" customFormat="1">
      <c r="A782" s="69" t="s">
        <v>789</v>
      </c>
      <c r="B782" s="17">
        <f>IFERROR(VLOOKUP($H782,'QB Inv Curr'!$H:$AD,13,FALSE),"")</f>
        <v>3000</v>
      </c>
      <c r="C782" s="17">
        <f>IFERROR(VLOOKUP($H782,'QB Inv Curr'!$H:$AE,23,FALSE),"")</f>
        <v>2000</v>
      </c>
      <c r="D782" s="17">
        <f>IFERROR(VLOOKUP($H782,'QB Inv Curr'!$H:$AL,29,FALSE),"")</f>
        <v>0</v>
      </c>
      <c r="E782" s="17" t="str">
        <f t="shared" si="89"/>
        <v/>
      </c>
      <c r="F782" s="17">
        <f t="shared" si="88"/>
        <v>0</v>
      </c>
      <c r="G782" s="554" t="s">
        <v>1105</v>
      </c>
      <c r="H782" s="69" t="s">
        <v>789</v>
      </c>
      <c r="I782" s="20" t="s">
        <v>1110</v>
      </c>
      <c r="J782" s="279"/>
      <c r="K782" s="523"/>
      <c r="L782" s="21">
        <v>1</v>
      </c>
      <c r="M782" s="275" t="e">
        <f>VLOOKUP(A782,'Master Data'!A:P,23,FALSE)</f>
        <v>#REF!</v>
      </c>
      <c r="N782" s="72" t="e">
        <f t="shared" si="90"/>
        <v>#REF!</v>
      </c>
      <c r="O782" s="21"/>
      <c r="P782" s="21"/>
      <c r="Q782" s="291"/>
      <c r="R782" s="534"/>
      <c r="S782" s="534"/>
      <c r="T782" s="376"/>
      <c r="U782" s="384">
        <v>162</v>
      </c>
      <c r="V782" s="23"/>
      <c r="W782" s="23"/>
      <c r="X782" s="23"/>
      <c r="Y782" s="23"/>
      <c r="Z782" s="23"/>
      <c r="AC782" s="264"/>
      <c r="AD782" s="264"/>
    </row>
    <row r="783" spans="1:30" s="2" customFormat="1">
      <c r="A783" s="69" t="s">
        <v>741</v>
      </c>
      <c r="B783" s="17">
        <f>IFERROR(VLOOKUP($H783,'QB Inv Curr'!$H:$AD,13,FALSE),"")</f>
        <v>1440</v>
      </c>
      <c r="C783" s="17">
        <f>IFERROR(VLOOKUP($H783,'QB Inv Curr'!$H:$AE,23,FALSE),"")</f>
        <v>0</v>
      </c>
      <c r="D783" s="17">
        <f>IFERROR(VLOOKUP($H783,'QB Inv Curr'!$H:$AL,29,FALSE),"")</f>
        <v>0</v>
      </c>
      <c r="E783" s="17" t="str">
        <f t="shared" si="89"/>
        <v/>
      </c>
      <c r="F783" s="17">
        <f t="shared" si="88"/>
        <v>0</v>
      </c>
      <c r="G783" s="554" t="s">
        <v>1105</v>
      </c>
      <c r="H783" s="69" t="s">
        <v>741</v>
      </c>
      <c r="I783" s="20" t="s">
        <v>791</v>
      </c>
      <c r="J783" s="279"/>
      <c r="K783" s="523"/>
      <c r="L783" s="21">
        <v>1</v>
      </c>
      <c r="M783" s="275" t="e">
        <f>VLOOKUP(A783,'Master Data'!A:P,23,FALSE)</f>
        <v>#REF!</v>
      </c>
      <c r="N783" s="72" t="e">
        <f t="shared" si="90"/>
        <v>#REF!</v>
      </c>
      <c r="O783" s="21"/>
      <c r="P783" s="21"/>
      <c r="Q783" s="289"/>
      <c r="R783" s="532"/>
      <c r="S783" s="532"/>
      <c r="T783" s="370"/>
      <c r="U783" s="384">
        <v>163</v>
      </c>
      <c r="V783" s="23"/>
      <c r="W783" s="23"/>
      <c r="X783" s="23"/>
      <c r="Y783" s="23"/>
      <c r="Z783" s="23"/>
      <c r="AC783" s="264"/>
      <c r="AD783" s="264"/>
    </row>
    <row r="784" spans="1:30" s="12" customFormat="1">
      <c r="A784" s="543"/>
      <c r="B784" s="17" t="str">
        <f>IFERROR(VLOOKUP($H784,'QB Inv Curr'!$H:$AD,13,FALSE),"")</f>
        <v/>
      </c>
      <c r="C784" s="17" t="str">
        <f>IFERROR(VLOOKUP($H784,'QB Inv Curr'!$H:$AE,23,FALSE),"")</f>
        <v/>
      </c>
      <c r="D784" s="17" t="str">
        <f>IFERROR(VLOOKUP($H784,'QB Inv Curr'!$H:$AL,29,FALSE),"")</f>
        <v/>
      </c>
      <c r="E784" s="17" t="str">
        <f t="shared" si="89"/>
        <v/>
      </c>
      <c r="F784" s="17" t="str">
        <f t="shared" si="88"/>
        <v/>
      </c>
      <c r="G784" s="541"/>
      <c r="H784" s="543"/>
      <c r="I784" s="541"/>
      <c r="J784" s="281"/>
      <c r="K784" s="524"/>
      <c r="L784" s="86"/>
      <c r="M784" s="87"/>
      <c r="N784" s="87"/>
      <c r="O784" s="86"/>
      <c r="P784" s="86"/>
      <c r="Q784" s="249"/>
      <c r="R784" s="67"/>
      <c r="S784" s="67"/>
      <c r="T784" s="369"/>
      <c r="U784" s="384">
        <v>164</v>
      </c>
      <c r="V784" s="23"/>
      <c r="W784" s="23"/>
      <c r="X784" s="23"/>
      <c r="Y784" s="23"/>
      <c r="Z784" s="23"/>
      <c r="AA784" s="6"/>
      <c r="AB784"/>
      <c r="AC784" s="264"/>
      <c r="AD784" s="264"/>
    </row>
    <row r="785" spans="1:30" s="5" customFormat="1" ht="30.75">
      <c r="A785" s="556" t="s">
        <v>281</v>
      </c>
      <c r="B785" s="17">
        <f>IFERROR(VLOOKUP($H785,'QB Inv Curr'!$H:$AD,13,FALSE),"")</f>
        <v>35</v>
      </c>
      <c r="C785" s="17">
        <f>IFERROR(VLOOKUP($H785,'QB Inv Curr'!$H:$AE,23,FALSE),"")</f>
        <v>0</v>
      </c>
      <c r="D785" s="17">
        <f>IFERROR(VLOOKUP($H785,'QB Inv Curr'!$H:$AL,29,FALSE),"")</f>
        <v>0</v>
      </c>
      <c r="E785" s="17" t="str">
        <f t="shared" si="89"/>
        <v/>
      </c>
      <c r="F785" s="17">
        <f t="shared" si="88"/>
        <v>0</v>
      </c>
      <c r="G785" s="31" t="s">
        <v>1174</v>
      </c>
      <c r="H785" s="556" t="s">
        <v>281</v>
      </c>
      <c r="I785" s="31"/>
      <c r="J785" s="279" t="s">
        <v>1175</v>
      </c>
      <c r="K785" s="521">
        <v>810797030971</v>
      </c>
      <c r="L785" s="32">
        <v>1</v>
      </c>
      <c r="M785" s="80"/>
      <c r="N785" s="80"/>
      <c r="O785" s="33">
        <v>336</v>
      </c>
      <c r="P785" s="33">
        <v>19</v>
      </c>
      <c r="Q785" s="34"/>
      <c r="R785" s="255">
        <v>0</v>
      </c>
      <c r="S785" s="255">
        <v>0</v>
      </c>
      <c r="T785" s="377"/>
      <c r="U785" s="384">
        <v>165</v>
      </c>
      <c r="V785" s="36"/>
      <c r="W785" s="66">
        <f>Q785*1.55</f>
        <v>0</v>
      </c>
      <c r="X785" s="260" t="e">
        <f>SUM(W785-Q785)/W785</f>
        <v>#DIV/0!</v>
      </c>
      <c r="Y785" s="66">
        <f>Y779</f>
        <v>0</v>
      </c>
      <c r="Z785" s="260" t="e">
        <f>SUM(Y785-W785)/Y785</f>
        <v>#DIV/0!</v>
      </c>
      <c r="AA785" s="287">
        <f>AA779</f>
        <v>0</v>
      </c>
      <c r="AB785" s="261" t="e">
        <f>SUM(AA785-Q785)/AA785</f>
        <v>#DIV/0!</v>
      </c>
      <c r="AC785" s="267"/>
      <c r="AD785" s="267"/>
    </row>
    <row r="786" spans="1:30" s="12" customFormat="1">
      <c r="A786" s="557"/>
      <c r="B786" s="17" t="str">
        <f>IFERROR(VLOOKUP($H786,'QB Inv Curr'!$H:$AD,13,FALSE),"")</f>
        <v/>
      </c>
      <c r="C786" s="17" t="str">
        <f>IFERROR(VLOOKUP($H786,'QB Inv Curr'!$H:$AE,23,FALSE),"")</f>
        <v/>
      </c>
      <c r="D786" s="17" t="str">
        <f>IFERROR(VLOOKUP($H786,'QB Inv Curr'!$H:$AL,29,FALSE),"")</f>
        <v/>
      </c>
      <c r="E786" s="17" t="str">
        <f t="shared" si="89"/>
        <v/>
      </c>
      <c r="F786" s="17" t="str">
        <f t="shared" si="88"/>
        <v/>
      </c>
      <c r="G786" s="31" t="s">
        <v>1174</v>
      </c>
      <c r="H786" s="557"/>
      <c r="I786" s="20" t="s">
        <v>1170</v>
      </c>
      <c r="J786" s="279"/>
      <c r="K786" s="523"/>
      <c r="L786" s="21">
        <v>1</v>
      </c>
      <c r="M786" s="275" t="e">
        <f>VLOOKUP(A786,'Master Data'!A:P,23,FALSE)</f>
        <v>#N/A</v>
      </c>
      <c r="N786" s="72" t="e">
        <f t="shared" ref="N786:N796" si="91">SUM(M786*1.42)*L786</f>
        <v>#N/A</v>
      </c>
      <c r="O786" s="21"/>
      <c r="P786" s="21"/>
      <c r="Q786" s="269"/>
      <c r="R786" s="67"/>
      <c r="S786" s="67"/>
      <c r="T786" s="369"/>
      <c r="U786" s="385">
        <v>166</v>
      </c>
      <c r="V786" s="23"/>
      <c r="W786" s="23"/>
      <c r="X786" s="23"/>
      <c r="Y786" s="23"/>
      <c r="Z786" s="23"/>
      <c r="AA786" s="287"/>
      <c r="AB786"/>
      <c r="AC786" s="264"/>
      <c r="AD786" s="264"/>
    </row>
    <row r="787" spans="1:30" s="12" customFormat="1">
      <c r="A787" s="69" t="s">
        <v>783</v>
      </c>
      <c r="B787" s="17">
        <f>IFERROR(VLOOKUP($H787,'QB Inv Curr'!$H:$AD,13,FALSE),"")</f>
        <v>500</v>
      </c>
      <c r="C787" s="17">
        <f>IFERROR(VLOOKUP($H787,'QB Inv Curr'!$H:$AE,23,FALSE),"")</f>
        <v>1080</v>
      </c>
      <c r="D787" s="17">
        <f>IFERROR(VLOOKUP($H787,'QB Inv Curr'!$H:$AL,29,FALSE),"")</f>
        <v>0</v>
      </c>
      <c r="E787" s="17" t="str">
        <f t="shared" si="89"/>
        <v/>
      </c>
      <c r="F787" s="17">
        <f t="shared" si="88"/>
        <v>0</v>
      </c>
      <c r="G787" s="20"/>
      <c r="H787" s="69" t="s">
        <v>783</v>
      </c>
      <c r="I787" s="20" t="s">
        <v>1111</v>
      </c>
      <c r="J787" s="279"/>
      <c r="K787" s="523"/>
      <c r="L787" s="21">
        <v>2</v>
      </c>
      <c r="M787" s="275" t="e">
        <f>VLOOKUP(A787,'Master Data'!A:P,23,FALSE)</f>
        <v>#REF!</v>
      </c>
      <c r="N787" s="72" t="e">
        <f t="shared" si="91"/>
        <v>#REF!</v>
      </c>
      <c r="O787" s="21"/>
      <c r="P787" s="21"/>
      <c r="Q787" s="256"/>
      <c r="R787" s="67"/>
      <c r="S787" s="67"/>
      <c r="T787" s="369"/>
      <c r="U787" s="384">
        <v>167</v>
      </c>
      <c r="V787" s="23"/>
      <c r="W787" s="23"/>
      <c r="X787" s="23"/>
      <c r="Y787" s="36"/>
      <c r="Z787" s="23"/>
      <c r="AA787" s="6"/>
      <c r="AB787"/>
      <c r="AC787" s="264"/>
      <c r="AD787" s="264"/>
    </row>
    <row r="788" spans="1:30" s="12" customFormat="1">
      <c r="A788" s="69" t="s">
        <v>556</v>
      </c>
      <c r="B788" s="17">
        <f>IFERROR(VLOOKUP($H788,'QB Inv Curr'!$H:$AD,13,FALSE),"")</f>
        <v>1000</v>
      </c>
      <c r="C788" s="17">
        <f>IFERROR(VLOOKUP($H788,'QB Inv Curr'!$H:$AE,23,FALSE),"")</f>
        <v>0</v>
      </c>
      <c r="D788" s="17">
        <f>IFERROR(VLOOKUP($H788,'QB Inv Curr'!$H:$AL,29,FALSE),"")</f>
        <v>0</v>
      </c>
      <c r="E788" s="17" t="str">
        <f t="shared" si="89"/>
        <v/>
      </c>
      <c r="F788" s="17">
        <f t="shared" si="88"/>
        <v>0</v>
      </c>
      <c r="G788" s="20"/>
      <c r="H788" s="69" t="s">
        <v>556</v>
      </c>
      <c r="I788" s="20" t="s">
        <v>1112</v>
      </c>
      <c r="J788" s="279"/>
      <c r="K788" s="523"/>
      <c r="L788" s="21">
        <v>1</v>
      </c>
      <c r="M788" s="275" t="e">
        <f>VLOOKUP(A788,'Master Data'!A:P,23,FALSE)</f>
        <v>#REF!</v>
      </c>
      <c r="N788" s="72" t="e">
        <f t="shared" si="91"/>
        <v>#REF!</v>
      </c>
      <c r="O788" s="21"/>
      <c r="P788" s="21"/>
      <c r="Q788" s="256"/>
      <c r="R788" s="67"/>
      <c r="S788" s="67"/>
      <c r="T788" s="369"/>
      <c r="U788" s="384">
        <v>168</v>
      </c>
      <c r="V788" s="23"/>
      <c r="W788" s="23"/>
      <c r="X788" s="23"/>
      <c r="Y788" s="36"/>
      <c r="Z788" s="23"/>
      <c r="AA788" s="6"/>
      <c r="AB788"/>
      <c r="AC788" s="264"/>
      <c r="AD788" s="264"/>
    </row>
    <row r="789" spans="1:30" s="12" customFormat="1">
      <c r="A789" s="69" t="s">
        <v>885</v>
      </c>
      <c r="B789" s="17">
        <f>IFERROR(VLOOKUP($H789,'QB Inv Curr'!$H:$AD,13,FALSE),"")</f>
        <v>750</v>
      </c>
      <c r="C789" s="17">
        <f>IFERROR(VLOOKUP($H789,'QB Inv Curr'!$H:$AE,23,FALSE),"")</f>
        <v>6400</v>
      </c>
      <c r="D789" s="17">
        <f>IFERROR(VLOOKUP($H789,'QB Inv Curr'!$H:$AL,29,FALSE),"")</f>
        <v>0</v>
      </c>
      <c r="E789" s="17" t="str">
        <f t="shared" si="89"/>
        <v/>
      </c>
      <c r="F789" s="17">
        <f t="shared" si="88"/>
        <v>0</v>
      </c>
      <c r="G789" s="20"/>
      <c r="H789" s="69" t="s">
        <v>885</v>
      </c>
      <c r="I789" s="20" t="s">
        <v>1173</v>
      </c>
      <c r="J789" s="279"/>
      <c r="K789" s="523"/>
      <c r="L789" s="21">
        <v>4</v>
      </c>
      <c r="M789" s="275" t="e">
        <f>VLOOKUP(A789,'Master Data'!A:P,23,FALSE)</f>
        <v>#REF!</v>
      </c>
      <c r="N789" s="72" t="e">
        <f t="shared" si="91"/>
        <v>#REF!</v>
      </c>
      <c r="O789" s="21"/>
      <c r="P789" s="21"/>
      <c r="Q789" s="256"/>
      <c r="R789" s="67"/>
      <c r="S789" s="67"/>
      <c r="T789" s="369"/>
      <c r="U789" s="384">
        <v>169</v>
      </c>
      <c r="V789" s="23"/>
      <c r="W789" s="23"/>
      <c r="X789" s="23"/>
      <c r="Y789" s="36"/>
      <c r="Z789" s="23"/>
      <c r="AA789" s="6"/>
      <c r="AB789"/>
      <c r="AC789" s="264"/>
      <c r="AD789" s="264"/>
    </row>
    <row r="790" spans="1:30" s="12" customFormat="1">
      <c r="A790" s="69" t="s">
        <v>632</v>
      </c>
      <c r="B790" s="17">
        <f>IFERROR(VLOOKUP($H790,'QB Inv Curr'!$H:$AD,13,FALSE),"")</f>
        <v>590</v>
      </c>
      <c r="C790" s="17">
        <f>IFERROR(VLOOKUP($H790,'QB Inv Curr'!$H:$AE,23,FALSE),"")</f>
        <v>650</v>
      </c>
      <c r="D790" s="17">
        <f>IFERROR(VLOOKUP($H790,'QB Inv Curr'!$H:$AL,29,FALSE),"")</f>
        <v>0</v>
      </c>
      <c r="E790" s="17" t="str">
        <f t="shared" si="89"/>
        <v/>
      </c>
      <c r="F790" s="17">
        <f t="shared" si="88"/>
        <v>0</v>
      </c>
      <c r="G790" s="554"/>
      <c r="H790" s="69" t="s">
        <v>632</v>
      </c>
      <c r="I790" s="20" t="s">
        <v>1103</v>
      </c>
      <c r="J790" s="279"/>
      <c r="K790" s="523"/>
      <c r="L790" s="21">
        <v>1</v>
      </c>
      <c r="M790" s="275" t="e">
        <f>VLOOKUP(A790,'Master Data'!A:P,23,FALSE)</f>
        <v>#REF!</v>
      </c>
      <c r="N790" s="72" t="e">
        <f t="shared" si="91"/>
        <v>#REF!</v>
      </c>
      <c r="O790" s="21"/>
      <c r="P790" s="21"/>
      <c r="Q790" s="256"/>
      <c r="R790" s="67"/>
      <c r="S790" s="67"/>
      <c r="T790" s="369"/>
      <c r="U790" s="384">
        <v>170</v>
      </c>
      <c r="V790" s="23"/>
      <c r="W790" s="23"/>
      <c r="X790" s="23"/>
      <c r="Y790" s="23"/>
      <c r="Z790" s="23"/>
      <c r="AA790" s="6"/>
      <c r="AB790"/>
      <c r="AC790" s="264"/>
      <c r="AD790" s="264"/>
    </row>
    <row r="791" spans="1:30" s="12" customFormat="1">
      <c r="A791" s="69" t="s">
        <v>648</v>
      </c>
      <c r="B791" s="17">
        <f>IFERROR(VLOOKUP($H791,'QB Inv Curr'!$H:$AD,13,FALSE),"")</f>
        <v>500</v>
      </c>
      <c r="C791" s="17">
        <f>IFERROR(VLOOKUP($H791,'QB Inv Curr'!$H:$AE,23,FALSE),"")</f>
        <v>0</v>
      </c>
      <c r="D791" s="17">
        <f>IFERROR(VLOOKUP($H791,'QB Inv Curr'!$H:$AL,29,FALSE),"")</f>
        <v>0</v>
      </c>
      <c r="E791" s="17" t="str">
        <f t="shared" si="89"/>
        <v/>
      </c>
      <c r="F791" s="17">
        <f t="shared" si="88"/>
        <v>0</v>
      </c>
      <c r="G791" s="554"/>
      <c r="H791" s="69" t="s">
        <v>648</v>
      </c>
      <c r="I791" s="20" t="s">
        <v>1104</v>
      </c>
      <c r="J791" s="279"/>
      <c r="K791" s="523"/>
      <c r="L791" s="21">
        <v>1</v>
      </c>
      <c r="M791" s="275" t="e">
        <f>VLOOKUP(A791,'Master Data'!A:P,23,FALSE)</f>
        <v>#REF!</v>
      </c>
      <c r="N791" s="72" t="e">
        <f t="shared" si="91"/>
        <v>#REF!</v>
      </c>
      <c r="O791" s="21"/>
      <c r="P791" s="21"/>
      <c r="Q791" s="256"/>
      <c r="R791" s="67"/>
      <c r="S791" s="67"/>
      <c r="T791" s="369"/>
      <c r="U791" s="385">
        <v>171</v>
      </c>
      <c r="V791" s="23"/>
      <c r="W791" s="23"/>
      <c r="X791" s="23"/>
      <c r="Y791" s="23"/>
      <c r="Z791" s="23"/>
      <c r="AA791" s="6"/>
      <c r="AB791"/>
      <c r="AC791" s="264"/>
      <c r="AD791" s="264"/>
    </row>
    <row r="792" spans="1:30" s="3" customFormat="1">
      <c r="A792" s="69" t="s">
        <v>737</v>
      </c>
      <c r="B792" s="17">
        <f>IFERROR(VLOOKUP($H792,'QB Inv Curr'!$H:$AD,13,FALSE),"")</f>
        <v>140</v>
      </c>
      <c r="C792" s="17">
        <f>IFERROR(VLOOKUP($H792,'QB Inv Curr'!$H:$AE,23,FALSE),"")</f>
        <v>0</v>
      </c>
      <c r="D792" s="17">
        <f>IFERROR(VLOOKUP($H792,'QB Inv Curr'!$H:$AL,29,FALSE),"")</f>
        <v>0</v>
      </c>
      <c r="E792" s="17" t="str">
        <f t="shared" si="89"/>
        <v/>
      </c>
      <c r="F792" s="17">
        <f t="shared" si="88"/>
        <v>0</v>
      </c>
      <c r="G792" s="554" t="s">
        <v>1105</v>
      </c>
      <c r="H792" s="69" t="s">
        <v>737</v>
      </c>
      <c r="I792" s="20" t="s">
        <v>1106</v>
      </c>
      <c r="J792" s="279"/>
      <c r="K792" s="523"/>
      <c r="L792" s="21">
        <v>1</v>
      </c>
      <c r="M792" s="275" t="e">
        <f>VLOOKUP(A792,'Master Data'!A:P,23,FALSE)</f>
        <v>#REF!</v>
      </c>
      <c r="N792" s="72" t="e">
        <f t="shared" si="91"/>
        <v>#REF!</v>
      </c>
      <c r="O792" s="21"/>
      <c r="P792" s="21"/>
      <c r="Q792" s="295"/>
      <c r="R792" s="375"/>
      <c r="S792" s="375"/>
      <c r="T792" s="375"/>
      <c r="U792" s="384">
        <v>172</v>
      </c>
      <c r="W792" s="23"/>
      <c r="X792" s="23"/>
      <c r="Y792" s="23"/>
      <c r="AC792" s="266"/>
      <c r="AD792" s="266"/>
    </row>
    <row r="793" spans="1:30" s="4" customFormat="1">
      <c r="A793" s="69" t="s">
        <v>739</v>
      </c>
      <c r="B793" s="17">
        <f>IFERROR(VLOOKUP($H793,'QB Inv Curr'!$H:$AD,13,FALSE),"")</f>
        <v>1440</v>
      </c>
      <c r="C793" s="17">
        <f>IFERROR(VLOOKUP($H793,'QB Inv Curr'!$H:$AE,23,FALSE),"")</f>
        <v>0</v>
      </c>
      <c r="D793" s="17">
        <f>IFERROR(VLOOKUP($H793,'QB Inv Curr'!$H:$AL,29,FALSE),"")</f>
        <v>0</v>
      </c>
      <c r="E793" s="17" t="str">
        <f t="shared" si="89"/>
        <v/>
      </c>
      <c r="F793" s="17">
        <f t="shared" si="88"/>
        <v>0</v>
      </c>
      <c r="G793" s="554" t="s">
        <v>1105</v>
      </c>
      <c r="H793" s="69" t="s">
        <v>739</v>
      </c>
      <c r="I793" s="20" t="s">
        <v>1107</v>
      </c>
      <c r="J793" s="279"/>
      <c r="K793" s="523"/>
      <c r="L793" s="21">
        <v>1</v>
      </c>
      <c r="M793" s="275" t="e">
        <f>VLOOKUP(A793,'Master Data'!A:P,23,FALSE)</f>
        <v>#REF!</v>
      </c>
      <c r="N793" s="72" t="e">
        <f t="shared" si="91"/>
        <v>#REF!</v>
      </c>
      <c r="O793" s="21"/>
      <c r="P793" s="21"/>
      <c r="Q793" s="291"/>
      <c r="R793" s="534"/>
      <c r="S793" s="534"/>
      <c r="T793" s="376"/>
      <c r="U793" s="384">
        <v>173</v>
      </c>
      <c r="V793" s="23"/>
      <c r="W793" s="23"/>
      <c r="X793" s="23"/>
      <c r="Y793" s="23"/>
      <c r="Z793" s="23"/>
      <c r="AC793" s="264"/>
      <c r="AD793" s="264"/>
    </row>
    <row r="794" spans="1:30" s="4" customFormat="1">
      <c r="A794" s="69" t="s">
        <v>1108</v>
      </c>
      <c r="B794" s="17">
        <f>IFERROR(VLOOKUP($H794,'QB Inv Curr'!$H:$AD,13,FALSE),"")</f>
        <v>1500</v>
      </c>
      <c r="C794" s="17">
        <f>IFERROR(VLOOKUP($H794,'QB Inv Curr'!$H:$AE,23,FALSE),"")</f>
        <v>0</v>
      </c>
      <c r="D794" s="17">
        <f>IFERROR(VLOOKUP($H794,'QB Inv Curr'!$H:$AL,29,FALSE),"")</f>
        <v>0</v>
      </c>
      <c r="E794" s="17" t="str">
        <f t="shared" si="89"/>
        <v/>
      </c>
      <c r="F794" s="17">
        <f t="shared" si="88"/>
        <v>0</v>
      </c>
      <c r="G794" s="554" t="s">
        <v>1105</v>
      </c>
      <c r="H794" s="69" t="s">
        <v>1108</v>
      </c>
      <c r="I794" s="20" t="s">
        <v>1109</v>
      </c>
      <c r="J794" s="279"/>
      <c r="K794" s="523"/>
      <c r="L794" s="21">
        <v>1</v>
      </c>
      <c r="M794" s="275" t="e">
        <f>VLOOKUP(A794,'Master Data'!A:P,23,FALSE)</f>
        <v>#REF!</v>
      </c>
      <c r="N794" s="72" t="e">
        <f t="shared" si="91"/>
        <v>#REF!</v>
      </c>
      <c r="O794" s="21"/>
      <c r="P794" s="21"/>
      <c r="Q794" s="291"/>
      <c r="R794" s="534"/>
      <c r="S794" s="534"/>
      <c r="T794" s="376"/>
      <c r="U794" s="384">
        <v>174</v>
      </c>
      <c r="V794" s="23"/>
      <c r="W794" s="23"/>
      <c r="X794" s="23"/>
      <c r="Y794" s="23"/>
      <c r="Z794" s="23"/>
      <c r="AC794" s="264"/>
      <c r="AD794" s="264"/>
    </row>
    <row r="795" spans="1:30" s="4" customFormat="1">
      <c r="A795" s="69" t="s">
        <v>789</v>
      </c>
      <c r="B795" s="17">
        <f>IFERROR(VLOOKUP($H795,'QB Inv Curr'!$H:$AD,13,FALSE),"")</f>
        <v>3000</v>
      </c>
      <c r="C795" s="17">
        <f>IFERROR(VLOOKUP($H795,'QB Inv Curr'!$H:$AE,23,FALSE),"")</f>
        <v>2000</v>
      </c>
      <c r="D795" s="17">
        <f>IFERROR(VLOOKUP($H795,'QB Inv Curr'!$H:$AL,29,FALSE),"")</f>
        <v>0</v>
      </c>
      <c r="E795" s="17" t="str">
        <f t="shared" si="89"/>
        <v/>
      </c>
      <c r="F795" s="17">
        <f t="shared" si="88"/>
        <v>0</v>
      </c>
      <c r="G795" s="554" t="s">
        <v>1105</v>
      </c>
      <c r="H795" s="69" t="s">
        <v>789</v>
      </c>
      <c r="I795" s="20" t="s">
        <v>1110</v>
      </c>
      <c r="J795" s="279"/>
      <c r="K795" s="523"/>
      <c r="L795" s="21">
        <v>1</v>
      </c>
      <c r="M795" s="275" t="e">
        <f>VLOOKUP(A795,'Master Data'!A:P,23,FALSE)</f>
        <v>#REF!</v>
      </c>
      <c r="N795" s="72" t="e">
        <f t="shared" si="91"/>
        <v>#REF!</v>
      </c>
      <c r="O795" s="21"/>
      <c r="P795" s="21"/>
      <c r="Q795" s="291"/>
      <c r="R795" s="534"/>
      <c r="S795" s="534"/>
      <c r="T795" s="376"/>
      <c r="U795" s="384">
        <v>175</v>
      </c>
      <c r="V795" s="23"/>
      <c r="W795" s="23"/>
      <c r="X795" s="23"/>
      <c r="Y795" s="23"/>
      <c r="Z795" s="23"/>
      <c r="AC795" s="264"/>
      <c r="AD795" s="264"/>
    </row>
    <row r="796" spans="1:30" s="2" customFormat="1">
      <c r="A796" s="69" t="s">
        <v>741</v>
      </c>
      <c r="B796" s="17">
        <f>IFERROR(VLOOKUP($H796,'QB Inv Curr'!$H:$AD,13,FALSE),"")</f>
        <v>1440</v>
      </c>
      <c r="C796" s="17">
        <f>IFERROR(VLOOKUP($H796,'QB Inv Curr'!$H:$AE,23,FALSE),"")</f>
        <v>0</v>
      </c>
      <c r="D796" s="17">
        <f>IFERROR(VLOOKUP($H796,'QB Inv Curr'!$H:$AL,29,FALSE),"")</f>
        <v>0</v>
      </c>
      <c r="E796" s="17" t="str">
        <f t="shared" si="89"/>
        <v/>
      </c>
      <c r="F796" s="17">
        <f t="shared" si="88"/>
        <v>0</v>
      </c>
      <c r="G796" s="554" t="s">
        <v>1105</v>
      </c>
      <c r="H796" s="69" t="s">
        <v>741</v>
      </c>
      <c r="I796" s="20" t="s">
        <v>791</v>
      </c>
      <c r="J796" s="279"/>
      <c r="K796" s="523"/>
      <c r="L796" s="21">
        <v>1</v>
      </c>
      <c r="M796" s="275" t="e">
        <f>VLOOKUP(A796,'Master Data'!A:P,23,FALSE)</f>
        <v>#REF!</v>
      </c>
      <c r="N796" s="72" t="e">
        <f t="shared" si="91"/>
        <v>#REF!</v>
      </c>
      <c r="O796" s="21"/>
      <c r="P796" s="21"/>
      <c r="Q796" s="289"/>
      <c r="R796" s="532"/>
      <c r="S796" s="532"/>
      <c r="T796" s="370"/>
      <c r="U796" s="385">
        <v>176</v>
      </c>
      <c r="V796" s="23"/>
      <c r="W796" s="23"/>
      <c r="X796" s="23"/>
      <c r="Y796" s="23"/>
      <c r="Z796" s="23"/>
      <c r="AC796" s="264"/>
      <c r="AD796" s="264"/>
    </row>
    <row r="797" spans="1:30" s="5" customFormat="1">
      <c r="A797" s="558"/>
      <c r="B797" s="17" t="str">
        <f>IFERROR(VLOOKUP($H797,'QB Inv Curr'!$H:$AD,13,FALSE),"")</f>
        <v/>
      </c>
      <c r="C797" s="17" t="str">
        <f>IFERROR(VLOOKUP($H797,'QB Inv Curr'!$H:$AE,23,FALSE),"")</f>
        <v/>
      </c>
      <c r="D797" s="17" t="str">
        <f>IFERROR(VLOOKUP($H797,'QB Inv Curr'!$H:$AL,29,FALSE),"")</f>
        <v/>
      </c>
      <c r="E797" s="17" t="str">
        <f t="shared" si="89"/>
        <v/>
      </c>
      <c r="F797" s="17" t="str">
        <f t="shared" si="88"/>
        <v/>
      </c>
      <c r="G797" s="559"/>
      <c r="H797" s="558"/>
      <c r="I797" s="559"/>
      <c r="J797" s="281"/>
      <c r="K797" s="530"/>
      <c r="L797" s="296"/>
      <c r="M797" s="297"/>
      <c r="N797" s="297"/>
      <c r="O797" s="296"/>
      <c r="P797" s="296"/>
      <c r="Q797" s="298"/>
      <c r="R797" s="535"/>
      <c r="S797" s="535"/>
      <c r="T797" s="378"/>
      <c r="U797" s="384">
        <v>177</v>
      </c>
      <c r="V797" s="36"/>
      <c r="W797" s="36"/>
      <c r="X797" s="36"/>
      <c r="Y797" s="23"/>
      <c r="Z797" s="36"/>
      <c r="AC797" s="267"/>
      <c r="AD797" s="267"/>
    </row>
    <row r="798" spans="1:30" s="5" customFormat="1" ht="30.75">
      <c r="A798" s="556" t="s">
        <v>283</v>
      </c>
      <c r="B798" s="17">
        <f>IFERROR(VLOOKUP($H798,'QB Inv Curr'!$H:$AD,13,FALSE),"")</f>
        <v>0</v>
      </c>
      <c r="C798" s="17">
        <f>IFERROR(VLOOKUP($H798,'QB Inv Curr'!$H:$AE,23,FALSE),"")</f>
        <v>0</v>
      </c>
      <c r="D798" s="17">
        <f>IFERROR(VLOOKUP($H798,'QB Inv Curr'!$H:$AL,29,FALSE),"")</f>
        <v>0</v>
      </c>
      <c r="E798" s="17" t="str">
        <f t="shared" si="89"/>
        <v/>
      </c>
      <c r="F798" s="17">
        <f t="shared" si="88"/>
        <v>0</v>
      </c>
      <c r="G798" s="31" t="s">
        <v>1176</v>
      </c>
      <c r="H798" s="556" t="s">
        <v>283</v>
      </c>
      <c r="I798" s="31"/>
      <c r="J798" s="279" t="s">
        <v>1177</v>
      </c>
      <c r="K798" s="521">
        <v>810797030988</v>
      </c>
      <c r="L798" s="32">
        <v>1</v>
      </c>
      <c r="M798" s="80"/>
      <c r="N798" s="80"/>
      <c r="O798" s="32">
        <v>336</v>
      </c>
      <c r="P798" s="32">
        <v>19</v>
      </c>
      <c r="Q798" s="34"/>
      <c r="R798" s="255">
        <v>0</v>
      </c>
      <c r="S798" s="255">
        <v>39.99</v>
      </c>
      <c r="T798" s="377"/>
      <c r="U798" s="384">
        <v>178</v>
      </c>
      <c r="V798" s="36"/>
      <c r="W798" s="66">
        <f>Q798*1.55</f>
        <v>0</v>
      </c>
      <c r="X798" s="260" t="e">
        <f>SUM(W798-Q798)/W798</f>
        <v>#DIV/0!</v>
      </c>
      <c r="Y798" s="66">
        <f>Y792</f>
        <v>0</v>
      </c>
      <c r="Z798" s="260" t="e">
        <f>SUM(Y798-W798)/Y798</f>
        <v>#DIV/0!</v>
      </c>
      <c r="AA798" s="287">
        <f>AA792</f>
        <v>0</v>
      </c>
      <c r="AB798" s="261" t="e">
        <f>SUM(AA798-Q798)/AA798</f>
        <v>#DIV/0!</v>
      </c>
      <c r="AC798" s="267"/>
      <c r="AD798" s="267"/>
    </row>
    <row r="799" spans="1:30" s="12" customFormat="1">
      <c r="A799" s="69"/>
      <c r="B799" s="17" t="str">
        <f>IFERROR(VLOOKUP($H799,'QB Inv Curr'!$H:$AD,13,FALSE),"")</f>
        <v/>
      </c>
      <c r="C799" s="17" t="str">
        <f>IFERROR(VLOOKUP($H799,'QB Inv Curr'!$H:$AE,23,FALSE),"")</f>
        <v/>
      </c>
      <c r="D799" s="17" t="str">
        <f>IFERROR(VLOOKUP($H799,'QB Inv Curr'!$H:$AL,29,FALSE),"")</f>
        <v/>
      </c>
      <c r="E799" s="17" t="str">
        <f t="shared" si="89"/>
        <v/>
      </c>
      <c r="F799" s="17" t="str">
        <f t="shared" si="88"/>
        <v/>
      </c>
      <c r="G799" s="69" t="s">
        <v>1178</v>
      </c>
      <c r="H799" s="69"/>
      <c r="I799" s="20" t="s">
        <v>1170</v>
      </c>
      <c r="J799" s="279"/>
      <c r="K799" s="523"/>
      <c r="L799" s="21">
        <v>1</v>
      </c>
      <c r="M799" s="275" t="e">
        <f>VLOOKUP(A799,'Master Data'!A:P,23,FALSE)</f>
        <v>#N/A</v>
      </c>
      <c r="N799" s="72" t="e">
        <f t="shared" ref="N799:N809" si="92">SUM(M799*1.42)*L799</f>
        <v>#N/A</v>
      </c>
      <c r="O799" s="21"/>
      <c r="P799" s="21"/>
      <c r="Q799" s="269"/>
      <c r="R799" s="67"/>
      <c r="S799" s="67"/>
      <c r="T799" s="369"/>
      <c r="U799" s="384">
        <v>179</v>
      </c>
      <c r="V799" s="23"/>
      <c r="W799" s="23"/>
      <c r="X799" s="23"/>
      <c r="Y799" s="23"/>
      <c r="Z799" s="23"/>
      <c r="AA799" s="287">
        <v>32.99</v>
      </c>
      <c r="AB799"/>
      <c r="AC799" s="262" t="s">
        <v>1171</v>
      </c>
      <c r="AD799" s="264" t="s">
        <v>1127</v>
      </c>
    </row>
    <row r="800" spans="1:30" s="12" customFormat="1">
      <c r="A800" s="69" t="s">
        <v>795</v>
      </c>
      <c r="B800" s="17">
        <f>IFERROR(VLOOKUP($H800,'QB Inv Curr'!$H:$AD,13,FALSE),"")</f>
        <v>1190</v>
      </c>
      <c r="C800" s="17">
        <f>IFERROR(VLOOKUP($H800,'QB Inv Curr'!$H:$AE,23,FALSE),"")</f>
        <v>1080</v>
      </c>
      <c r="D800" s="17">
        <f>IFERROR(VLOOKUP($H800,'QB Inv Curr'!$H:$AL,29,FALSE),"")</f>
        <v>0</v>
      </c>
      <c r="E800" s="17" t="str">
        <f t="shared" si="89"/>
        <v/>
      </c>
      <c r="F800" s="17">
        <f t="shared" si="88"/>
        <v>0</v>
      </c>
      <c r="G800" s="20"/>
      <c r="H800" s="69" t="s">
        <v>795</v>
      </c>
      <c r="I800" s="20" t="s">
        <v>1100</v>
      </c>
      <c r="J800" s="279"/>
      <c r="K800" s="523"/>
      <c r="L800" s="21">
        <v>2</v>
      </c>
      <c r="M800" s="275" t="e">
        <f>VLOOKUP(A800,'Master Data'!A:P,23,FALSE)</f>
        <v>#REF!</v>
      </c>
      <c r="N800" s="72" t="e">
        <f t="shared" si="92"/>
        <v>#REF!</v>
      </c>
      <c r="O800" s="21"/>
      <c r="P800" s="21"/>
      <c r="Q800" s="256"/>
      <c r="R800" s="67"/>
      <c r="S800" s="67"/>
      <c r="T800" s="369"/>
      <c r="U800" s="384">
        <v>180</v>
      </c>
      <c r="V800" s="23"/>
      <c r="W800" s="23"/>
      <c r="X800" s="23"/>
      <c r="Y800" s="36"/>
      <c r="Z800" s="23"/>
      <c r="AA800" s="6">
        <v>115.96</v>
      </c>
      <c r="AB800"/>
      <c r="AC800" s="262" t="s">
        <v>1172</v>
      </c>
      <c r="AD800" s="264"/>
    </row>
    <row r="801" spans="1:30" s="12" customFormat="1">
      <c r="A801" s="69" t="s">
        <v>569</v>
      </c>
      <c r="B801" s="17">
        <f>IFERROR(VLOOKUP($H801,'QB Inv Curr'!$H:$AD,13,FALSE),"")</f>
        <v>1000</v>
      </c>
      <c r="C801" s="17">
        <f>IFERROR(VLOOKUP($H801,'QB Inv Curr'!$H:$AE,23,FALSE),"")</f>
        <v>0</v>
      </c>
      <c r="D801" s="17">
        <f>IFERROR(VLOOKUP($H801,'QB Inv Curr'!$H:$AL,29,FALSE),"")</f>
        <v>0</v>
      </c>
      <c r="E801" s="17" t="str">
        <f t="shared" si="89"/>
        <v/>
      </c>
      <c r="F801" s="17">
        <f t="shared" si="88"/>
        <v>0</v>
      </c>
      <c r="G801" s="20"/>
      <c r="H801" s="69" t="s">
        <v>569</v>
      </c>
      <c r="I801" s="20" t="s">
        <v>1101</v>
      </c>
      <c r="J801" s="279"/>
      <c r="K801" s="523"/>
      <c r="L801" s="21">
        <v>1</v>
      </c>
      <c r="M801" s="275" t="e">
        <f>VLOOKUP(A801,'Master Data'!A:P,23,FALSE)</f>
        <v>#REF!</v>
      </c>
      <c r="N801" s="72" t="e">
        <f t="shared" si="92"/>
        <v>#REF!</v>
      </c>
      <c r="O801" s="21"/>
      <c r="P801" s="21"/>
      <c r="Q801" s="256"/>
      <c r="R801" s="67"/>
      <c r="S801" s="67"/>
      <c r="T801" s="369"/>
      <c r="U801" s="385">
        <v>181</v>
      </c>
      <c r="V801" s="23"/>
      <c r="W801" s="23"/>
      <c r="X801" s="23"/>
      <c r="Y801" s="36"/>
      <c r="Z801" s="23"/>
      <c r="AA801" s="6"/>
      <c r="AB801"/>
      <c r="AC801" s="264"/>
      <c r="AD801" s="264"/>
    </row>
    <row r="802" spans="1:30" s="12" customFormat="1">
      <c r="A802" s="69" t="s">
        <v>885</v>
      </c>
      <c r="B802" s="17">
        <f>IFERROR(VLOOKUP($H802,'QB Inv Curr'!$H:$AD,13,FALSE),"")</f>
        <v>750</v>
      </c>
      <c r="C802" s="17">
        <f>IFERROR(VLOOKUP($H802,'QB Inv Curr'!$H:$AE,23,FALSE),"")</f>
        <v>6400</v>
      </c>
      <c r="D802" s="17">
        <f>IFERROR(VLOOKUP($H802,'QB Inv Curr'!$H:$AL,29,FALSE),"")</f>
        <v>0</v>
      </c>
      <c r="E802" s="17" t="str">
        <f t="shared" si="89"/>
        <v/>
      </c>
      <c r="F802" s="17">
        <f t="shared" si="88"/>
        <v>0</v>
      </c>
      <c r="G802" s="20"/>
      <c r="H802" s="69" t="s">
        <v>885</v>
      </c>
      <c r="I802" s="20" t="s">
        <v>1173</v>
      </c>
      <c r="J802" s="279"/>
      <c r="K802" s="523"/>
      <c r="L802" s="21">
        <v>4</v>
      </c>
      <c r="M802" s="275" t="e">
        <f>VLOOKUP(A802,'Master Data'!A:P,23,FALSE)</f>
        <v>#REF!</v>
      </c>
      <c r="N802" s="72" t="e">
        <f t="shared" si="92"/>
        <v>#REF!</v>
      </c>
      <c r="O802" s="21"/>
      <c r="P802" s="21"/>
      <c r="Q802" s="256"/>
      <c r="R802" s="67"/>
      <c r="S802" s="67"/>
      <c r="T802" s="369"/>
      <c r="U802" s="384">
        <v>182</v>
      </c>
      <c r="V802" s="23"/>
      <c r="W802" s="23"/>
      <c r="X802" s="23"/>
      <c r="Y802" s="36"/>
      <c r="Z802" s="23"/>
      <c r="AA802" s="6"/>
      <c r="AB802"/>
      <c r="AC802" s="264"/>
      <c r="AD802" s="264"/>
    </row>
    <row r="803" spans="1:30" s="12" customFormat="1">
      <c r="A803" s="69" t="s">
        <v>632</v>
      </c>
      <c r="B803" s="17">
        <f>IFERROR(VLOOKUP($H803,'QB Inv Curr'!$H:$AD,13,FALSE),"")</f>
        <v>590</v>
      </c>
      <c r="C803" s="17">
        <f>IFERROR(VLOOKUP($H803,'QB Inv Curr'!$H:$AE,23,FALSE),"")</f>
        <v>650</v>
      </c>
      <c r="D803" s="17">
        <f>IFERROR(VLOOKUP($H803,'QB Inv Curr'!$H:$AL,29,FALSE),"")</f>
        <v>0</v>
      </c>
      <c r="E803" s="17" t="str">
        <f t="shared" si="89"/>
        <v/>
      </c>
      <c r="F803" s="17">
        <f t="shared" si="88"/>
        <v>0</v>
      </c>
      <c r="G803" s="554"/>
      <c r="H803" s="69" t="s">
        <v>632</v>
      </c>
      <c r="I803" s="20" t="s">
        <v>1103</v>
      </c>
      <c r="J803" s="279"/>
      <c r="K803" s="523"/>
      <c r="L803" s="21">
        <v>1</v>
      </c>
      <c r="M803" s="275" t="e">
        <f>VLOOKUP(A803,'Master Data'!A:P,23,FALSE)</f>
        <v>#REF!</v>
      </c>
      <c r="N803" s="72" t="e">
        <f t="shared" si="92"/>
        <v>#REF!</v>
      </c>
      <c r="O803" s="21"/>
      <c r="P803" s="21"/>
      <c r="Q803" s="256"/>
      <c r="R803" s="67"/>
      <c r="S803" s="67"/>
      <c r="T803" s="369"/>
      <c r="U803" s="384">
        <v>183</v>
      </c>
      <c r="V803" s="23"/>
      <c r="W803" s="23"/>
      <c r="X803" s="23"/>
      <c r="Y803" s="23"/>
      <c r="Z803" s="23"/>
      <c r="AA803" s="6"/>
      <c r="AB803"/>
      <c r="AC803" s="264"/>
      <c r="AD803" s="264"/>
    </row>
    <row r="804" spans="1:30" s="12" customFormat="1">
      <c r="A804" s="69" t="s">
        <v>648</v>
      </c>
      <c r="B804" s="17">
        <f>IFERROR(VLOOKUP($H804,'QB Inv Curr'!$H:$AD,13,FALSE),"")</f>
        <v>500</v>
      </c>
      <c r="C804" s="17">
        <f>IFERROR(VLOOKUP($H804,'QB Inv Curr'!$H:$AE,23,FALSE),"")</f>
        <v>0</v>
      </c>
      <c r="D804" s="17">
        <f>IFERROR(VLOOKUP($H804,'QB Inv Curr'!$H:$AL,29,FALSE),"")</f>
        <v>0</v>
      </c>
      <c r="E804" s="17" t="str">
        <f t="shared" si="89"/>
        <v/>
      </c>
      <c r="F804" s="17">
        <f t="shared" si="88"/>
        <v>0</v>
      </c>
      <c r="G804" s="554"/>
      <c r="H804" s="69" t="s">
        <v>648</v>
      </c>
      <c r="I804" s="20" t="s">
        <v>1104</v>
      </c>
      <c r="J804" s="279"/>
      <c r="K804" s="523"/>
      <c r="L804" s="21">
        <v>1</v>
      </c>
      <c r="M804" s="275" t="e">
        <f>VLOOKUP(A804,'Master Data'!A:P,23,FALSE)</f>
        <v>#REF!</v>
      </c>
      <c r="N804" s="72" t="e">
        <f t="shared" si="92"/>
        <v>#REF!</v>
      </c>
      <c r="O804" s="21"/>
      <c r="P804" s="21"/>
      <c r="Q804" s="256"/>
      <c r="R804" s="67"/>
      <c r="S804" s="67"/>
      <c r="T804" s="369"/>
      <c r="U804" s="384">
        <v>184</v>
      </c>
      <c r="V804" s="23"/>
      <c r="W804" s="23"/>
      <c r="X804" s="23"/>
      <c r="Y804" s="23"/>
      <c r="Z804" s="23"/>
      <c r="AA804" s="6"/>
      <c r="AB804"/>
      <c r="AC804" s="264"/>
      <c r="AD804" s="264"/>
    </row>
    <row r="805" spans="1:30" s="3" customFormat="1">
      <c r="A805" s="69" t="s">
        <v>737</v>
      </c>
      <c r="B805" s="17">
        <f>IFERROR(VLOOKUP($H805,'QB Inv Curr'!$H:$AD,13,FALSE),"")</f>
        <v>140</v>
      </c>
      <c r="C805" s="17">
        <f>IFERROR(VLOOKUP($H805,'QB Inv Curr'!$H:$AE,23,FALSE),"")</f>
        <v>0</v>
      </c>
      <c r="D805" s="17">
        <f>IFERROR(VLOOKUP($H805,'QB Inv Curr'!$H:$AL,29,FALSE),"")</f>
        <v>0</v>
      </c>
      <c r="E805" s="17" t="str">
        <f t="shared" si="89"/>
        <v/>
      </c>
      <c r="F805" s="17">
        <f t="shared" si="88"/>
        <v>0</v>
      </c>
      <c r="G805" s="554" t="s">
        <v>1105</v>
      </c>
      <c r="H805" s="69" t="s">
        <v>737</v>
      </c>
      <c r="I805" s="20" t="s">
        <v>1106</v>
      </c>
      <c r="J805" s="279"/>
      <c r="K805" s="523"/>
      <c r="L805" s="21">
        <v>1</v>
      </c>
      <c r="M805" s="275" t="e">
        <f>VLOOKUP(A805,'Master Data'!A:P,23,FALSE)</f>
        <v>#REF!</v>
      </c>
      <c r="N805" s="72" t="e">
        <f t="shared" si="92"/>
        <v>#REF!</v>
      </c>
      <c r="O805" s="21"/>
      <c r="P805" s="21"/>
      <c r="Q805" s="295"/>
      <c r="R805" s="375"/>
      <c r="S805" s="375"/>
      <c r="T805" s="375"/>
      <c r="U805" s="384">
        <v>185</v>
      </c>
      <c r="W805" s="23"/>
      <c r="X805" s="23"/>
      <c r="Y805" s="23"/>
      <c r="AC805" s="266"/>
      <c r="AD805" s="266"/>
    </row>
    <row r="806" spans="1:30" s="4" customFormat="1">
      <c r="A806" s="69" t="s">
        <v>739</v>
      </c>
      <c r="B806" s="17">
        <f>IFERROR(VLOOKUP($H806,'QB Inv Curr'!$H:$AD,13,FALSE),"")</f>
        <v>1440</v>
      </c>
      <c r="C806" s="17">
        <f>IFERROR(VLOOKUP($H806,'QB Inv Curr'!$H:$AE,23,FALSE),"")</f>
        <v>0</v>
      </c>
      <c r="D806" s="17">
        <f>IFERROR(VLOOKUP($H806,'QB Inv Curr'!$H:$AL,29,FALSE),"")</f>
        <v>0</v>
      </c>
      <c r="E806" s="17" t="str">
        <f t="shared" si="89"/>
        <v/>
      </c>
      <c r="F806" s="17">
        <f t="shared" si="88"/>
        <v>0</v>
      </c>
      <c r="G806" s="554" t="s">
        <v>1105</v>
      </c>
      <c r="H806" s="69" t="s">
        <v>739</v>
      </c>
      <c r="I806" s="20" t="s">
        <v>1107</v>
      </c>
      <c r="J806" s="279"/>
      <c r="K806" s="523"/>
      <c r="L806" s="21">
        <v>1</v>
      </c>
      <c r="M806" s="275" t="e">
        <f>VLOOKUP(A806,'Master Data'!A:P,23,FALSE)</f>
        <v>#REF!</v>
      </c>
      <c r="N806" s="72" t="e">
        <f t="shared" si="92"/>
        <v>#REF!</v>
      </c>
      <c r="O806" s="21"/>
      <c r="P806" s="21"/>
      <c r="Q806" s="291"/>
      <c r="R806" s="534"/>
      <c r="S806" s="534"/>
      <c r="T806" s="376"/>
      <c r="U806" s="385">
        <v>186</v>
      </c>
      <c r="V806" s="23"/>
      <c r="W806" s="23"/>
      <c r="X806" s="23"/>
      <c r="Y806" s="23"/>
      <c r="Z806" s="23"/>
    </row>
    <row r="807" spans="1:30" s="4" customFormat="1">
      <c r="A807" s="69" t="s">
        <v>1108</v>
      </c>
      <c r="B807" s="17">
        <f>IFERROR(VLOOKUP($H807,'QB Inv Curr'!$H:$AD,13,FALSE),"")</f>
        <v>1500</v>
      </c>
      <c r="C807" s="17">
        <f>IFERROR(VLOOKUP($H807,'QB Inv Curr'!$H:$AE,23,FALSE),"")</f>
        <v>0</v>
      </c>
      <c r="D807" s="17">
        <f>IFERROR(VLOOKUP($H807,'QB Inv Curr'!$H:$AL,29,FALSE),"")</f>
        <v>0</v>
      </c>
      <c r="E807" s="17" t="str">
        <f t="shared" si="89"/>
        <v/>
      </c>
      <c r="F807" s="17">
        <f t="shared" si="88"/>
        <v>0</v>
      </c>
      <c r="G807" s="554" t="s">
        <v>1105</v>
      </c>
      <c r="H807" s="69" t="s">
        <v>1108</v>
      </c>
      <c r="I807" s="20" t="s">
        <v>1109</v>
      </c>
      <c r="J807" s="279"/>
      <c r="K807" s="523"/>
      <c r="L807" s="21">
        <v>1</v>
      </c>
      <c r="M807" s="275" t="e">
        <f>VLOOKUP(A807,'Master Data'!A:P,23,FALSE)</f>
        <v>#REF!</v>
      </c>
      <c r="N807" s="72" t="e">
        <f t="shared" si="92"/>
        <v>#REF!</v>
      </c>
      <c r="O807" s="21"/>
      <c r="P807" s="21"/>
      <c r="Q807" s="291"/>
      <c r="R807" s="534"/>
      <c r="S807" s="534"/>
      <c r="T807" s="376"/>
      <c r="U807" s="384">
        <v>187</v>
      </c>
      <c r="V807" s="23"/>
      <c r="W807" s="23"/>
      <c r="X807" s="23"/>
      <c r="Y807" s="23"/>
      <c r="Z807" s="23"/>
    </row>
    <row r="808" spans="1:30" s="4" customFormat="1">
      <c r="A808" s="69" t="s">
        <v>789</v>
      </c>
      <c r="B808" s="17">
        <f>IFERROR(VLOOKUP($H808,'QB Inv Curr'!$H:$AD,13,FALSE),"")</f>
        <v>3000</v>
      </c>
      <c r="C808" s="17">
        <f>IFERROR(VLOOKUP($H808,'QB Inv Curr'!$H:$AE,23,FALSE),"")</f>
        <v>2000</v>
      </c>
      <c r="D808" s="17">
        <f>IFERROR(VLOOKUP($H808,'QB Inv Curr'!$H:$AL,29,FALSE),"")</f>
        <v>0</v>
      </c>
      <c r="E808" s="17" t="str">
        <f t="shared" si="89"/>
        <v/>
      </c>
      <c r="F808" s="17">
        <f t="shared" si="88"/>
        <v>0</v>
      </c>
      <c r="G808" s="554" t="s">
        <v>1105</v>
      </c>
      <c r="H808" s="69" t="s">
        <v>789</v>
      </c>
      <c r="I808" s="20" t="s">
        <v>1110</v>
      </c>
      <c r="J808" s="279"/>
      <c r="K808" s="523"/>
      <c r="L808" s="21">
        <v>1</v>
      </c>
      <c r="M808" s="275" t="e">
        <f>VLOOKUP(A808,'Master Data'!A:P,23,FALSE)</f>
        <v>#REF!</v>
      </c>
      <c r="N808" s="72" t="e">
        <f t="shared" si="92"/>
        <v>#REF!</v>
      </c>
      <c r="O808" s="21"/>
      <c r="P808" s="21"/>
      <c r="Q808" s="291"/>
      <c r="R808" s="534"/>
      <c r="S808" s="534"/>
      <c r="T808" s="376"/>
      <c r="U808" s="384">
        <v>188</v>
      </c>
      <c r="V808" s="23"/>
      <c r="W808" s="23"/>
      <c r="X808" s="23"/>
      <c r="Y808" s="23"/>
      <c r="Z808" s="23"/>
    </row>
    <row r="809" spans="1:30" s="2" customFormat="1">
      <c r="A809" s="69" t="s">
        <v>741</v>
      </c>
      <c r="B809" s="17">
        <f>IFERROR(VLOOKUP($H809,'QB Inv Curr'!$H:$AD,13,FALSE),"")</f>
        <v>1440</v>
      </c>
      <c r="C809" s="17">
        <f>IFERROR(VLOOKUP($H809,'QB Inv Curr'!$H:$AE,23,FALSE),"")</f>
        <v>0</v>
      </c>
      <c r="D809" s="17">
        <f>IFERROR(VLOOKUP($H809,'QB Inv Curr'!$H:$AL,29,FALSE),"")</f>
        <v>0</v>
      </c>
      <c r="E809" s="17" t="str">
        <f t="shared" si="89"/>
        <v/>
      </c>
      <c r="F809" s="17">
        <f t="shared" si="88"/>
        <v>0</v>
      </c>
      <c r="G809" s="554" t="s">
        <v>1105</v>
      </c>
      <c r="H809" s="69" t="s">
        <v>741</v>
      </c>
      <c r="I809" s="20" t="s">
        <v>791</v>
      </c>
      <c r="J809" s="279"/>
      <c r="K809" s="523"/>
      <c r="L809" s="21">
        <v>1</v>
      </c>
      <c r="M809" s="275" t="e">
        <f>VLOOKUP(A809,'Master Data'!A:P,23,FALSE)</f>
        <v>#REF!</v>
      </c>
      <c r="N809" s="72" t="e">
        <f t="shared" si="92"/>
        <v>#REF!</v>
      </c>
      <c r="O809" s="21"/>
      <c r="P809" s="21"/>
      <c r="Q809" s="289"/>
      <c r="R809" s="532"/>
      <c r="S809" s="532"/>
      <c r="T809" s="370"/>
      <c r="U809" s="384">
        <v>189</v>
      </c>
      <c r="V809" s="23"/>
      <c r="W809" s="23"/>
      <c r="X809" s="23"/>
      <c r="Y809" s="23"/>
      <c r="Z809" s="23"/>
    </row>
    <row r="810" spans="1:30" s="3" customFormat="1">
      <c r="A810" s="543"/>
      <c r="B810" s="17" t="str">
        <f>IFERROR(VLOOKUP($H810,'QB Inv Curr'!$H:$AD,13,FALSE),"")</f>
        <v/>
      </c>
      <c r="C810" s="17" t="str">
        <f>IFERROR(VLOOKUP($H810,'QB Inv Curr'!$H:$AE,23,FALSE),"")</f>
        <v/>
      </c>
      <c r="D810" s="17" t="str">
        <f>IFERROR(VLOOKUP($H810,'QB Inv Curr'!$H:$AL,29,FALSE),"")</f>
        <v/>
      </c>
      <c r="E810" s="17" t="str">
        <f t="shared" si="89"/>
        <v/>
      </c>
      <c r="F810" s="17" t="str">
        <f t="shared" si="88"/>
        <v/>
      </c>
      <c r="G810" s="541"/>
      <c r="H810" s="543"/>
      <c r="I810" s="541"/>
      <c r="J810" s="281"/>
      <c r="K810" s="524"/>
      <c r="L810" s="86"/>
      <c r="M810" s="87"/>
      <c r="N810" s="87"/>
      <c r="O810" s="86"/>
      <c r="P810" s="86"/>
      <c r="Q810" s="299"/>
      <c r="R810" s="375"/>
      <c r="S810" s="375"/>
      <c r="T810" s="375"/>
      <c r="U810" s="384">
        <v>190</v>
      </c>
      <c r="W810" s="23"/>
      <c r="X810" s="23"/>
      <c r="Y810" s="36"/>
    </row>
    <row r="811" spans="1:30" s="4" customFormat="1" ht="45.75">
      <c r="A811" s="555" t="s">
        <v>241</v>
      </c>
      <c r="B811" s="17" t="str">
        <f>IFERROR(VLOOKUP($H811,'QB Inv Curr'!$H:$AD,13,FALSE),"")</f>
        <v/>
      </c>
      <c r="C811" s="17" t="str">
        <f>IFERROR(VLOOKUP($H811,'QB Inv Curr'!$H:$AE,23,FALSE),"")</f>
        <v/>
      </c>
      <c r="D811" s="17" t="str">
        <f>IFERROR(VLOOKUP($H811,'QB Inv Curr'!$H:$AL,29,FALSE),"")</f>
        <v/>
      </c>
      <c r="E811" s="17" t="str">
        <f t="shared" si="89"/>
        <v/>
      </c>
      <c r="F811" s="17" t="str">
        <f t="shared" si="88"/>
        <v/>
      </c>
      <c r="G811" s="542" t="s">
        <v>242</v>
      </c>
      <c r="H811" s="555" t="s">
        <v>241</v>
      </c>
      <c r="I811" s="542" t="s">
        <v>1179</v>
      </c>
      <c r="J811" s="279" t="s">
        <v>1180</v>
      </c>
      <c r="K811" s="521">
        <v>810797030704</v>
      </c>
      <c r="L811" s="17">
        <v>1</v>
      </c>
      <c r="M811" s="78"/>
      <c r="N811" s="78"/>
      <c r="O811" s="17">
        <v>294</v>
      </c>
      <c r="P811" s="17">
        <v>20</v>
      </c>
      <c r="Q811" s="18"/>
      <c r="R811" s="255" t="e">
        <v>#N/A</v>
      </c>
      <c r="S811" s="255" t="e">
        <v>#N/A</v>
      </c>
      <c r="T811" s="371"/>
      <c r="U811" s="385">
        <v>191</v>
      </c>
      <c r="V811" s="23"/>
      <c r="W811" s="66">
        <f>Q811*1.55</f>
        <v>0</v>
      </c>
      <c r="X811" s="260" t="e">
        <f>SUM(W811-Q811)/W811</f>
        <v>#DIV/0!</v>
      </c>
      <c r="Y811" s="66">
        <f>Y805</f>
        <v>0</v>
      </c>
      <c r="Z811" s="260" t="e">
        <f>SUM(Y811-W811)/Y811</f>
        <v>#DIV/0!</v>
      </c>
      <c r="AA811" s="287">
        <f>AA805</f>
        <v>0</v>
      </c>
      <c r="AB811" s="261" t="e">
        <f>SUM(AA811-Q811)/AA811</f>
        <v>#DIV/0!</v>
      </c>
    </row>
    <row r="812" spans="1:30" s="4" customFormat="1">
      <c r="A812" s="69"/>
      <c r="B812" s="17" t="str">
        <f>IFERROR(VLOOKUP($H812,'QB Inv Curr'!$H:$AD,13,FALSE),"")</f>
        <v/>
      </c>
      <c r="C812" s="17" t="str">
        <f>IFERROR(VLOOKUP($H812,'QB Inv Curr'!$H:$AE,23,FALSE),"")</f>
        <v/>
      </c>
      <c r="D812" s="17" t="str">
        <f>IFERROR(VLOOKUP($H812,'QB Inv Curr'!$H:$AL,29,FALSE),"")</f>
        <v/>
      </c>
      <c r="E812" s="17" t="str">
        <f t="shared" si="89"/>
        <v/>
      </c>
      <c r="F812" s="17" t="str">
        <f t="shared" si="88"/>
        <v/>
      </c>
      <c r="G812" s="20"/>
      <c r="H812" s="69"/>
      <c r="I812" s="20" t="s">
        <v>1181</v>
      </c>
      <c r="J812" s="279"/>
      <c r="K812" s="523"/>
      <c r="L812" s="21">
        <v>1</v>
      </c>
      <c r="M812" s="275" t="e">
        <f>VLOOKUP(A812,'Master Data'!A:P,23,FALSE)</f>
        <v>#N/A</v>
      </c>
      <c r="N812" s="72" t="e">
        <f t="shared" ref="N812:N822" si="93">SUM(M812*1.42)*L812</f>
        <v>#N/A</v>
      </c>
      <c r="O812" s="21"/>
      <c r="P812" s="21"/>
      <c r="Q812" s="290"/>
      <c r="R812" s="534"/>
      <c r="S812" s="534"/>
      <c r="T812" s="376"/>
      <c r="U812" s="384">
        <v>192</v>
      </c>
      <c r="V812" s="23"/>
      <c r="W812" s="23"/>
      <c r="X812" s="23"/>
      <c r="Y812" s="23"/>
      <c r="Z812" s="23"/>
      <c r="AA812" s="287"/>
      <c r="AB812"/>
    </row>
    <row r="813" spans="1:30" s="4" customFormat="1">
      <c r="A813" s="69" t="s">
        <v>795</v>
      </c>
      <c r="B813" s="17">
        <f>IFERROR(VLOOKUP($H813,'QB Inv Curr'!$H:$AD,13,FALSE),"")</f>
        <v>1190</v>
      </c>
      <c r="C813" s="17">
        <f>IFERROR(VLOOKUP($H813,'QB Inv Curr'!$H:$AE,23,FALSE),"")</f>
        <v>1080</v>
      </c>
      <c r="D813" s="17">
        <f>IFERROR(VLOOKUP($H813,'QB Inv Curr'!$H:$AL,29,FALSE),"")</f>
        <v>0</v>
      </c>
      <c r="E813" s="17" t="str">
        <f t="shared" si="89"/>
        <v/>
      </c>
      <c r="F813" s="17">
        <f t="shared" si="88"/>
        <v>0</v>
      </c>
      <c r="G813" s="20"/>
      <c r="H813" s="69" t="s">
        <v>795</v>
      </c>
      <c r="I813" s="20" t="s">
        <v>1100</v>
      </c>
      <c r="J813" s="279"/>
      <c r="K813" s="523"/>
      <c r="L813" s="21">
        <v>2</v>
      </c>
      <c r="M813" s="275" t="e">
        <f>VLOOKUP(A813,'Master Data'!A:P,23,FALSE)</f>
        <v>#REF!</v>
      </c>
      <c r="N813" s="72" t="e">
        <f t="shared" si="93"/>
        <v>#REF!</v>
      </c>
      <c r="O813" s="21"/>
      <c r="P813" s="21"/>
      <c r="Q813" s="291"/>
      <c r="R813" s="534"/>
      <c r="S813" s="534"/>
      <c r="T813" s="376"/>
      <c r="U813" s="384">
        <v>193</v>
      </c>
      <c r="V813" s="23"/>
      <c r="W813" s="23"/>
      <c r="X813" s="23"/>
      <c r="Y813" s="36"/>
      <c r="Z813" s="23"/>
    </row>
    <row r="814" spans="1:30" s="4" customFormat="1">
      <c r="A814" s="69" t="s">
        <v>569</v>
      </c>
      <c r="B814" s="17">
        <f>IFERROR(VLOOKUP($H814,'QB Inv Curr'!$H:$AD,13,FALSE),"")</f>
        <v>1000</v>
      </c>
      <c r="C814" s="17">
        <f>IFERROR(VLOOKUP($H814,'QB Inv Curr'!$H:$AE,23,FALSE),"")</f>
        <v>0</v>
      </c>
      <c r="D814" s="17">
        <f>IFERROR(VLOOKUP($H814,'QB Inv Curr'!$H:$AL,29,FALSE),"")</f>
        <v>0</v>
      </c>
      <c r="E814" s="17" t="str">
        <f t="shared" si="89"/>
        <v/>
      </c>
      <c r="F814" s="17">
        <f t="shared" si="88"/>
        <v>0</v>
      </c>
      <c r="G814" s="20"/>
      <c r="H814" s="69" t="s">
        <v>569</v>
      </c>
      <c r="I814" s="20" t="s">
        <v>1101</v>
      </c>
      <c r="J814" s="279"/>
      <c r="K814" s="523"/>
      <c r="L814" s="21">
        <v>1</v>
      </c>
      <c r="M814" s="275" t="e">
        <f>VLOOKUP(A814,'Master Data'!A:P,23,FALSE)</f>
        <v>#REF!</v>
      </c>
      <c r="N814" s="72" t="e">
        <f t="shared" si="93"/>
        <v>#REF!</v>
      </c>
      <c r="O814" s="21"/>
      <c r="P814" s="21"/>
      <c r="Q814" s="291"/>
      <c r="R814" s="534"/>
      <c r="S814" s="534"/>
      <c r="T814" s="376"/>
      <c r="U814" s="384">
        <v>194</v>
      </c>
      <c r="V814" s="23"/>
      <c r="W814" s="23"/>
      <c r="X814" s="23"/>
      <c r="Y814" s="36"/>
      <c r="Z814" s="23"/>
    </row>
    <row r="815" spans="1:30" s="4" customFormat="1">
      <c r="A815" s="69" t="s">
        <v>885</v>
      </c>
      <c r="B815" s="17">
        <f>IFERROR(VLOOKUP($H815,'QB Inv Curr'!$H:$AD,13,FALSE),"")</f>
        <v>750</v>
      </c>
      <c r="C815" s="17">
        <f>IFERROR(VLOOKUP($H815,'QB Inv Curr'!$H:$AE,23,FALSE),"")</f>
        <v>6400</v>
      </c>
      <c r="D815" s="17">
        <f>IFERROR(VLOOKUP($H815,'QB Inv Curr'!$H:$AL,29,FALSE),"")</f>
        <v>0</v>
      </c>
      <c r="E815" s="17" t="str">
        <f t="shared" si="89"/>
        <v/>
      </c>
      <c r="F815" s="17">
        <f t="shared" si="88"/>
        <v>0</v>
      </c>
      <c r="G815" s="20"/>
      <c r="H815" s="69" t="s">
        <v>885</v>
      </c>
      <c r="I815" s="20" t="s">
        <v>1102</v>
      </c>
      <c r="J815" s="279"/>
      <c r="K815" s="523"/>
      <c r="L815" s="21">
        <v>5</v>
      </c>
      <c r="M815" s="275" t="e">
        <f>VLOOKUP(A815,'Master Data'!A:P,23,FALSE)</f>
        <v>#REF!</v>
      </c>
      <c r="N815" s="72" t="e">
        <f t="shared" si="93"/>
        <v>#REF!</v>
      </c>
      <c r="O815" s="21"/>
      <c r="P815" s="21"/>
      <c r="Q815" s="291"/>
      <c r="R815" s="534"/>
      <c r="S815" s="534"/>
      <c r="T815" s="376"/>
      <c r="U815" s="384">
        <v>195</v>
      </c>
      <c r="V815" s="23"/>
      <c r="W815" s="23"/>
      <c r="X815" s="23"/>
      <c r="Y815" s="36"/>
      <c r="Z815" s="23"/>
    </row>
    <row r="816" spans="1:30" s="4" customFormat="1">
      <c r="A816" s="69" t="s">
        <v>632</v>
      </c>
      <c r="B816" s="17">
        <f>IFERROR(VLOOKUP($H816,'QB Inv Curr'!$H:$AD,13,FALSE),"")</f>
        <v>590</v>
      </c>
      <c r="C816" s="17">
        <f>IFERROR(VLOOKUP($H816,'QB Inv Curr'!$H:$AE,23,FALSE),"")</f>
        <v>650</v>
      </c>
      <c r="D816" s="17">
        <f>IFERROR(VLOOKUP($H816,'QB Inv Curr'!$H:$AL,29,FALSE),"")</f>
        <v>0</v>
      </c>
      <c r="E816" s="17" t="str">
        <f t="shared" si="89"/>
        <v/>
      </c>
      <c r="F816" s="17">
        <f t="shared" si="88"/>
        <v>0</v>
      </c>
      <c r="G816" s="20"/>
      <c r="H816" s="69" t="s">
        <v>632</v>
      </c>
      <c r="I816" s="20" t="s">
        <v>1103</v>
      </c>
      <c r="J816" s="279"/>
      <c r="K816" s="523"/>
      <c r="L816" s="21">
        <v>1</v>
      </c>
      <c r="M816" s="275" t="e">
        <f>VLOOKUP(A816,'Master Data'!A:P,23,FALSE)</f>
        <v>#REF!</v>
      </c>
      <c r="N816" s="72" t="e">
        <f t="shared" si="93"/>
        <v>#REF!</v>
      </c>
      <c r="O816" s="21"/>
      <c r="P816" s="21"/>
      <c r="Q816" s="291"/>
      <c r="R816" s="534"/>
      <c r="S816" s="534"/>
      <c r="T816" s="376"/>
      <c r="U816" s="384">
        <v>197</v>
      </c>
      <c r="V816" s="23"/>
      <c r="W816" s="23"/>
      <c r="X816" s="23"/>
      <c r="Y816" s="23"/>
      <c r="Z816" s="23"/>
    </row>
    <row r="817" spans="1:36" s="4" customFormat="1">
      <c r="A817" s="69" t="s">
        <v>648</v>
      </c>
      <c r="B817" s="17">
        <f>IFERROR(VLOOKUP($H817,'QB Inv Curr'!$H:$AD,13,FALSE),"")</f>
        <v>500</v>
      </c>
      <c r="C817" s="17">
        <f>IFERROR(VLOOKUP($H817,'QB Inv Curr'!$H:$AE,23,FALSE),"")</f>
        <v>0</v>
      </c>
      <c r="D817" s="17">
        <f>IFERROR(VLOOKUP($H817,'QB Inv Curr'!$H:$AL,29,FALSE),"")</f>
        <v>0</v>
      </c>
      <c r="E817" s="17" t="str">
        <f t="shared" si="89"/>
        <v/>
      </c>
      <c r="F817" s="17">
        <f t="shared" si="88"/>
        <v>0</v>
      </c>
      <c r="G817" s="20"/>
      <c r="H817" s="69" t="s">
        <v>648</v>
      </c>
      <c r="I817" s="20" t="s">
        <v>1104</v>
      </c>
      <c r="J817" s="279"/>
      <c r="K817" s="523"/>
      <c r="L817" s="21">
        <v>1</v>
      </c>
      <c r="M817" s="275" t="e">
        <f>VLOOKUP(A817,'Master Data'!A:P,23,FALSE)</f>
        <v>#REF!</v>
      </c>
      <c r="N817" s="72" t="e">
        <f t="shared" si="93"/>
        <v>#REF!</v>
      </c>
      <c r="O817" s="21"/>
      <c r="P817" s="21"/>
      <c r="Q817" s="291"/>
      <c r="R817" s="534"/>
      <c r="S817" s="534"/>
      <c r="T817" s="376"/>
      <c r="U817" s="384">
        <v>198</v>
      </c>
      <c r="V817" s="23"/>
      <c r="W817" s="23"/>
      <c r="X817" s="23"/>
      <c r="Y817" s="23"/>
      <c r="Z817" s="23"/>
    </row>
    <row r="818" spans="1:36" s="4" customFormat="1">
      <c r="A818" s="69" t="s">
        <v>737</v>
      </c>
      <c r="B818" s="17">
        <f>IFERROR(VLOOKUP($H818,'QB Inv Curr'!$H:$AD,13,FALSE),"")</f>
        <v>140</v>
      </c>
      <c r="C818" s="17">
        <f>IFERROR(VLOOKUP($H818,'QB Inv Curr'!$H:$AE,23,FALSE),"")</f>
        <v>0</v>
      </c>
      <c r="D818" s="17">
        <f>IFERROR(VLOOKUP($H818,'QB Inv Curr'!$H:$AL,29,FALSE),"")</f>
        <v>0</v>
      </c>
      <c r="E818" s="17" t="str">
        <f t="shared" si="89"/>
        <v/>
      </c>
      <c r="F818" s="17">
        <f t="shared" si="88"/>
        <v>0</v>
      </c>
      <c r="G818" s="554" t="s">
        <v>1105</v>
      </c>
      <c r="H818" s="69" t="s">
        <v>737</v>
      </c>
      <c r="I818" s="20" t="s">
        <v>1106</v>
      </c>
      <c r="J818" s="279"/>
      <c r="K818" s="523"/>
      <c r="L818" s="21">
        <v>1</v>
      </c>
      <c r="M818" s="275" t="e">
        <f>VLOOKUP(A818,'Master Data'!A:P,23,FALSE)</f>
        <v>#REF!</v>
      </c>
      <c r="N818" s="72" t="e">
        <f t="shared" si="93"/>
        <v>#REF!</v>
      </c>
      <c r="O818" s="21"/>
      <c r="P818" s="21"/>
      <c r="Q818" s="291"/>
      <c r="R818" s="534"/>
      <c r="S818" s="534"/>
      <c r="T818" s="376"/>
      <c r="U818" s="384">
        <v>199</v>
      </c>
      <c r="V818" s="23"/>
      <c r="W818" s="23"/>
      <c r="X818" s="23"/>
      <c r="Y818" s="23"/>
      <c r="Z818" s="23"/>
    </row>
    <row r="819" spans="1:36" s="4" customFormat="1">
      <c r="A819" s="69" t="s">
        <v>739</v>
      </c>
      <c r="B819" s="17">
        <f>IFERROR(VLOOKUP($H819,'QB Inv Curr'!$H:$AD,13,FALSE),"")</f>
        <v>1440</v>
      </c>
      <c r="C819" s="17">
        <f>IFERROR(VLOOKUP($H819,'QB Inv Curr'!$H:$AE,23,FALSE),"")</f>
        <v>0</v>
      </c>
      <c r="D819" s="17">
        <f>IFERROR(VLOOKUP($H819,'QB Inv Curr'!$H:$AL,29,FALSE),"")</f>
        <v>0</v>
      </c>
      <c r="E819" s="17" t="str">
        <f t="shared" si="89"/>
        <v/>
      </c>
      <c r="F819" s="17">
        <f t="shared" si="88"/>
        <v>0</v>
      </c>
      <c r="G819" s="554" t="s">
        <v>1105</v>
      </c>
      <c r="H819" s="69" t="s">
        <v>739</v>
      </c>
      <c r="I819" s="20" t="s">
        <v>1107</v>
      </c>
      <c r="J819" s="279"/>
      <c r="K819" s="523"/>
      <c r="L819" s="21">
        <v>1</v>
      </c>
      <c r="M819" s="275" t="e">
        <f>VLOOKUP(A819,'Master Data'!A:P,23,FALSE)</f>
        <v>#REF!</v>
      </c>
      <c r="N819" s="72" t="e">
        <f t="shared" si="93"/>
        <v>#REF!</v>
      </c>
      <c r="O819" s="21"/>
      <c r="P819" s="21"/>
      <c r="Q819" s="291"/>
      <c r="R819" s="534"/>
      <c r="S819" s="534"/>
      <c r="T819" s="376"/>
      <c r="U819" s="384">
        <v>200</v>
      </c>
      <c r="V819" s="23"/>
      <c r="W819" s="23"/>
      <c r="X819" s="23"/>
      <c r="Y819" s="23"/>
      <c r="Z819" s="23"/>
    </row>
    <row r="820" spans="1:36" s="4" customFormat="1">
      <c r="A820" s="69" t="s">
        <v>1108</v>
      </c>
      <c r="B820" s="17">
        <f>IFERROR(VLOOKUP($H820,'QB Inv Curr'!$H:$AD,13,FALSE),"")</f>
        <v>1500</v>
      </c>
      <c r="C820" s="17">
        <f>IFERROR(VLOOKUP($H820,'QB Inv Curr'!$H:$AE,23,FALSE),"")</f>
        <v>0</v>
      </c>
      <c r="D820" s="17">
        <f>IFERROR(VLOOKUP($H820,'QB Inv Curr'!$H:$AL,29,FALSE),"")</f>
        <v>0</v>
      </c>
      <c r="E820" s="17" t="str">
        <f t="shared" si="89"/>
        <v/>
      </c>
      <c r="F820" s="17">
        <f t="shared" si="88"/>
        <v>0</v>
      </c>
      <c r="G820" s="554" t="s">
        <v>1105</v>
      </c>
      <c r="H820" s="69" t="s">
        <v>1108</v>
      </c>
      <c r="I820" s="20" t="s">
        <v>1109</v>
      </c>
      <c r="J820" s="279"/>
      <c r="K820" s="523"/>
      <c r="L820" s="21">
        <v>1</v>
      </c>
      <c r="M820" s="275" t="e">
        <f>VLOOKUP(A820,'Master Data'!A:P,23,FALSE)</f>
        <v>#REF!</v>
      </c>
      <c r="N820" s="72" t="e">
        <f t="shared" si="93"/>
        <v>#REF!</v>
      </c>
      <c r="O820" s="21"/>
      <c r="P820" s="21"/>
      <c r="Q820" s="291"/>
      <c r="R820" s="534"/>
      <c r="S820" s="534"/>
      <c r="T820" s="376"/>
      <c r="U820" s="385">
        <v>201</v>
      </c>
      <c r="V820" s="23"/>
      <c r="W820" s="23"/>
      <c r="X820" s="23"/>
      <c r="Y820" s="23"/>
      <c r="Z820" s="23"/>
    </row>
    <row r="821" spans="1:36" s="4" customFormat="1">
      <c r="A821" s="69" t="s">
        <v>789</v>
      </c>
      <c r="B821" s="17">
        <f>IFERROR(VLOOKUP($H821,'QB Inv Curr'!$H:$AD,13,FALSE),"")</f>
        <v>3000</v>
      </c>
      <c r="C821" s="17">
        <f>IFERROR(VLOOKUP($H821,'QB Inv Curr'!$H:$AE,23,FALSE),"")</f>
        <v>2000</v>
      </c>
      <c r="D821" s="17">
        <f>IFERROR(VLOOKUP($H821,'QB Inv Curr'!$H:$AL,29,FALSE),"")</f>
        <v>0</v>
      </c>
      <c r="E821" s="17" t="str">
        <f t="shared" si="89"/>
        <v/>
      </c>
      <c r="F821" s="17">
        <f t="shared" si="88"/>
        <v>0</v>
      </c>
      <c r="G821" s="554" t="s">
        <v>1105</v>
      </c>
      <c r="H821" s="69" t="s">
        <v>789</v>
      </c>
      <c r="I821" s="20" t="s">
        <v>1110</v>
      </c>
      <c r="J821" s="279"/>
      <c r="K821" s="523"/>
      <c r="L821" s="21">
        <v>1</v>
      </c>
      <c r="M821" s="275" t="e">
        <f>VLOOKUP(A821,'Master Data'!A:P,23,FALSE)</f>
        <v>#REF!</v>
      </c>
      <c r="N821" s="72" t="e">
        <f t="shared" si="93"/>
        <v>#REF!</v>
      </c>
      <c r="O821" s="21"/>
      <c r="P821" s="21"/>
      <c r="Q821" s="291"/>
      <c r="R821" s="534"/>
      <c r="S821" s="534"/>
      <c r="T821" s="376"/>
      <c r="U821" s="384">
        <v>202</v>
      </c>
      <c r="V821" s="23"/>
      <c r="W821" s="23"/>
      <c r="X821" s="23"/>
      <c r="Z821" s="23"/>
    </row>
    <row r="822" spans="1:36" s="2" customFormat="1">
      <c r="A822" s="69" t="s">
        <v>741</v>
      </c>
      <c r="B822" s="17">
        <f>IFERROR(VLOOKUP($H822,'QB Inv Curr'!$H:$AD,13,FALSE),"")</f>
        <v>1440</v>
      </c>
      <c r="C822" s="17">
        <f>IFERROR(VLOOKUP($H822,'QB Inv Curr'!$H:$AE,23,FALSE),"")</f>
        <v>0</v>
      </c>
      <c r="D822" s="17">
        <f>IFERROR(VLOOKUP($H822,'QB Inv Curr'!$H:$AL,29,FALSE),"")</f>
        <v>0</v>
      </c>
      <c r="E822" s="17" t="str">
        <f t="shared" si="89"/>
        <v/>
      </c>
      <c r="F822" s="17">
        <f t="shared" si="88"/>
        <v>0</v>
      </c>
      <c r="G822" s="554" t="s">
        <v>1105</v>
      </c>
      <c r="H822" s="69" t="s">
        <v>741</v>
      </c>
      <c r="I822" s="20" t="s">
        <v>791</v>
      </c>
      <c r="J822" s="279"/>
      <c r="K822" s="523"/>
      <c r="L822" s="21">
        <v>1</v>
      </c>
      <c r="M822" s="275" t="e">
        <f>VLOOKUP(A822,'Master Data'!A:P,23,FALSE)</f>
        <v>#REF!</v>
      </c>
      <c r="N822" s="72" t="e">
        <f t="shared" si="93"/>
        <v>#REF!</v>
      </c>
      <c r="O822" s="21"/>
      <c r="P822" s="21"/>
      <c r="Q822" s="289"/>
      <c r="R822" s="532"/>
      <c r="S822" s="532"/>
      <c r="T822" s="370"/>
      <c r="U822" s="384">
        <v>203</v>
      </c>
      <c r="V822" s="23"/>
      <c r="W822" s="23"/>
      <c r="X822" s="23"/>
      <c r="Y822" s="23"/>
      <c r="Z822" s="23"/>
    </row>
    <row r="823" spans="1:36" s="268" customFormat="1">
      <c r="A823" s="543"/>
      <c r="B823" s="17" t="str">
        <f>IFERROR(VLOOKUP($H823,'QB Inv Curr'!$H:$AD,13,FALSE),"")</f>
        <v/>
      </c>
      <c r="C823" s="17" t="str">
        <f>IFERROR(VLOOKUP($H823,'QB Inv Curr'!$H:$AE,23,FALSE),"")</f>
        <v/>
      </c>
      <c r="D823" s="17" t="str">
        <f>IFERROR(VLOOKUP($H823,'QB Inv Curr'!$H:$AL,29,FALSE),"")</f>
        <v/>
      </c>
      <c r="E823" s="17" t="str">
        <f t="shared" si="89"/>
        <v/>
      </c>
      <c r="F823" s="17" t="str">
        <f t="shared" si="88"/>
        <v/>
      </c>
      <c r="G823" s="541"/>
      <c r="H823" s="543"/>
      <c r="I823" s="541"/>
      <c r="J823" s="281"/>
      <c r="K823" s="524"/>
      <c r="L823" s="86"/>
      <c r="M823" s="87"/>
      <c r="N823" s="87"/>
      <c r="O823" s="86"/>
      <c r="P823" s="86"/>
      <c r="Q823" s="249"/>
      <c r="R823" s="67"/>
      <c r="S823" s="67"/>
      <c r="T823" s="369"/>
      <c r="U823" s="384">
        <v>204</v>
      </c>
      <c r="V823" s="23"/>
      <c r="W823" s="23"/>
      <c r="X823" s="23"/>
      <c r="Y823" s="23"/>
      <c r="Z823" s="23"/>
      <c r="AA823" s="6"/>
      <c r="AB823"/>
      <c r="AE823" s="12"/>
      <c r="AF823" s="12"/>
      <c r="AG823" s="12"/>
      <c r="AH823" s="12"/>
      <c r="AI823" s="12"/>
      <c r="AJ823" s="12"/>
    </row>
    <row r="824" spans="1:36" s="5" customFormat="1" ht="45.75">
      <c r="A824" s="556" t="s">
        <v>267</v>
      </c>
      <c r="B824" s="17">
        <f>IFERROR(VLOOKUP($H824,'QB Inv Curr'!$H:$AD,13,FALSE),"")</f>
        <v>0</v>
      </c>
      <c r="C824" s="17">
        <f>IFERROR(VLOOKUP($H824,'QB Inv Curr'!$H:$AE,23,FALSE),"")</f>
        <v>0</v>
      </c>
      <c r="D824" s="17">
        <f>IFERROR(VLOOKUP($H824,'QB Inv Curr'!$H:$AL,29,FALSE),"")</f>
        <v>0</v>
      </c>
      <c r="E824" s="17" t="str">
        <f t="shared" si="89"/>
        <v/>
      </c>
      <c r="F824" s="17">
        <f t="shared" si="88"/>
        <v>0</v>
      </c>
      <c r="G824" s="31" t="s">
        <v>268</v>
      </c>
      <c r="H824" s="556" t="s">
        <v>267</v>
      </c>
      <c r="I824" s="31"/>
      <c r="J824" s="279" t="s">
        <v>1182</v>
      </c>
      <c r="K824" s="521">
        <v>810797030902</v>
      </c>
      <c r="L824" s="32">
        <v>1</v>
      </c>
      <c r="M824" s="80"/>
      <c r="N824" s="80"/>
      <c r="O824" s="32">
        <v>294</v>
      </c>
      <c r="P824" s="32">
        <v>20</v>
      </c>
      <c r="Q824" s="34"/>
      <c r="R824" s="255">
        <v>0</v>
      </c>
      <c r="S824" s="255">
        <v>0</v>
      </c>
      <c r="T824" s="377"/>
      <c r="U824" s="384">
        <v>205</v>
      </c>
      <c r="V824" s="36"/>
      <c r="W824" s="66">
        <f>Q824*1.55</f>
        <v>0</v>
      </c>
      <c r="X824" s="260" t="e">
        <f>SUM(W824-Q824)/W824</f>
        <v>#DIV/0!</v>
      </c>
      <c r="Y824" s="66">
        <f>Y818</f>
        <v>0</v>
      </c>
      <c r="Z824" s="260" t="e">
        <f>SUM(Y824-W824)/Y824</f>
        <v>#DIV/0!</v>
      </c>
      <c r="AA824" s="287">
        <f>AA818</f>
        <v>0</v>
      </c>
      <c r="AB824" s="261" t="e">
        <f>SUM(AA824-Q824)/AA824</f>
        <v>#DIV/0!</v>
      </c>
    </row>
    <row r="825" spans="1:36" s="4" customFormat="1">
      <c r="A825" s="69"/>
      <c r="B825" s="17" t="str">
        <f>IFERROR(VLOOKUP($H825,'QB Inv Curr'!$H:$AD,13,FALSE),"")</f>
        <v/>
      </c>
      <c r="C825" s="17" t="str">
        <f>IFERROR(VLOOKUP($H825,'QB Inv Curr'!$H:$AE,23,FALSE),"")</f>
        <v/>
      </c>
      <c r="D825" s="17" t="str">
        <f>IFERROR(VLOOKUP($H825,'QB Inv Curr'!$H:$AL,29,FALSE),"")</f>
        <v/>
      </c>
      <c r="E825" s="17" t="str">
        <f t="shared" si="89"/>
        <v/>
      </c>
      <c r="F825" s="17" t="str">
        <f t="shared" si="88"/>
        <v/>
      </c>
      <c r="G825" s="69" t="s">
        <v>1183</v>
      </c>
      <c r="H825" s="69"/>
      <c r="I825" s="20" t="s">
        <v>1181</v>
      </c>
      <c r="J825" s="279"/>
      <c r="K825" s="523"/>
      <c r="L825" s="21">
        <v>1</v>
      </c>
      <c r="M825" s="275" t="e">
        <f>VLOOKUP(A825,'Master Data'!A:P,23,FALSE)</f>
        <v>#N/A</v>
      </c>
      <c r="N825" s="72" t="e">
        <f t="shared" ref="N825:N835" si="94">SUM(M825*1.42)*L825</f>
        <v>#N/A</v>
      </c>
      <c r="O825" s="21"/>
      <c r="P825" s="21"/>
      <c r="Q825" s="290"/>
      <c r="R825" s="534"/>
      <c r="S825" s="534"/>
      <c r="T825" s="376"/>
      <c r="U825" s="385">
        <v>206</v>
      </c>
      <c r="V825" s="23"/>
      <c r="W825" s="23"/>
      <c r="X825" s="23"/>
      <c r="Y825" s="23"/>
      <c r="Z825" s="23"/>
      <c r="AA825" s="287"/>
      <c r="AB825"/>
    </row>
    <row r="826" spans="1:36" s="4" customFormat="1">
      <c r="A826" s="69" t="s">
        <v>783</v>
      </c>
      <c r="B826" s="17">
        <f>IFERROR(VLOOKUP($H826,'QB Inv Curr'!$H:$AD,13,FALSE),"")</f>
        <v>500</v>
      </c>
      <c r="C826" s="17">
        <f>IFERROR(VLOOKUP($H826,'QB Inv Curr'!$H:$AE,23,FALSE),"")</f>
        <v>1080</v>
      </c>
      <c r="D826" s="17">
        <f>IFERROR(VLOOKUP($H826,'QB Inv Curr'!$H:$AL,29,FALSE),"")</f>
        <v>0</v>
      </c>
      <c r="E826" s="17" t="str">
        <f t="shared" si="89"/>
        <v/>
      </c>
      <c r="F826" s="17">
        <f t="shared" si="88"/>
        <v>0</v>
      </c>
      <c r="G826" s="20"/>
      <c r="H826" s="69" t="s">
        <v>783</v>
      </c>
      <c r="I826" s="20" t="s">
        <v>1111</v>
      </c>
      <c r="J826" s="279"/>
      <c r="K826" s="523"/>
      <c r="L826" s="21">
        <v>2</v>
      </c>
      <c r="M826" s="275" t="e">
        <f>VLOOKUP(A826,'Master Data'!A:P,23,FALSE)</f>
        <v>#REF!</v>
      </c>
      <c r="N826" s="72" t="e">
        <f t="shared" si="94"/>
        <v>#REF!</v>
      </c>
      <c r="O826" s="21"/>
      <c r="P826" s="21"/>
      <c r="Q826" s="291"/>
      <c r="R826" s="534"/>
      <c r="S826" s="534"/>
      <c r="T826" s="376"/>
      <c r="U826" s="384">
        <v>207</v>
      </c>
      <c r="V826" s="23"/>
      <c r="W826" s="23"/>
      <c r="X826" s="23"/>
      <c r="Y826" s="36"/>
      <c r="Z826" s="23"/>
    </row>
    <row r="827" spans="1:36" s="4" customFormat="1">
      <c r="A827" s="69" t="s">
        <v>556</v>
      </c>
      <c r="B827" s="17">
        <f>IFERROR(VLOOKUP($H827,'QB Inv Curr'!$H:$AD,13,FALSE),"")</f>
        <v>1000</v>
      </c>
      <c r="C827" s="17">
        <f>IFERROR(VLOOKUP($H827,'QB Inv Curr'!$H:$AE,23,FALSE),"")</f>
        <v>0</v>
      </c>
      <c r="D827" s="17">
        <f>IFERROR(VLOOKUP($H827,'QB Inv Curr'!$H:$AL,29,FALSE),"")</f>
        <v>0</v>
      </c>
      <c r="E827" s="17" t="str">
        <f t="shared" si="89"/>
        <v/>
      </c>
      <c r="F827" s="17">
        <f t="shared" si="88"/>
        <v>0</v>
      </c>
      <c r="G827" s="20"/>
      <c r="H827" s="69" t="s">
        <v>556</v>
      </c>
      <c r="I827" s="20" t="s">
        <v>1112</v>
      </c>
      <c r="J827" s="279"/>
      <c r="K827" s="523"/>
      <c r="L827" s="21">
        <v>1</v>
      </c>
      <c r="M827" s="275" t="e">
        <f>VLOOKUP(A827,'Master Data'!A:P,23,FALSE)</f>
        <v>#REF!</v>
      </c>
      <c r="N827" s="72" t="e">
        <f t="shared" si="94"/>
        <v>#REF!</v>
      </c>
      <c r="O827" s="21"/>
      <c r="P827" s="21"/>
      <c r="Q827" s="291"/>
      <c r="R827" s="534"/>
      <c r="S827" s="534"/>
      <c r="T827" s="376"/>
      <c r="U827" s="384">
        <v>208</v>
      </c>
      <c r="V827" s="23"/>
      <c r="W827" s="23"/>
      <c r="X827" s="23"/>
      <c r="Y827" s="36"/>
      <c r="Z827" s="23"/>
    </row>
    <row r="828" spans="1:36" s="4" customFormat="1">
      <c r="A828" s="69" t="s">
        <v>885</v>
      </c>
      <c r="B828" s="17">
        <f>IFERROR(VLOOKUP($H828,'QB Inv Curr'!$H:$AD,13,FALSE),"")</f>
        <v>750</v>
      </c>
      <c r="C828" s="17">
        <f>IFERROR(VLOOKUP($H828,'QB Inv Curr'!$H:$AE,23,FALSE),"")</f>
        <v>6400</v>
      </c>
      <c r="D828" s="17">
        <f>IFERROR(VLOOKUP($H828,'QB Inv Curr'!$H:$AL,29,FALSE),"")</f>
        <v>0</v>
      </c>
      <c r="E828" s="17" t="str">
        <f t="shared" si="89"/>
        <v/>
      </c>
      <c r="F828" s="17">
        <f t="shared" si="88"/>
        <v>0</v>
      </c>
      <c r="G828" s="20"/>
      <c r="H828" s="69" t="s">
        <v>885</v>
      </c>
      <c r="I828" s="20" t="s">
        <v>1102</v>
      </c>
      <c r="J828" s="279"/>
      <c r="K828" s="523"/>
      <c r="L828" s="21">
        <v>5</v>
      </c>
      <c r="M828" s="275" t="e">
        <f>VLOOKUP(A828,'Master Data'!A:P,23,FALSE)</f>
        <v>#REF!</v>
      </c>
      <c r="N828" s="72" t="e">
        <f t="shared" si="94"/>
        <v>#REF!</v>
      </c>
      <c r="O828" s="21"/>
      <c r="P828" s="21"/>
      <c r="Q828" s="291"/>
      <c r="R828" s="534"/>
      <c r="S828" s="534"/>
      <c r="T828" s="376"/>
      <c r="U828" s="384">
        <v>209</v>
      </c>
      <c r="V828" s="23"/>
      <c r="W828" s="23"/>
      <c r="X828" s="23"/>
      <c r="Y828" s="36"/>
      <c r="Z828" s="23"/>
    </row>
    <row r="829" spans="1:36" s="4" customFormat="1">
      <c r="A829" s="69" t="s">
        <v>632</v>
      </c>
      <c r="B829" s="17">
        <f>IFERROR(VLOOKUP($H829,'QB Inv Curr'!$H:$AD,13,FALSE),"")</f>
        <v>590</v>
      </c>
      <c r="C829" s="17">
        <f>IFERROR(VLOOKUP($H829,'QB Inv Curr'!$H:$AE,23,FALSE),"")</f>
        <v>650</v>
      </c>
      <c r="D829" s="17">
        <f>IFERROR(VLOOKUP($H829,'QB Inv Curr'!$H:$AL,29,FALSE),"")</f>
        <v>0</v>
      </c>
      <c r="E829" s="17" t="str">
        <f t="shared" si="89"/>
        <v/>
      </c>
      <c r="F829" s="17">
        <f t="shared" si="88"/>
        <v>0</v>
      </c>
      <c r="G829" s="20"/>
      <c r="H829" s="69" t="s">
        <v>632</v>
      </c>
      <c r="I829" s="20" t="s">
        <v>1103</v>
      </c>
      <c r="J829" s="279"/>
      <c r="K829" s="523"/>
      <c r="L829" s="21">
        <v>1</v>
      </c>
      <c r="M829" s="275" t="e">
        <f>VLOOKUP(A829,'Master Data'!A:P,23,FALSE)</f>
        <v>#REF!</v>
      </c>
      <c r="N829" s="72" t="e">
        <f t="shared" si="94"/>
        <v>#REF!</v>
      </c>
      <c r="O829" s="21"/>
      <c r="P829" s="21"/>
      <c r="Q829" s="291"/>
      <c r="R829" s="534"/>
      <c r="S829" s="534"/>
      <c r="T829" s="376"/>
      <c r="U829" s="385">
        <v>211</v>
      </c>
      <c r="V829" s="23"/>
      <c r="W829" s="23"/>
      <c r="X829" s="23"/>
      <c r="Y829" s="23"/>
      <c r="Z829" s="23"/>
    </row>
    <row r="830" spans="1:36" s="4" customFormat="1">
      <c r="A830" s="69" t="s">
        <v>648</v>
      </c>
      <c r="B830" s="17">
        <f>IFERROR(VLOOKUP($H830,'QB Inv Curr'!$H:$AD,13,FALSE),"")</f>
        <v>500</v>
      </c>
      <c r="C830" s="17">
        <f>IFERROR(VLOOKUP($H830,'QB Inv Curr'!$H:$AE,23,FALSE),"")</f>
        <v>0</v>
      </c>
      <c r="D830" s="17">
        <f>IFERROR(VLOOKUP($H830,'QB Inv Curr'!$H:$AL,29,FALSE),"")</f>
        <v>0</v>
      </c>
      <c r="E830" s="17" t="str">
        <f t="shared" si="89"/>
        <v/>
      </c>
      <c r="F830" s="17">
        <f t="shared" si="88"/>
        <v>0</v>
      </c>
      <c r="G830" s="20"/>
      <c r="H830" s="69" t="s">
        <v>648</v>
      </c>
      <c r="I830" s="20" t="s">
        <v>1104</v>
      </c>
      <c r="J830" s="279"/>
      <c r="K830" s="523"/>
      <c r="L830" s="21">
        <v>1</v>
      </c>
      <c r="M830" s="275" t="e">
        <f>VLOOKUP(A830,'Master Data'!A:P,23,FALSE)</f>
        <v>#REF!</v>
      </c>
      <c r="N830" s="72" t="e">
        <f t="shared" si="94"/>
        <v>#REF!</v>
      </c>
      <c r="O830" s="21"/>
      <c r="P830" s="21"/>
      <c r="Q830" s="291"/>
      <c r="R830" s="534"/>
      <c r="S830" s="534"/>
      <c r="T830" s="376"/>
      <c r="U830" s="384">
        <v>212</v>
      </c>
      <c r="V830" s="23"/>
      <c r="W830" s="23"/>
      <c r="X830" s="23"/>
      <c r="Y830" s="23"/>
      <c r="Z830" s="23"/>
    </row>
    <row r="831" spans="1:36" s="4" customFormat="1">
      <c r="A831" s="69" t="s">
        <v>737</v>
      </c>
      <c r="B831" s="17">
        <f>IFERROR(VLOOKUP($H831,'QB Inv Curr'!$H:$AD,13,FALSE),"")</f>
        <v>140</v>
      </c>
      <c r="C831" s="17">
        <f>IFERROR(VLOOKUP($H831,'QB Inv Curr'!$H:$AE,23,FALSE),"")</f>
        <v>0</v>
      </c>
      <c r="D831" s="17">
        <f>IFERROR(VLOOKUP($H831,'QB Inv Curr'!$H:$AL,29,FALSE),"")</f>
        <v>0</v>
      </c>
      <c r="E831" s="17" t="str">
        <f t="shared" si="89"/>
        <v/>
      </c>
      <c r="F831" s="17">
        <f t="shared" si="88"/>
        <v>0</v>
      </c>
      <c r="G831" s="554" t="s">
        <v>1105</v>
      </c>
      <c r="H831" s="69" t="s">
        <v>737</v>
      </c>
      <c r="I831" s="20" t="s">
        <v>1106</v>
      </c>
      <c r="J831" s="279"/>
      <c r="K831" s="523"/>
      <c r="L831" s="21">
        <v>1</v>
      </c>
      <c r="M831" s="275" t="e">
        <f>VLOOKUP(A831,'Master Data'!A:P,23,FALSE)</f>
        <v>#REF!</v>
      </c>
      <c r="N831" s="72" t="e">
        <f t="shared" si="94"/>
        <v>#REF!</v>
      </c>
      <c r="O831" s="21"/>
      <c r="P831" s="21"/>
      <c r="Q831" s="291"/>
      <c r="R831" s="534"/>
      <c r="S831" s="534"/>
      <c r="T831" s="376"/>
      <c r="U831" s="384">
        <v>213</v>
      </c>
      <c r="V831" s="23"/>
      <c r="W831" s="23"/>
      <c r="X831" s="23"/>
      <c r="Y831" s="23"/>
      <c r="Z831" s="23"/>
    </row>
    <row r="832" spans="1:36" s="4" customFormat="1">
      <c r="A832" s="69" t="s">
        <v>739</v>
      </c>
      <c r="B832" s="17">
        <f>IFERROR(VLOOKUP($H832,'QB Inv Curr'!$H:$AD,13,FALSE),"")</f>
        <v>1440</v>
      </c>
      <c r="C832" s="17">
        <f>IFERROR(VLOOKUP($H832,'QB Inv Curr'!$H:$AE,23,FALSE),"")</f>
        <v>0</v>
      </c>
      <c r="D832" s="17">
        <f>IFERROR(VLOOKUP($H832,'QB Inv Curr'!$H:$AL,29,FALSE),"")</f>
        <v>0</v>
      </c>
      <c r="E832" s="17" t="str">
        <f t="shared" si="89"/>
        <v/>
      </c>
      <c r="F832" s="17">
        <f t="shared" si="88"/>
        <v>0</v>
      </c>
      <c r="G832" s="554" t="s">
        <v>1105</v>
      </c>
      <c r="H832" s="69" t="s">
        <v>739</v>
      </c>
      <c r="I832" s="20" t="s">
        <v>1107</v>
      </c>
      <c r="J832" s="279"/>
      <c r="K832" s="523"/>
      <c r="L832" s="21">
        <v>1</v>
      </c>
      <c r="M832" s="275" t="e">
        <f>VLOOKUP(A832,'Master Data'!A:P,23,FALSE)</f>
        <v>#REF!</v>
      </c>
      <c r="N832" s="72" t="e">
        <f t="shared" si="94"/>
        <v>#REF!</v>
      </c>
      <c r="O832" s="21"/>
      <c r="P832" s="21"/>
      <c r="Q832" s="291"/>
      <c r="R832" s="534"/>
      <c r="S832" s="534"/>
      <c r="T832" s="376"/>
      <c r="U832" s="384">
        <v>214</v>
      </c>
      <c r="V832" s="23"/>
      <c r="W832" s="23"/>
      <c r="X832" s="23"/>
      <c r="Y832" s="23"/>
      <c r="Z832" s="23"/>
    </row>
    <row r="833" spans="1:36" s="4" customFormat="1">
      <c r="A833" s="69" t="s">
        <v>1108</v>
      </c>
      <c r="B833" s="17">
        <f>IFERROR(VLOOKUP($H833,'QB Inv Curr'!$H:$AD,13,FALSE),"")</f>
        <v>1500</v>
      </c>
      <c r="C833" s="17">
        <f>IFERROR(VLOOKUP($H833,'QB Inv Curr'!$H:$AE,23,FALSE),"")</f>
        <v>0</v>
      </c>
      <c r="D833" s="17">
        <f>IFERROR(VLOOKUP($H833,'QB Inv Curr'!$H:$AL,29,FALSE),"")</f>
        <v>0</v>
      </c>
      <c r="E833" s="17" t="str">
        <f t="shared" si="89"/>
        <v/>
      </c>
      <c r="F833" s="17">
        <f t="shared" si="88"/>
        <v>0</v>
      </c>
      <c r="G833" s="554" t="s">
        <v>1105</v>
      </c>
      <c r="H833" s="69" t="s">
        <v>1108</v>
      </c>
      <c r="I833" s="20" t="s">
        <v>1109</v>
      </c>
      <c r="J833" s="279"/>
      <c r="K833" s="523"/>
      <c r="L833" s="21">
        <v>1</v>
      </c>
      <c r="M833" s="275" t="e">
        <f>VLOOKUP(A833,'Master Data'!A:P,23,FALSE)</f>
        <v>#REF!</v>
      </c>
      <c r="N833" s="72" t="e">
        <f t="shared" si="94"/>
        <v>#REF!</v>
      </c>
      <c r="O833" s="21"/>
      <c r="P833" s="21"/>
      <c r="Q833" s="291"/>
      <c r="R833" s="534"/>
      <c r="S833" s="534"/>
      <c r="T833" s="376"/>
      <c r="U833" s="384">
        <v>215</v>
      </c>
      <c r="V833" s="23"/>
      <c r="W833" s="23"/>
      <c r="X833" s="23"/>
      <c r="Y833" s="23"/>
      <c r="Z833" s="23"/>
    </row>
    <row r="834" spans="1:36" s="4" customFormat="1">
      <c r="A834" s="69" t="s">
        <v>789</v>
      </c>
      <c r="B834" s="17">
        <f>IFERROR(VLOOKUP($H834,'QB Inv Curr'!$H:$AD,13,FALSE),"")</f>
        <v>3000</v>
      </c>
      <c r="C834" s="17">
        <f>IFERROR(VLOOKUP($H834,'QB Inv Curr'!$H:$AE,23,FALSE),"")</f>
        <v>2000</v>
      </c>
      <c r="D834" s="17">
        <f>IFERROR(VLOOKUP($H834,'QB Inv Curr'!$H:$AL,29,FALSE),"")</f>
        <v>0</v>
      </c>
      <c r="E834" s="17" t="str">
        <f t="shared" si="89"/>
        <v/>
      </c>
      <c r="F834" s="17">
        <f t="shared" si="88"/>
        <v>0</v>
      </c>
      <c r="G834" s="554" t="s">
        <v>1105</v>
      </c>
      <c r="H834" s="69" t="s">
        <v>789</v>
      </c>
      <c r="I834" s="20" t="s">
        <v>1110</v>
      </c>
      <c r="J834" s="279"/>
      <c r="K834" s="523"/>
      <c r="L834" s="21">
        <v>1</v>
      </c>
      <c r="M834" s="275" t="e">
        <f>VLOOKUP(A834,'Master Data'!A:P,23,FALSE)</f>
        <v>#REF!</v>
      </c>
      <c r="N834" s="72" t="e">
        <f t="shared" si="94"/>
        <v>#REF!</v>
      </c>
      <c r="O834" s="21"/>
      <c r="P834" s="21"/>
      <c r="Q834" s="291"/>
      <c r="R834" s="534"/>
      <c r="S834" s="534"/>
      <c r="T834" s="376"/>
      <c r="U834" s="385">
        <v>216</v>
      </c>
      <c r="V834" s="23"/>
      <c r="W834" s="23"/>
      <c r="X834" s="23"/>
      <c r="Z834" s="23"/>
    </row>
    <row r="835" spans="1:36" s="2" customFormat="1">
      <c r="A835" s="69" t="s">
        <v>741</v>
      </c>
      <c r="B835" s="17">
        <f>IFERROR(VLOOKUP($H835,'QB Inv Curr'!$H:$AD,13,FALSE),"")</f>
        <v>1440</v>
      </c>
      <c r="C835" s="17">
        <f>IFERROR(VLOOKUP($H835,'QB Inv Curr'!$H:$AE,23,FALSE),"")</f>
        <v>0</v>
      </c>
      <c r="D835" s="17">
        <f>IFERROR(VLOOKUP($H835,'QB Inv Curr'!$H:$AL,29,FALSE),"")</f>
        <v>0</v>
      </c>
      <c r="E835" s="17" t="str">
        <f t="shared" si="89"/>
        <v/>
      </c>
      <c r="F835" s="17">
        <f t="shared" si="88"/>
        <v>0</v>
      </c>
      <c r="G835" s="554" t="s">
        <v>1105</v>
      </c>
      <c r="H835" s="69" t="s">
        <v>741</v>
      </c>
      <c r="I835" s="20" t="s">
        <v>791</v>
      </c>
      <c r="J835" s="279"/>
      <c r="K835" s="523"/>
      <c r="L835" s="21">
        <v>1</v>
      </c>
      <c r="M835" s="275" t="e">
        <f>VLOOKUP(A835,'Master Data'!A:P,23,FALSE)</f>
        <v>#REF!</v>
      </c>
      <c r="N835" s="72" t="e">
        <f t="shared" si="94"/>
        <v>#REF!</v>
      </c>
      <c r="O835" s="21"/>
      <c r="P835" s="21"/>
      <c r="Q835" s="289"/>
      <c r="R835" s="532"/>
      <c r="S835" s="532"/>
      <c r="T835" s="370"/>
      <c r="U835" s="384">
        <v>217</v>
      </c>
      <c r="V835" s="23"/>
      <c r="W835" s="23"/>
      <c r="X835" s="23"/>
      <c r="Y835" s="23"/>
      <c r="Z835" s="23"/>
    </row>
    <row r="836" spans="1:36" s="268" customFormat="1">
      <c r="A836" s="543"/>
      <c r="B836" s="17" t="str">
        <f>IFERROR(VLOOKUP($H836,'QB Inv Curr'!$H:$AD,13,FALSE),"")</f>
        <v/>
      </c>
      <c r="C836" s="17" t="str">
        <f>IFERROR(VLOOKUP($H836,'QB Inv Curr'!$H:$AE,23,FALSE),"")</f>
        <v/>
      </c>
      <c r="D836" s="17" t="str">
        <f>IFERROR(VLOOKUP($H836,'QB Inv Curr'!$H:$AL,29,FALSE),"")</f>
        <v/>
      </c>
      <c r="E836" s="17" t="str">
        <f t="shared" si="89"/>
        <v/>
      </c>
      <c r="F836" s="17" t="str">
        <f t="shared" ref="F836:F899" si="95">IFERROR(SUM(D836*12),"")</f>
        <v/>
      </c>
      <c r="G836" s="541"/>
      <c r="H836" s="543"/>
      <c r="I836" s="541"/>
      <c r="J836" s="281"/>
      <c r="K836" s="524"/>
      <c r="L836" s="86"/>
      <c r="M836" s="87"/>
      <c r="N836" s="87"/>
      <c r="O836" s="86"/>
      <c r="P836" s="86"/>
      <c r="Q836" s="249"/>
      <c r="R836" s="67"/>
      <c r="S836" s="67"/>
      <c r="T836" s="369"/>
      <c r="U836" s="384">
        <v>218</v>
      </c>
      <c r="V836" s="23"/>
      <c r="W836" s="23"/>
      <c r="X836" s="23"/>
      <c r="Y836" s="23"/>
      <c r="Z836" s="23"/>
      <c r="AA836" s="6"/>
      <c r="AB836"/>
      <c r="AE836" s="12"/>
      <c r="AF836" s="12"/>
      <c r="AG836" s="12"/>
      <c r="AH836" s="12"/>
      <c r="AI836" s="12"/>
      <c r="AJ836" s="12"/>
    </row>
    <row r="837" spans="1:36" s="5" customFormat="1" ht="45.75">
      <c r="A837" s="556" t="s">
        <v>270</v>
      </c>
      <c r="B837" s="17">
        <f>IFERROR(VLOOKUP($H837,'QB Inv Curr'!$H:$AD,13,FALSE),"")</f>
        <v>0</v>
      </c>
      <c r="C837" s="17">
        <f>IFERROR(VLOOKUP($H837,'QB Inv Curr'!$H:$AE,23,FALSE),"")</f>
        <v>70</v>
      </c>
      <c r="D837" s="17">
        <f>IFERROR(VLOOKUP($H837,'QB Inv Curr'!$H:$AL,29,FALSE),"")</f>
        <v>0</v>
      </c>
      <c r="E837" s="17" t="str">
        <f t="shared" ref="E837:E900" si="96">IFERROR(SUM(B837/D837),"")</f>
        <v/>
      </c>
      <c r="F837" s="17">
        <f t="shared" si="95"/>
        <v>0</v>
      </c>
      <c r="G837" s="31" t="s">
        <v>271</v>
      </c>
      <c r="H837" s="556" t="s">
        <v>270</v>
      </c>
      <c r="I837" s="31"/>
      <c r="J837" s="279" t="s">
        <v>1184</v>
      </c>
      <c r="K837" s="521">
        <v>810797030933</v>
      </c>
      <c r="L837" s="32">
        <v>1</v>
      </c>
      <c r="M837" s="80"/>
      <c r="N837" s="80"/>
      <c r="O837" s="32">
        <v>294</v>
      </c>
      <c r="P837" s="32">
        <v>20</v>
      </c>
      <c r="Q837" s="34"/>
      <c r="R837" s="255">
        <v>0</v>
      </c>
      <c r="S837" s="255">
        <v>0</v>
      </c>
      <c r="T837" s="377"/>
      <c r="U837" s="384">
        <v>219</v>
      </c>
      <c r="V837" s="36"/>
      <c r="W837" s="66">
        <f>Q837*1.55</f>
        <v>0</v>
      </c>
      <c r="X837" s="260" t="e">
        <f>SUM(W837-Q837)/W837</f>
        <v>#DIV/0!</v>
      </c>
      <c r="Y837" s="66">
        <f>Y831</f>
        <v>0</v>
      </c>
      <c r="Z837" s="260" t="e">
        <f>SUM(Y837-W837)/Y837</f>
        <v>#DIV/0!</v>
      </c>
      <c r="AA837" s="287">
        <f>AA831</f>
        <v>0</v>
      </c>
      <c r="AB837" s="261" t="e">
        <f>SUM(AA837-Q837)/AA837</f>
        <v>#DIV/0!</v>
      </c>
    </row>
    <row r="838" spans="1:36" s="4" customFormat="1">
      <c r="A838" s="69"/>
      <c r="B838" s="17" t="str">
        <f>IFERROR(VLOOKUP($H838,'QB Inv Curr'!$H:$AD,13,FALSE),"")</f>
        <v/>
      </c>
      <c r="C838" s="17" t="str">
        <f>IFERROR(VLOOKUP($H838,'QB Inv Curr'!$H:$AE,23,FALSE),"")</f>
        <v/>
      </c>
      <c r="D838" s="17" t="str">
        <f>IFERROR(VLOOKUP($H838,'QB Inv Curr'!$H:$AL,29,FALSE),"")</f>
        <v/>
      </c>
      <c r="E838" s="17" t="str">
        <f t="shared" si="96"/>
        <v/>
      </c>
      <c r="F838" s="17" t="str">
        <f t="shared" si="95"/>
        <v/>
      </c>
      <c r="G838" s="69" t="s">
        <v>1185</v>
      </c>
      <c r="H838" s="69"/>
      <c r="I838" s="20" t="s">
        <v>1181</v>
      </c>
      <c r="J838" s="279"/>
      <c r="K838" s="523"/>
      <c r="L838" s="21">
        <v>1</v>
      </c>
      <c r="M838" s="275" t="e">
        <f>VLOOKUP(A838,'Master Data'!A:P,23,FALSE)</f>
        <v>#N/A</v>
      </c>
      <c r="N838" s="72" t="e">
        <f t="shared" ref="N838:N848" si="97">SUM(M838*1.42)*L838</f>
        <v>#N/A</v>
      </c>
      <c r="O838" s="21"/>
      <c r="P838" s="21"/>
      <c r="Q838" s="290"/>
      <c r="R838" s="534"/>
      <c r="S838" s="534"/>
      <c r="T838" s="376"/>
      <c r="U838" s="384">
        <v>220</v>
      </c>
      <c r="V838" s="23"/>
      <c r="W838" s="23"/>
      <c r="X838" s="23"/>
      <c r="Y838" s="23"/>
      <c r="Z838" s="23"/>
      <c r="AA838" s="287"/>
      <c r="AB838"/>
    </row>
    <row r="839" spans="1:36" s="4" customFormat="1">
      <c r="A839" s="69" t="s">
        <v>795</v>
      </c>
      <c r="B839" s="17">
        <f>IFERROR(VLOOKUP($H839,'QB Inv Curr'!$H:$AD,13,FALSE),"")</f>
        <v>1190</v>
      </c>
      <c r="C839" s="17">
        <f>IFERROR(VLOOKUP($H839,'QB Inv Curr'!$H:$AE,23,FALSE),"")</f>
        <v>1080</v>
      </c>
      <c r="D839" s="17">
        <f>IFERROR(VLOOKUP($H839,'QB Inv Curr'!$H:$AL,29,FALSE),"")</f>
        <v>0</v>
      </c>
      <c r="E839" s="17" t="str">
        <f t="shared" si="96"/>
        <v/>
      </c>
      <c r="F839" s="17">
        <f t="shared" si="95"/>
        <v>0</v>
      </c>
      <c r="G839" s="20"/>
      <c r="H839" s="69" t="s">
        <v>795</v>
      </c>
      <c r="I839" s="20" t="s">
        <v>1100</v>
      </c>
      <c r="J839" s="279"/>
      <c r="K839" s="523"/>
      <c r="L839" s="21">
        <v>2</v>
      </c>
      <c r="M839" s="275" t="e">
        <f>VLOOKUP(A839,'Master Data'!A:P,23,FALSE)</f>
        <v>#REF!</v>
      </c>
      <c r="N839" s="72" t="e">
        <f t="shared" si="97"/>
        <v>#REF!</v>
      </c>
      <c r="O839" s="21"/>
      <c r="P839" s="21"/>
      <c r="Q839" s="291"/>
      <c r="R839" s="534"/>
      <c r="S839" s="534"/>
      <c r="T839" s="376"/>
      <c r="U839" s="385">
        <v>221</v>
      </c>
      <c r="V839" s="23"/>
      <c r="W839" s="23"/>
      <c r="X839" s="23"/>
      <c r="Y839" s="36"/>
      <c r="Z839" s="23"/>
    </row>
    <row r="840" spans="1:36" s="4" customFormat="1">
      <c r="A840" s="69" t="s">
        <v>569</v>
      </c>
      <c r="B840" s="17">
        <f>IFERROR(VLOOKUP($H840,'QB Inv Curr'!$H:$AD,13,FALSE),"")</f>
        <v>1000</v>
      </c>
      <c r="C840" s="17">
        <f>IFERROR(VLOOKUP($H840,'QB Inv Curr'!$H:$AE,23,FALSE),"")</f>
        <v>0</v>
      </c>
      <c r="D840" s="17">
        <f>IFERROR(VLOOKUP($H840,'QB Inv Curr'!$H:$AL,29,FALSE),"")</f>
        <v>0</v>
      </c>
      <c r="E840" s="17" t="str">
        <f t="shared" si="96"/>
        <v/>
      </c>
      <c r="F840" s="17">
        <f t="shared" si="95"/>
        <v>0</v>
      </c>
      <c r="G840" s="20"/>
      <c r="H840" s="69" t="s">
        <v>569</v>
      </c>
      <c r="I840" s="20" t="s">
        <v>1101</v>
      </c>
      <c r="J840" s="279"/>
      <c r="K840" s="523"/>
      <c r="L840" s="21">
        <v>1</v>
      </c>
      <c r="M840" s="275" t="e">
        <f>VLOOKUP(A840,'Master Data'!A:P,23,FALSE)</f>
        <v>#REF!</v>
      </c>
      <c r="N840" s="72" t="e">
        <f t="shared" si="97"/>
        <v>#REF!</v>
      </c>
      <c r="O840" s="21"/>
      <c r="P840" s="21"/>
      <c r="Q840" s="291"/>
      <c r="R840" s="534"/>
      <c r="S840" s="534"/>
      <c r="T840" s="376"/>
      <c r="U840" s="384">
        <v>222</v>
      </c>
      <c r="V840" s="23"/>
      <c r="W840" s="23"/>
      <c r="X840" s="23"/>
      <c r="Y840" s="36"/>
      <c r="Z840" s="23"/>
    </row>
    <row r="841" spans="1:36" s="4" customFormat="1">
      <c r="A841" s="69" t="s">
        <v>885</v>
      </c>
      <c r="B841" s="17">
        <f>IFERROR(VLOOKUP($H841,'QB Inv Curr'!$H:$AD,13,FALSE),"")</f>
        <v>750</v>
      </c>
      <c r="C841" s="17">
        <f>IFERROR(VLOOKUP($H841,'QB Inv Curr'!$H:$AE,23,FALSE),"")</f>
        <v>6400</v>
      </c>
      <c r="D841" s="17">
        <f>IFERROR(VLOOKUP($H841,'QB Inv Curr'!$H:$AL,29,FALSE),"")</f>
        <v>0</v>
      </c>
      <c r="E841" s="17" t="str">
        <f t="shared" si="96"/>
        <v/>
      </c>
      <c r="F841" s="17">
        <f t="shared" si="95"/>
        <v>0</v>
      </c>
      <c r="G841" s="20"/>
      <c r="H841" s="69" t="s">
        <v>885</v>
      </c>
      <c r="I841" s="20" t="s">
        <v>1102</v>
      </c>
      <c r="J841" s="279"/>
      <c r="K841" s="523"/>
      <c r="L841" s="21">
        <v>5</v>
      </c>
      <c r="M841" s="275" t="e">
        <f>VLOOKUP(A841,'Master Data'!A:P,23,FALSE)</f>
        <v>#REF!</v>
      </c>
      <c r="N841" s="72" t="e">
        <f t="shared" si="97"/>
        <v>#REF!</v>
      </c>
      <c r="O841" s="21"/>
      <c r="P841" s="21"/>
      <c r="Q841" s="291"/>
      <c r="R841" s="534"/>
      <c r="S841" s="534"/>
      <c r="T841" s="376"/>
      <c r="U841" s="384">
        <v>223</v>
      </c>
      <c r="V841" s="23"/>
      <c r="W841" s="23"/>
      <c r="X841" s="23"/>
      <c r="Y841" s="36"/>
      <c r="Z841" s="23"/>
    </row>
    <row r="842" spans="1:36" s="4" customFormat="1">
      <c r="A842" s="69" t="s">
        <v>632</v>
      </c>
      <c r="B842" s="17">
        <f>IFERROR(VLOOKUP($H842,'QB Inv Curr'!$H:$AD,13,FALSE),"")</f>
        <v>590</v>
      </c>
      <c r="C842" s="17">
        <f>IFERROR(VLOOKUP($H842,'QB Inv Curr'!$H:$AE,23,FALSE),"")</f>
        <v>650</v>
      </c>
      <c r="D842" s="17">
        <f>IFERROR(VLOOKUP($H842,'QB Inv Curr'!$H:$AL,29,FALSE),"")</f>
        <v>0</v>
      </c>
      <c r="E842" s="17" t="str">
        <f t="shared" si="96"/>
        <v/>
      </c>
      <c r="F842" s="17">
        <f t="shared" si="95"/>
        <v>0</v>
      </c>
      <c r="G842" s="20"/>
      <c r="H842" s="69" t="s">
        <v>632</v>
      </c>
      <c r="I842" s="20" t="s">
        <v>1103</v>
      </c>
      <c r="J842" s="279"/>
      <c r="K842" s="523"/>
      <c r="L842" s="21">
        <v>1</v>
      </c>
      <c r="M842" s="275" t="e">
        <f>VLOOKUP(A842,'Master Data'!A:P,23,FALSE)</f>
        <v>#REF!</v>
      </c>
      <c r="N842" s="72" t="e">
        <f t="shared" si="97"/>
        <v>#REF!</v>
      </c>
      <c r="O842" s="21"/>
      <c r="P842" s="21"/>
      <c r="Q842" s="291"/>
      <c r="R842" s="534"/>
      <c r="S842" s="534"/>
      <c r="T842" s="376"/>
      <c r="U842" s="384">
        <v>225</v>
      </c>
      <c r="V842" s="23"/>
      <c r="W842" s="23"/>
      <c r="X842" s="23"/>
      <c r="Y842" s="23"/>
      <c r="Z842" s="23"/>
    </row>
    <row r="843" spans="1:36" s="4" customFormat="1">
      <c r="A843" s="69" t="s">
        <v>648</v>
      </c>
      <c r="B843" s="17">
        <f>IFERROR(VLOOKUP($H843,'QB Inv Curr'!$H:$AD,13,FALSE),"")</f>
        <v>500</v>
      </c>
      <c r="C843" s="17">
        <f>IFERROR(VLOOKUP($H843,'QB Inv Curr'!$H:$AE,23,FALSE),"")</f>
        <v>0</v>
      </c>
      <c r="D843" s="17">
        <f>IFERROR(VLOOKUP($H843,'QB Inv Curr'!$H:$AL,29,FALSE),"")</f>
        <v>0</v>
      </c>
      <c r="E843" s="17" t="str">
        <f t="shared" si="96"/>
        <v/>
      </c>
      <c r="F843" s="17">
        <f t="shared" si="95"/>
        <v>0</v>
      </c>
      <c r="G843" s="20"/>
      <c r="H843" s="69" t="s">
        <v>648</v>
      </c>
      <c r="I843" s="20" t="s">
        <v>1104</v>
      </c>
      <c r="J843" s="279"/>
      <c r="K843" s="523"/>
      <c r="L843" s="21">
        <v>1</v>
      </c>
      <c r="M843" s="275" t="e">
        <f>VLOOKUP(A843,'Master Data'!A:P,23,FALSE)</f>
        <v>#REF!</v>
      </c>
      <c r="N843" s="72" t="e">
        <f t="shared" si="97"/>
        <v>#REF!</v>
      </c>
      <c r="O843" s="21"/>
      <c r="P843" s="21"/>
      <c r="Q843" s="291"/>
      <c r="R843" s="534"/>
      <c r="S843" s="534"/>
      <c r="T843" s="376"/>
      <c r="U843" s="385">
        <v>226</v>
      </c>
      <c r="V843" s="23"/>
      <c r="W843" s="23"/>
      <c r="X843" s="23"/>
      <c r="Y843" s="23"/>
      <c r="Z843" s="23"/>
    </row>
    <row r="844" spans="1:36" s="4" customFormat="1">
      <c r="A844" s="69" t="s">
        <v>737</v>
      </c>
      <c r="B844" s="17">
        <f>IFERROR(VLOOKUP($H844,'QB Inv Curr'!$H:$AD,13,FALSE),"")</f>
        <v>140</v>
      </c>
      <c r="C844" s="17">
        <f>IFERROR(VLOOKUP($H844,'QB Inv Curr'!$H:$AE,23,FALSE),"")</f>
        <v>0</v>
      </c>
      <c r="D844" s="17">
        <f>IFERROR(VLOOKUP($H844,'QB Inv Curr'!$H:$AL,29,FALSE),"")</f>
        <v>0</v>
      </c>
      <c r="E844" s="17" t="str">
        <f t="shared" si="96"/>
        <v/>
      </c>
      <c r="F844" s="17">
        <f t="shared" si="95"/>
        <v>0</v>
      </c>
      <c r="G844" s="554" t="s">
        <v>1105</v>
      </c>
      <c r="H844" s="69" t="s">
        <v>737</v>
      </c>
      <c r="I844" s="20" t="s">
        <v>1106</v>
      </c>
      <c r="J844" s="279"/>
      <c r="K844" s="523"/>
      <c r="L844" s="21">
        <v>1</v>
      </c>
      <c r="M844" s="275" t="e">
        <f>VLOOKUP(A844,'Master Data'!A:P,23,FALSE)</f>
        <v>#REF!</v>
      </c>
      <c r="N844" s="72" t="e">
        <f t="shared" si="97"/>
        <v>#REF!</v>
      </c>
      <c r="O844" s="21"/>
      <c r="P844" s="21"/>
      <c r="Q844" s="291"/>
      <c r="R844" s="534"/>
      <c r="S844" s="534"/>
      <c r="T844" s="376"/>
      <c r="U844" s="384">
        <v>227</v>
      </c>
      <c r="V844" s="23"/>
      <c r="W844" s="23"/>
      <c r="X844" s="23"/>
      <c r="Y844" s="23"/>
      <c r="Z844" s="23"/>
    </row>
    <row r="845" spans="1:36" s="4" customFormat="1">
      <c r="A845" s="69" t="s">
        <v>739</v>
      </c>
      <c r="B845" s="17">
        <f>IFERROR(VLOOKUP($H845,'QB Inv Curr'!$H:$AD,13,FALSE),"")</f>
        <v>1440</v>
      </c>
      <c r="C845" s="17">
        <f>IFERROR(VLOOKUP($H845,'QB Inv Curr'!$H:$AE,23,FALSE),"")</f>
        <v>0</v>
      </c>
      <c r="D845" s="17">
        <f>IFERROR(VLOOKUP($H845,'QB Inv Curr'!$H:$AL,29,FALSE),"")</f>
        <v>0</v>
      </c>
      <c r="E845" s="17" t="str">
        <f t="shared" si="96"/>
        <v/>
      </c>
      <c r="F845" s="17">
        <f t="shared" si="95"/>
        <v>0</v>
      </c>
      <c r="G845" s="554" t="s">
        <v>1105</v>
      </c>
      <c r="H845" s="69" t="s">
        <v>739</v>
      </c>
      <c r="I845" s="20" t="s">
        <v>1107</v>
      </c>
      <c r="J845" s="279"/>
      <c r="K845" s="523"/>
      <c r="L845" s="21">
        <v>1</v>
      </c>
      <c r="M845" s="275" t="e">
        <f>VLOOKUP(A845,'Master Data'!A:P,23,FALSE)</f>
        <v>#REF!</v>
      </c>
      <c r="N845" s="72" t="e">
        <f t="shared" si="97"/>
        <v>#REF!</v>
      </c>
      <c r="O845" s="21"/>
      <c r="P845" s="21"/>
      <c r="Q845" s="291"/>
      <c r="R845" s="534"/>
      <c r="S845" s="534"/>
      <c r="T845" s="376"/>
      <c r="U845" s="384">
        <v>228</v>
      </c>
      <c r="V845" s="23"/>
      <c r="W845" s="23"/>
      <c r="X845" s="23"/>
      <c r="Y845" s="23"/>
      <c r="Z845" s="23"/>
    </row>
    <row r="846" spans="1:36" s="4" customFormat="1">
      <c r="A846" s="69" t="s">
        <v>1108</v>
      </c>
      <c r="B846" s="17">
        <f>IFERROR(VLOOKUP($H846,'QB Inv Curr'!$H:$AD,13,FALSE),"")</f>
        <v>1500</v>
      </c>
      <c r="C846" s="17">
        <f>IFERROR(VLOOKUP($H846,'QB Inv Curr'!$H:$AE,23,FALSE),"")</f>
        <v>0</v>
      </c>
      <c r="D846" s="17">
        <f>IFERROR(VLOOKUP($H846,'QB Inv Curr'!$H:$AL,29,FALSE),"")</f>
        <v>0</v>
      </c>
      <c r="E846" s="17" t="str">
        <f t="shared" si="96"/>
        <v/>
      </c>
      <c r="F846" s="17">
        <f t="shared" si="95"/>
        <v>0</v>
      </c>
      <c r="G846" s="554" t="s">
        <v>1105</v>
      </c>
      <c r="H846" s="69" t="s">
        <v>1108</v>
      </c>
      <c r="I846" s="20" t="s">
        <v>1109</v>
      </c>
      <c r="J846" s="279"/>
      <c r="K846" s="523"/>
      <c r="L846" s="21">
        <v>1</v>
      </c>
      <c r="M846" s="275" t="e">
        <f>VLOOKUP(A846,'Master Data'!A:P,23,FALSE)</f>
        <v>#REF!</v>
      </c>
      <c r="N846" s="72" t="e">
        <f t="shared" si="97"/>
        <v>#REF!</v>
      </c>
      <c r="O846" s="21"/>
      <c r="P846" s="21"/>
      <c r="Q846" s="291"/>
      <c r="R846" s="534"/>
      <c r="S846" s="534"/>
      <c r="T846" s="376"/>
      <c r="U846" s="384">
        <v>229</v>
      </c>
      <c r="V846" s="23"/>
      <c r="W846" s="23"/>
      <c r="X846" s="23"/>
      <c r="Y846" s="23"/>
      <c r="Z846" s="23"/>
    </row>
    <row r="847" spans="1:36" s="4" customFormat="1">
      <c r="A847" s="69" t="s">
        <v>789</v>
      </c>
      <c r="B847" s="17">
        <f>IFERROR(VLOOKUP($H847,'QB Inv Curr'!$H:$AD,13,FALSE),"")</f>
        <v>3000</v>
      </c>
      <c r="C847" s="17">
        <f>IFERROR(VLOOKUP($H847,'QB Inv Curr'!$H:$AE,23,FALSE),"")</f>
        <v>2000</v>
      </c>
      <c r="D847" s="17">
        <f>IFERROR(VLOOKUP($H847,'QB Inv Curr'!$H:$AL,29,FALSE),"")</f>
        <v>0</v>
      </c>
      <c r="E847" s="17" t="str">
        <f t="shared" si="96"/>
        <v/>
      </c>
      <c r="F847" s="17">
        <f t="shared" si="95"/>
        <v>0</v>
      </c>
      <c r="G847" s="554" t="s">
        <v>1105</v>
      </c>
      <c r="H847" s="69" t="s">
        <v>789</v>
      </c>
      <c r="I847" s="20" t="s">
        <v>1110</v>
      </c>
      <c r="J847" s="279"/>
      <c r="K847" s="523"/>
      <c r="L847" s="21">
        <v>1</v>
      </c>
      <c r="M847" s="275" t="e">
        <f>VLOOKUP(A847,'Master Data'!A:P,23,FALSE)</f>
        <v>#REF!</v>
      </c>
      <c r="N847" s="72" t="e">
        <f t="shared" si="97"/>
        <v>#REF!</v>
      </c>
      <c r="O847" s="21"/>
      <c r="P847" s="21"/>
      <c r="Q847" s="291"/>
      <c r="R847" s="534"/>
      <c r="S847" s="534"/>
      <c r="T847" s="376"/>
      <c r="U847" s="384">
        <v>230</v>
      </c>
      <c r="V847" s="23"/>
      <c r="W847" s="23"/>
      <c r="X847" s="23"/>
      <c r="Z847" s="23"/>
    </row>
    <row r="848" spans="1:36" s="2" customFormat="1">
      <c r="A848" s="69" t="s">
        <v>741</v>
      </c>
      <c r="B848" s="17">
        <f>IFERROR(VLOOKUP($H848,'QB Inv Curr'!$H:$AD,13,FALSE),"")</f>
        <v>1440</v>
      </c>
      <c r="C848" s="17">
        <f>IFERROR(VLOOKUP($H848,'QB Inv Curr'!$H:$AE,23,FALSE),"")</f>
        <v>0</v>
      </c>
      <c r="D848" s="17">
        <f>IFERROR(VLOOKUP($H848,'QB Inv Curr'!$H:$AL,29,FALSE),"")</f>
        <v>0</v>
      </c>
      <c r="E848" s="17" t="str">
        <f t="shared" si="96"/>
        <v/>
      </c>
      <c r="F848" s="17">
        <f t="shared" si="95"/>
        <v>0</v>
      </c>
      <c r="G848" s="554" t="s">
        <v>1105</v>
      </c>
      <c r="H848" s="69" t="s">
        <v>741</v>
      </c>
      <c r="I848" s="20" t="s">
        <v>791</v>
      </c>
      <c r="J848" s="279"/>
      <c r="K848" s="523"/>
      <c r="L848" s="21">
        <v>1</v>
      </c>
      <c r="M848" s="275" t="e">
        <f>VLOOKUP(A848,'Master Data'!A:P,23,FALSE)</f>
        <v>#REF!</v>
      </c>
      <c r="N848" s="72" t="e">
        <f t="shared" si="97"/>
        <v>#REF!</v>
      </c>
      <c r="O848" s="21"/>
      <c r="P848" s="21"/>
      <c r="Q848" s="289"/>
      <c r="R848" s="532"/>
      <c r="S848" s="532"/>
      <c r="T848" s="370"/>
      <c r="U848" s="385">
        <v>231</v>
      </c>
      <c r="V848" s="23"/>
      <c r="W848" s="23"/>
      <c r="X848" s="23"/>
      <c r="Y848" s="23"/>
      <c r="Z848" s="23"/>
    </row>
    <row r="849" spans="1:36" s="268" customFormat="1">
      <c r="A849" s="543"/>
      <c r="B849" s="17" t="str">
        <f>IFERROR(VLOOKUP($H849,'QB Inv Curr'!$H:$AD,13,FALSE),"")</f>
        <v/>
      </c>
      <c r="C849" s="17" t="str">
        <f>IFERROR(VLOOKUP($H849,'QB Inv Curr'!$H:$AE,23,FALSE),"")</f>
        <v/>
      </c>
      <c r="D849" s="17" t="str">
        <f>IFERROR(VLOOKUP($H849,'QB Inv Curr'!$H:$AL,29,FALSE),"")</f>
        <v/>
      </c>
      <c r="E849" s="17" t="str">
        <f t="shared" si="96"/>
        <v/>
      </c>
      <c r="F849" s="17" t="str">
        <f t="shared" si="95"/>
        <v/>
      </c>
      <c r="G849" s="541"/>
      <c r="H849" s="543"/>
      <c r="I849" s="541"/>
      <c r="J849" s="281"/>
      <c r="K849" s="524"/>
      <c r="L849" s="86"/>
      <c r="M849" s="87"/>
      <c r="N849" s="87"/>
      <c r="O849" s="86"/>
      <c r="P849" s="86"/>
      <c r="Q849" s="249"/>
      <c r="R849" s="67"/>
      <c r="S849" s="67"/>
      <c r="T849" s="369"/>
      <c r="U849" s="384">
        <v>232</v>
      </c>
      <c r="V849" s="23"/>
      <c r="W849" s="23"/>
      <c r="X849" s="23"/>
      <c r="Y849" s="23"/>
      <c r="Z849" s="23"/>
      <c r="AA849" s="6"/>
      <c r="AB849"/>
      <c r="AE849" s="12"/>
      <c r="AF849" s="12"/>
      <c r="AG849" s="12"/>
      <c r="AH849" s="12"/>
      <c r="AI849" s="12"/>
      <c r="AJ849" s="12"/>
    </row>
    <row r="850" spans="1:36" s="268" customFormat="1" ht="45.75">
      <c r="A850" s="555" t="s">
        <v>273</v>
      </c>
      <c r="B850" s="17" t="str">
        <f>IFERROR(VLOOKUP($H850,'QB Inv Curr'!$H:$AD,13,FALSE),"")</f>
        <v/>
      </c>
      <c r="C850" s="17" t="str">
        <f>IFERROR(VLOOKUP($H850,'QB Inv Curr'!$H:$AE,23,FALSE),"")</f>
        <v/>
      </c>
      <c r="D850" s="17" t="str">
        <f>IFERROR(VLOOKUP($H850,'QB Inv Curr'!$H:$AL,29,FALSE),"")</f>
        <v/>
      </c>
      <c r="E850" s="17" t="str">
        <f t="shared" si="96"/>
        <v/>
      </c>
      <c r="F850" s="17" t="str">
        <f t="shared" si="95"/>
        <v/>
      </c>
      <c r="G850" s="542" t="s">
        <v>274</v>
      </c>
      <c r="H850" s="555" t="s">
        <v>273</v>
      </c>
      <c r="I850" s="542" t="s">
        <v>1186</v>
      </c>
      <c r="J850" s="279" t="s">
        <v>1187</v>
      </c>
      <c r="K850" s="521">
        <v>810797030940</v>
      </c>
      <c r="L850" s="17">
        <v>1</v>
      </c>
      <c r="M850" s="78"/>
      <c r="N850" s="78"/>
      <c r="O850" s="17">
        <v>240</v>
      </c>
      <c r="P850" s="17">
        <v>20</v>
      </c>
      <c r="Q850" s="18"/>
      <c r="R850" s="255" t="e">
        <v>#N/A</v>
      </c>
      <c r="S850" s="255" t="e">
        <v>#N/A</v>
      </c>
      <c r="T850" s="371"/>
      <c r="U850" s="384">
        <v>233</v>
      </c>
      <c r="V850" s="23"/>
      <c r="W850" s="66">
        <f>Q850*1.55</f>
        <v>0</v>
      </c>
      <c r="X850" s="260" t="e">
        <f>SUM(W850-Q850)/W850</f>
        <v>#DIV/0!</v>
      </c>
      <c r="Y850" s="66">
        <f>Y844</f>
        <v>0</v>
      </c>
      <c r="Z850" s="260" t="e">
        <f>SUM(Y850-W850)/Y850</f>
        <v>#DIV/0!</v>
      </c>
      <c r="AA850" s="287">
        <f>AA844</f>
        <v>0</v>
      </c>
      <c r="AB850" s="261" t="e">
        <f>SUM(AA850-Q850)/AA850</f>
        <v>#DIV/0!</v>
      </c>
      <c r="AE850" s="12"/>
      <c r="AF850" s="12"/>
      <c r="AG850" s="12"/>
      <c r="AH850" s="12"/>
      <c r="AI850" s="12"/>
      <c r="AJ850" s="12"/>
    </row>
    <row r="851" spans="1:36" s="268" customFormat="1">
      <c r="A851" s="69"/>
      <c r="B851" s="17" t="str">
        <f>IFERROR(VLOOKUP($H851,'QB Inv Curr'!$H:$AD,13,FALSE),"")</f>
        <v/>
      </c>
      <c r="C851" s="17" t="str">
        <f>IFERROR(VLOOKUP($H851,'QB Inv Curr'!$H:$AE,23,FALSE),"")</f>
        <v/>
      </c>
      <c r="D851" s="17" t="str">
        <f>IFERROR(VLOOKUP($H851,'QB Inv Curr'!$H:$AL,29,FALSE),"")</f>
        <v/>
      </c>
      <c r="E851" s="17" t="str">
        <f t="shared" si="96"/>
        <v/>
      </c>
      <c r="F851" s="17" t="str">
        <f t="shared" si="95"/>
        <v/>
      </c>
      <c r="G851" s="20"/>
      <c r="H851" s="69"/>
      <c r="I851" s="20" t="s">
        <v>1188</v>
      </c>
      <c r="J851" s="279"/>
      <c r="K851" s="523"/>
      <c r="L851" s="21">
        <v>1</v>
      </c>
      <c r="M851" s="275" t="e">
        <f>VLOOKUP(A851,'Master Data'!A:P,23,FALSE)</f>
        <v>#N/A</v>
      </c>
      <c r="N851" s="72" t="e">
        <f t="shared" ref="N851:N861" si="98">SUM(M851*1.42)*L851</f>
        <v>#N/A</v>
      </c>
      <c r="O851" s="21"/>
      <c r="P851" s="21"/>
      <c r="Q851" s="269"/>
      <c r="R851" s="67"/>
      <c r="S851" s="67"/>
      <c r="T851" s="369"/>
      <c r="U851" s="384">
        <v>234</v>
      </c>
      <c r="V851" s="23"/>
      <c r="W851" s="23"/>
      <c r="X851" s="23"/>
      <c r="Y851" s="23"/>
      <c r="Z851" s="23"/>
      <c r="AA851" s="287"/>
      <c r="AB851"/>
      <c r="AE851" s="12"/>
      <c r="AF851" s="12"/>
      <c r="AG851" s="12"/>
      <c r="AH851" s="12"/>
      <c r="AI851" s="12"/>
      <c r="AJ851" s="12"/>
    </row>
    <row r="852" spans="1:36" s="268" customFormat="1">
      <c r="A852" s="69" t="s">
        <v>795</v>
      </c>
      <c r="B852" s="17">
        <f>IFERROR(VLOOKUP($H852,'QB Inv Curr'!$H:$AD,13,FALSE),"")</f>
        <v>1190</v>
      </c>
      <c r="C852" s="17">
        <f>IFERROR(VLOOKUP($H852,'QB Inv Curr'!$H:$AE,23,FALSE),"")</f>
        <v>1080</v>
      </c>
      <c r="D852" s="17">
        <f>IFERROR(VLOOKUP($H852,'QB Inv Curr'!$H:$AL,29,FALSE),"")</f>
        <v>0</v>
      </c>
      <c r="E852" s="17" t="str">
        <f t="shared" si="96"/>
        <v/>
      </c>
      <c r="F852" s="17">
        <f t="shared" si="95"/>
        <v>0</v>
      </c>
      <c r="G852" s="20"/>
      <c r="H852" s="69" t="s">
        <v>795</v>
      </c>
      <c r="I852" s="20" t="s">
        <v>1100</v>
      </c>
      <c r="J852" s="279"/>
      <c r="K852" s="523"/>
      <c r="L852" s="21">
        <v>2</v>
      </c>
      <c r="M852" s="275" t="e">
        <f>VLOOKUP(A852,'Master Data'!A:P,23,FALSE)</f>
        <v>#REF!</v>
      </c>
      <c r="N852" s="72" t="e">
        <f t="shared" si="98"/>
        <v>#REF!</v>
      </c>
      <c r="O852" s="21"/>
      <c r="P852" s="21"/>
      <c r="Q852" s="256"/>
      <c r="R852" s="67"/>
      <c r="S852" s="67"/>
      <c r="T852" s="369"/>
      <c r="U852" s="384">
        <v>235</v>
      </c>
      <c r="V852" s="23"/>
      <c r="W852" s="4"/>
      <c r="X852" s="4"/>
      <c r="Y852" s="36"/>
      <c r="Z852" s="23"/>
      <c r="AA852" s="6"/>
      <c r="AB852"/>
      <c r="AE852" s="12"/>
      <c r="AF852" s="12"/>
      <c r="AG852" s="12"/>
      <c r="AH852" s="12"/>
      <c r="AI852" s="12"/>
      <c r="AJ852" s="12"/>
    </row>
    <row r="853" spans="1:36" s="268" customFormat="1">
      <c r="A853" s="69" t="s">
        <v>569</v>
      </c>
      <c r="B853" s="17">
        <f>IFERROR(VLOOKUP($H853,'QB Inv Curr'!$H:$AD,13,FALSE),"")</f>
        <v>1000</v>
      </c>
      <c r="C853" s="17">
        <f>IFERROR(VLOOKUP($H853,'QB Inv Curr'!$H:$AE,23,FALSE),"")</f>
        <v>0</v>
      </c>
      <c r="D853" s="17">
        <f>IFERROR(VLOOKUP($H853,'QB Inv Curr'!$H:$AL,29,FALSE),"")</f>
        <v>0</v>
      </c>
      <c r="E853" s="17" t="str">
        <f t="shared" si="96"/>
        <v/>
      </c>
      <c r="F853" s="17">
        <f t="shared" si="95"/>
        <v>0</v>
      </c>
      <c r="G853" s="20"/>
      <c r="H853" s="69" t="s">
        <v>569</v>
      </c>
      <c r="I853" s="20" t="s">
        <v>1101</v>
      </c>
      <c r="J853" s="279"/>
      <c r="K853" s="523"/>
      <c r="L853" s="21">
        <v>1</v>
      </c>
      <c r="M853" s="275" t="e">
        <f>VLOOKUP(A853,'Master Data'!A:P,23,FALSE)</f>
        <v>#REF!</v>
      </c>
      <c r="N853" s="72" t="e">
        <f t="shared" si="98"/>
        <v>#REF!</v>
      </c>
      <c r="O853" s="21"/>
      <c r="P853" s="21"/>
      <c r="Q853" s="256"/>
      <c r="R853" s="67"/>
      <c r="S853" s="67"/>
      <c r="T853" s="369"/>
      <c r="U853" s="385">
        <v>236</v>
      </c>
      <c r="V853" s="23"/>
      <c r="W853" s="4"/>
      <c r="X853" s="4"/>
      <c r="Y853" s="36"/>
      <c r="Z853" s="23"/>
      <c r="AA853" s="6"/>
      <c r="AB853"/>
      <c r="AE853" s="12"/>
      <c r="AF853" s="12"/>
      <c r="AG853" s="12"/>
      <c r="AH853" s="12"/>
      <c r="AI853" s="12"/>
      <c r="AJ853" s="12"/>
    </row>
    <row r="854" spans="1:36" s="4" customFormat="1">
      <c r="A854" s="69" t="s">
        <v>885</v>
      </c>
      <c r="B854" s="17">
        <f>IFERROR(VLOOKUP($H854,'QB Inv Curr'!$H:$AD,13,FALSE),"")</f>
        <v>750</v>
      </c>
      <c r="C854" s="17">
        <f>IFERROR(VLOOKUP($H854,'QB Inv Curr'!$H:$AE,23,FALSE),"")</f>
        <v>6400</v>
      </c>
      <c r="D854" s="17">
        <f>IFERROR(VLOOKUP($H854,'QB Inv Curr'!$H:$AL,29,FALSE),"")</f>
        <v>0</v>
      </c>
      <c r="E854" s="17" t="str">
        <f t="shared" si="96"/>
        <v/>
      </c>
      <c r="F854" s="17">
        <f t="shared" si="95"/>
        <v>0</v>
      </c>
      <c r="G854" s="20"/>
      <c r="H854" s="69" t="s">
        <v>885</v>
      </c>
      <c r="I854" s="20" t="s">
        <v>1102</v>
      </c>
      <c r="J854" s="279"/>
      <c r="K854" s="523"/>
      <c r="L854" s="21">
        <v>5</v>
      </c>
      <c r="M854" s="275" t="e">
        <f>VLOOKUP(A854,'Master Data'!A:P,23,FALSE)</f>
        <v>#REF!</v>
      </c>
      <c r="N854" s="72" t="e">
        <f t="shared" si="98"/>
        <v>#REF!</v>
      </c>
      <c r="O854" s="21"/>
      <c r="P854" s="21"/>
      <c r="Q854" s="294"/>
      <c r="R854" s="379"/>
      <c r="S854" s="379"/>
      <c r="T854" s="379"/>
      <c r="U854" s="384">
        <v>237</v>
      </c>
      <c r="Y854" s="23"/>
    </row>
    <row r="855" spans="1:36" s="4" customFormat="1">
      <c r="A855" s="69" t="s">
        <v>632</v>
      </c>
      <c r="B855" s="17">
        <f>IFERROR(VLOOKUP($H855,'QB Inv Curr'!$H:$AD,13,FALSE),"")</f>
        <v>590</v>
      </c>
      <c r="C855" s="17">
        <f>IFERROR(VLOOKUP($H855,'QB Inv Curr'!$H:$AE,23,FALSE),"")</f>
        <v>650</v>
      </c>
      <c r="D855" s="17">
        <f>IFERROR(VLOOKUP($H855,'QB Inv Curr'!$H:$AL,29,FALSE),"")</f>
        <v>0</v>
      </c>
      <c r="E855" s="17" t="str">
        <f t="shared" si="96"/>
        <v/>
      </c>
      <c r="F855" s="17">
        <f t="shared" si="95"/>
        <v>0</v>
      </c>
      <c r="G855" s="20"/>
      <c r="H855" s="69" t="s">
        <v>632</v>
      </c>
      <c r="I855" s="20" t="s">
        <v>1103</v>
      </c>
      <c r="J855" s="279"/>
      <c r="K855" s="523"/>
      <c r="L855" s="21">
        <v>1</v>
      </c>
      <c r="M855" s="275" t="e">
        <f>VLOOKUP(A855,'Master Data'!A:P,23,FALSE)</f>
        <v>#REF!</v>
      </c>
      <c r="N855" s="72" t="e">
        <f t="shared" si="98"/>
        <v>#REF!</v>
      </c>
      <c r="O855" s="21"/>
      <c r="P855" s="21"/>
      <c r="Q855" s="294"/>
      <c r="R855" s="379"/>
      <c r="S855" s="379"/>
      <c r="T855" s="379"/>
      <c r="U855" s="384">
        <v>239</v>
      </c>
      <c r="Y855" s="23"/>
    </row>
    <row r="856" spans="1:36" s="4" customFormat="1">
      <c r="A856" s="69" t="s">
        <v>648</v>
      </c>
      <c r="B856" s="17">
        <f>IFERROR(VLOOKUP($H856,'QB Inv Curr'!$H:$AD,13,FALSE),"")</f>
        <v>500</v>
      </c>
      <c r="C856" s="17">
        <f>IFERROR(VLOOKUP($H856,'QB Inv Curr'!$H:$AE,23,FALSE),"")</f>
        <v>0</v>
      </c>
      <c r="D856" s="17">
        <f>IFERROR(VLOOKUP($H856,'QB Inv Curr'!$H:$AL,29,FALSE),"")</f>
        <v>0</v>
      </c>
      <c r="E856" s="17" t="str">
        <f t="shared" si="96"/>
        <v/>
      </c>
      <c r="F856" s="17">
        <f t="shared" si="95"/>
        <v>0</v>
      </c>
      <c r="G856" s="20"/>
      <c r="H856" s="69" t="s">
        <v>648</v>
      </c>
      <c r="I856" s="20" t="s">
        <v>1104</v>
      </c>
      <c r="J856" s="279"/>
      <c r="K856" s="523"/>
      <c r="L856" s="21">
        <v>1</v>
      </c>
      <c r="M856" s="275" t="e">
        <f>VLOOKUP(A856,'Master Data'!A:P,23,FALSE)</f>
        <v>#REF!</v>
      </c>
      <c r="N856" s="72" t="e">
        <f t="shared" si="98"/>
        <v>#REF!</v>
      </c>
      <c r="O856" s="21"/>
      <c r="P856" s="21"/>
      <c r="Q856" s="294"/>
      <c r="R856" s="379"/>
      <c r="S856" s="379"/>
      <c r="T856" s="379"/>
      <c r="U856" s="384">
        <v>240</v>
      </c>
      <c r="Y856" s="23"/>
    </row>
    <row r="857" spans="1:36" s="6" customFormat="1">
      <c r="A857" s="69" t="s">
        <v>737</v>
      </c>
      <c r="B857" s="17">
        <f>IFERROR(VLOOKUP($H857,'QB Inv Curr'!$H:$AD,13,FALSE),"")</f>
        <v>140</v>
      </c>
      <c r="C857" s="17">
        <f>IFERROR(VLOOKUP($H857,'QB Inv Curr'!$H:$AE,23,FALSE),"")</f>
        <v>0</v>
      </c>
      <c r="D857" s="17">
        <f>IFERROR(VLOOKUP($H857,'QB Inv Curr'!$H:$AL,29,FALSE),"")</f>
        <v>0</v>
      </c>
      <c r="E857" s="17" t="str">
        <f t="shared" si="96"/>
        <v/>
      </c>
      <c r="F857" s="17">
        <f t="shared" si="95"/>
        <v>0</v>
      </c>
      <c r="G857" s="554" t="s">
        <v>1105</v>
      </c>
      <c r="H857" s="69" t="s">
        <v>737</v>
      </c>
      <c r="I857" s="20" t="s">
        <v>1106</v>
      </c>
      <c r="J857" s="279"/>
      <c r="K857" s="523"/>
      <c r="L857" s="21">
        <v>1</v>
      </c>
      <c r="M857" s="275" t="e">
        <f>VLOOKUP(A857,'Master Data'!A:P,23,FALSE)</f>
        <v>#REF!</v>
      </c>
      <c r="N857" s="72" t="e">
        <f t="shared" si="98"/>
        <v>#REF!</v>
      </c>
      <c r="O857" s="21"/>
      <c r="P857" s="21"/>
      <c r="Q857" s="256"/>
      <c r="R857" s="67"/>
      <c r="S857" s="67"/>
      <c r="T857" s="369"/>
      <c r="U857" s="385">
        <v>241</v>
      </c>
      <c r="V857" s="23"/>
      <c r="W857" s="23"/>
      <c r="X857" s="23"/>
      <c r="Y857" s="23"/>
      <c r="Z857" s="23"/>
    </row>
    <row r="858" spans="1:36" s="6" customFormat="1">
      <c r="A858" s="69" t="s">
        <v>739</v>
      </c>
      <c r="B858" s="17">
        <f>IFERROR(VLOOKUP($H858,'QB Inv Curr'!$H:$AD,13,FALSE),"")</f>
        <v>1440</v>
      </c>
      <c r="C858" s="17">
        <f>IFERROR(VLOOKUP($H858,'QB Inv Curr'!$H:$AE,23,FALSE),"")</f>
        <v>0</v>
      </c>
      <c r="D858" s="17">
        <f>IFERROR(VLOOKUP($H858,'QB Inv Curr'!$H:$AL,29,FALSE),"")</f>
        <v>0</v>
      </c>
      <c r="E858" s="17" t="str">
        <f t="shared" si="96"/>
        <v/>
      </c>
      <c r="F858" s="17">
        <f t="shared" si="95"/>
        <v>0</v>
      </c>
      <c r="G858" s="554" t="s">
        <v>1105</v>
      </c>
      <c r="H858" s="69" t="s">
        <v>739</v>
      </c>
      <c r="I858" s="20" t="s">
        <v>1107</v>
      </c>
      <c r="J858" s="279"/>
      <c r="K858" s="523"/>
      <c r="L858" s="21">
        <v>1</v>
      </c>
      <c r="M858" s="275" t="e">
        <f>VLOOKUP(A858,'Master Data'!A:P,23,FALSE)</f>
        <v>#REF!</v>
      </c>
      <c r="N858" s="72" t="e">
        <f t="shared" si="98"/>
        <v>#REF!</v>
      </c>
      <c r="O858" s="21"/>
      <c r="P858" s="21"/>
      <c r="Q858" s="256"/>
      <c r="R858" s="67"/>
      <c r="S858" s="67"/>
      <c r="T858" s="369"/>
      <c r="U858" s="384">
        <v>242</v>
      </c>
      <c r="V858" s="23"/>
      <c r="W858" s="23"/>
      <c r="X858" s="23"/>
      <c r="Y858" s="23"/>
      <c r="Z858" s="23"/>
    </row>
    <row r="859" spans="1:36" s="6" customFormat="1">
      <c r="A859" s="69" t="s">
        <v>1108</v>
      </c>
      <c r="B859" s="17">
        <f>IFERROR(VLOOKUP($H859,'QB Inv Curr'!$H:$AD,13,FALSE),"")</f>
        <v>1500</v>
      </c>
      <c r="C859" s="17">
        <f>IFERROR(VLOOKUP($H859,'QB Inv Curr'!$H:$AE,23,FALSE),"")</f>
        <v>0</v>
      </c>
      <c r="D859" s="17">
        <f>IFERROR(VLOOKUP($H859,'QB Inv Curr'!$H:$AL,29,FALSE),"")</f>
        <v>0</v>
      </c>
      <c r="E859" s="17" t="str">
        <f t="shared" si="96"/>
        <v/>
      </c>
      <c r="F859" s="17">
        <f t="shared" si="95"/>
        <v>0</v>
      </c>
      <c r="G859" s="554" t="s">
        <v>1105</v>
      </c>
      <c r="H859" s="69" t="s">
        <v>1108</v>
      </c>
      <c r="I859" s="20" t="s">
        <v>1109</v>
      </c>
      <c r="J859" s="279"/>
      <c r="K859" s="523"/>
      <c r="L859" s="21">
        <v>1</v>
      </c>
      <c r="M859" s="275" t="e">
        <f>VLOOKUP(A859,'Master Data'!A:P,23,FALSE)</f>
        <v>#REF!</v>
      </c>
      <c r="N859" s="72" t="e">
        <f t="shared" si="98"/>
        <v>#REF!</v>
      </c>
      <c r="O859" s="21"/>
      <c r="P859" s="21"/>
      <c r="Q859" s="256"/>
      <c r="R859" s="67"/>
      <c r="S859" s="67"/>
      <c r="T859" s="369"/>
      <c r="U859" s="384">
        <v>243</v>
      </c>
      <c r="V859" s="23"/>
      <c r="W859" s="23"/>
      <c r="X859" s="23"/>
      <c r="Y859" s="23"/>
      <c r="Z859" s="23"/>
    </row>
    <row r="860" spans="1:36" s="6" customFormat="1">
      <c r="A860" s="69" t="s">
        <v>789</v>
      </c>
      <c r="B860" s="17">
        <f>IFERROR(VLOOKUP($H860,'QB Inv Curr'!$H:$AD,13,FALSE),"")</f>
        <v>3000</v>
      </c>
      <c r="C860" s="17">
        <f>IFERROR(VLOOKUP($H860,'QB Inv Curr'!$H:$AE,23,FALSE),"")</f>
        <v>2000</v>
      </c>
      <c r="D860" s="17">
        <f>IFERROR(VLOOKUP($H860,'QB Inv Curr'!$H:$AL,29,FALSE),"")</f>
        <v>0</v>
      </c>
      <c r="E860" s="17" t="str">
        <f t="shared" si="96"/>
        <v/>
      </c>
      <c r="F860" s="17">
        <f t="shared" si="95"/>
        <v>0</v>
      </c>
      <c r="G860" s="554" t="s">
        <v>1105</v>
      </c>
      <c r="H860" s="69" t="s">
        <v>789</v>
      </c>
      <c r="I860" s="20" t="s">
        <v>1110</v>
      </c>
      <c r="J860" s="279"/>
      <c r="K860" s="523"/>
      <c r="L860" s="21">
        <v>1</v>
      </c>
      <c r="M860" s="275" t="e">
        <f>VLOOKUP(A860,'Master Data'!A:P,23,FALSE)</f>
        <v>#REF!</v>
      </c>
      <c r="N860" s="72" t="e">
        <f t="shared" si="98"/>
        <v>#REF!</v>
      </c>
      <c r="O860" s="21"/>
      <c r="P860" s="21"/>
      <c r="Q860" s="256"/>
      <c r="R860" s="67"/>
      <c r="S860" s="67"/>
      <c r="T860" s="369"/>
      <c r="U860" s="384">
        <v>244</v>
      </c>
      <c r="V860" s="23"/>
      <c r="W860" s="36"/>
      <c r="X860" s="36"/>
      <c r="Y860" s="23"/>
      <c r="Z860" s="23"/>
    </row>
    <row r="861" spans="1:36" s="2" customFormat="1">
      <c r="A861" s="69" t="s">
        <v>741</v>
      </c>
      <c r="B861" s="17">
        <f>IFERROR(VLOOKUP($H861,'QB Inv Curr'!$H:$AD,13,FALSE),"")</f>
        <v>1440</v>
      </c>
      <c r="C861" s="17">
        <f>IFERROR(VLOOKUP($H861,'QB Inv Curr'!$H:$AE,23,FALSE),"")</f>
        <v>0</v>
      </c>
      <c r="D861" s="17">
        <f>IFERROR(VLOOKUP($H861,'QB Inv Curr'!$H:$AL,29,FALSE),"")</f>
        <v>0</v>
      </c>
      <c r="E861" s="17" t="str">
        <f t="shared" si="96"/>
        <v/>
      </c>
      <c r="F861" s="17">
        <f t="shared" si="95"/>
        <v>0</v>
      </c>
      <c r="G861" s="554" t="s">
        <v>1105</v>
      </c>
      <c r="H861" s="69" t="s">
        <v>741</v>
      </c>
      <c r="I861" s="20" t="s">
        <v>791</v>
      </c>
      <c r="J861" s="279"/>
      <c r="K861" s="523"/>
      <c r="L861" s="21">
        <v>1</v>
      </c>
      <c r="M861" s="275" t="e">
        <f>VLOOKUP(A861,'Master Data'!A:P,23,FALSE)</f>
        <v>#REF!</v>
      </c>
      <c r="N861" s="72" t="e">
        <f t="shared" si="98"/>
        <v>#REF!</v>
      </c>
      <c r="O861" s="21"/>
      <c r="P861" s="21"/>
      <c r="Q861" s="289"/>
      <c r="R861" s="532"/>
      <c r="S861" s="532"/>
      <c r="T861" s="370"/>
      <c r="U861" s="384">
        <v>245</v>
      </c>
      <c r="V861" s="23"/>
      <c r="W861" s="23"/>
      <c r="X861" s="23"/>
      <c r="Y861" s="23"/>
      <c r="Z861" s="23"/>
    </row>
    <row r="862" spans="1:36" s="268" customFormat="1">
      <c r="A862" s="543"/>
      <c r="B862" s="17" t="str">
        <f>IFERROR(VLOOKUP($H862,'QB Inv Curr'!$H:$AD,13,FALSE),"")</f>
        <v/>
      </c>
      <c r="C862" s="17" t="str">
        <f>IFERROR(VLOOKUP($H862,'QB Inv Curr'!$H:$AE,23,FALSE),"")</f>
        <v/>
      </c>
      <c r="D862" s="17" t="str">
        <f>IFERROR(VLOOKUP($H862,'QB Inv Curr'!$H:$AL,29,FALSE),"")</f>
        <v/>
      </c>
      <c r="E862" s="17" t="str">
        <f t="shared" si="96"/>
        <v/>
      </c>
      <c r="F862" s="17" t="str">
        <f t="shared" si="95"/>
        <v/>
      </c>
      <c r="G862" s="541"/>
      <c r="H862" s="543"/>
      <c r="I862" s="541"/>
      <c r="J862" s="281"/>
      <c r="K862" s="524"/>
      <c r="L862" s="86"/>
      <c r="M862" s="87"/>
      <c r="N862" s="87"/>
      <c r="O862" s="86"/>
      <c r="P862" s="86"/>
      <c r="Q862" s="249"/>
      <c r="R862" s="67"/>
      <c r="S862" s="67"/>
      <c r="T862" s="369"/>
      <c r="U862" s="385">
        <v>246</v>
      </c>
      <c r="V862" s="23"/>
      <c r="W862" s="23"/>
      <c r="X862" s="23"/>
      <c r="Y862" s="23"/>
      <c r="Z862" s="23"/>
      <c r="AA862" s="6"/>
      <c r="AB862"/>
      <c r="AE862" s="12"/>
      <c r="AF862" s="12"/>
      <c r="AG862" s="12"/>
      <c r="AH862" s="12"/>
      <c r="AI862" s="12"/>
      <c r="AJ862" s="12"/>
    </row>
    <row r="863" spans="1:36" s="5" customFormat="1" ht="45.75">
      <c r="A863" s="556" t="s">
        <v>276</v>
      </c>
      <c r="B863" s="17">
        <f>IFERROR(VLOOKUP($H863,'QB Inv Curr'!$H:$AD,13,FALSE),"")</f>
        <v>0</v>
      </c>
      <c r="C863" s="17">
        <f>IFERROR(VLOOKUP($H863,'QB Inv Curr'!$H:$AE,23,FALSE),"")</f>
        <v>0</v>
      </c>
      <c r="D863" s="17">
        <f>IFERROR(VLOOKUP($H863,'QB Inv Curr'!$H:$AL,29,FALSE),"")</f>
        <v>0</v>
      </c>
      <c r="E863" s="17" t="str">
        <f t="shared" si="96"/>
        <v/>
      </c>
      <c r="F863" s="17">
        <f t="shared" si="95"/>
        <v>0</v>
      </c>
      <c r="G863" s="31" t="s">
        <v>277</v>
      </c>
      <c r="H863" s="556" t="s">
        <v>276</v>
      </c>
      <c r="I863" s="31"/>
      <c r="J863" s="279" t="s">
        <v>1189</v>
      </c>
      <c r="K863" s="521">
        <v>810797030957</v>
      </c>
      <c r="L863" s="32">
        <v>1</v>
      </c>
      <c r="M863" s="80"/>
      <c r="N863" s="80"/>
      <c r="O863" s="33">
        <v>240</v>
      </c>
      <c r="P863" s="33">
        <v>20</v>
      </c>
      <c r="Q863" s="35"/>
      <c r="R863" s="255">
        <v>0</v>
      </c>
      <c r="S863" s="255">
        <v>0</v>
      </c>
      <c r="T863" s="380"/>
      <c r="U863" s="384">
        <v>247</v>
      </c>
      <c r="V863" s="36"/>
      <c r="W863" s="66">
        <f>Q863*1.55</f>
        <v>0</v>
      </c>
      <c r="X863" s="260" t="e">
        <f>SUM(W863-Q863)/W863</f>
        <v>#DIV/0!</v>
      </c>
      <c r="Y863" s="66">
        <f>Y857</f>
        <v>0</v>
      </c>
      <c r="Z863" s="260" t="e">
        <f>SUM(Y863-W863)/Y863</f>
        <v>#DIV/0!</v>
      </c>
      <c r="AA863" s="287">
        <f>AA857</f>
        <v>0</v>
      </c>
      <c r="AB863" s="261" t="e">
        <f>SUM(AA863-Q863)/AA863</f>
        <v>#DIV/0!</v>
      </c>
    </row>
    <row r="864" spans="1:36" s="268" customFormat="1">
      <c r="A864" s="69"/>
      <c r="B864" s="17" t="str">
        <f>IFERROR(VLOOKUP($H864,'QB Inv Curr'!$H:$AD,13,FALSE),"")</f>
        <v/>
      </c>
      <c r="C864" s="17" t="str">
        <f>IFERROR(VLOOKUP($H864,'QB Inv Curr'!$H:$AE,23,FALSE),"")</f>
        <v/>
      </c>
      <c r="D864" s="17" t="str">
        <f>IFERROR(VLOOKUP($H864,'QB Inv Curr'!$H:$AL,29,FALSE),"")</f>
        <v/>
      </c>
      <c r="E864" s="17" t="str">
        <f t="shared" si="96"/>
        <v/>
      </c>
      <c r="F864" s="17" t="str">
        <f t="shared" si="95"/>
        <v/>
      </c>
      <c r="G864" s="69" t="s">
        <v>1190</v>
      </c>
      <c r="H864" s="69"/>
      <c r="I864" s="20" t="s">
        <v>1188</v>
      </c>
      <c r="J864" s="279"/>
      <c r="K864" s="523"/>
      <c r="L864" s="21">
        <v>1</v>
      </c>
      <c r="M864" s="275" t="e">
        <f>VLOOKUP(A864,'Master Data'!A:P,23,FALSE)</f>
        <v>#N/A</v>
      </c>
      <c r="N864" s="72" t="e">
        <f t="shared" ref="N864:N874" si="99">SUM(M864*1.42)*L864</f>
        <v>#N/A</v>
      </c>
      <c r="O864" s="21"/>
      <c r="P864" s="21"/>
      <c r="Q864" s="269"/>
      <c r="R864" s="67"/>
      <c r="S864" s="67"/>
      <c r="T864" s="369"/>
      <c r="U864" s="384">
        <v>248</v>
      </c>
      <c r="V864" s="23"/>
      <c r="W864" s="23"/>
      <c r="X864" s="23"/>
      <c r="Y864" s="23"/>
      <c r="Z864" s="23"/>
      <c r="AA864" s="287"/>
      <c r="AB864"/>
      <c r="AE864" s="12"/>
      <c r="AF864" s="12"/>
      <c r="AG864" s="12"/>
      <c r="AH864" s="12"/>
      <c r="AI864" s="12"/>
      <c r="AJ864" s="12"/>
    </row>
    <row r="865" spans="1:36" s="5" customFormat="1">
      <c r="A865" s="69" t="s">
        <v>783</v>
      </c>
      <c r="B865" s="17">
        <f>IFERROR(VLOOKUP($H865,'QB Inv Curr'!$H:$AD,13,FALSE),"")</f>
        <v>500</v>
      </c>
      <c r="C865" s="17">
        <f>IFERROR(VLOOKUP($H865,'QB Inv Curr'!$H:$AE,23,FALSE),"")</f>
        <v>1080</v>
      </c>
      <c r="D865" s="17">
        <f>IFERROR(VLOOKUP($H865,'QB Inv Curr'!$H:$AL,29,FALSE),"")</f>
        <v>0</v>
      </c>
      <c r="E865" s="17" t="str">
        <f t="shared" si="96"/>
        <v/>
      </c>
      <c r="F865" s="17">
        <f t="shared" si="95"/>
        <v>0</v>
      </c>
      <c r="G865" s="31"/>
      <c r="H865" s="69" t="s">
        <v>783</v>
      </c>
      <c r="I865" s="20" t="s">
        <v>1111</v>
      </c>
      <c r="J865" s="279"/>
      <c r="K865" s="529"/>
      <c r="L865" s="32"/>
      <c r="M865" s="275" t="e">
        <f>VLOOKUP(A865,'Master Data'!A:P,23,FALSE)</f>
        <v>#REF!</v>
      </c>
      <c r="N865" s="72" t="e">
        <f t="shared" si="99"/>
        <v>#REF!</v>
      </c>
      <c r="O865" s="32"/>
      <c r="P865" s="32"/>
      <c r="Q865" s="293"/>
      <c r="R865" s="535"/>
      <c r="S865" s="535"/>
      <c r="T865" s="378"/>
      <c r="U865" s="384">
        <v>249</v>
      </c>
      <c r="V865" s="36"/>
      <c r="W865" s="36"/>
      <c r="X865" s="36"/>
      <c r="Y865" s="23"/>
      <c r="Z865" s="36"/>
    </row>
    <row r="866" spans="1:36" s="6" customFormat="1">
      <c r="A866" s="69" t="s">
        <v>556</v>
      </c>
      <c r="B866" s="17">
        <f>IFERROR(VLOOKUP($H866,'QB Inv Curr'!$H:$AD,13,FALSE),"")</f>
        <v>1000</v>
      </c>
      <c r="C866" s="17">
        <f>IFERROR(VLOOKUP($H866,'QB Inv Curr'!$H:$AE,23,FALSE),"")</f>
        <v>0</v>
      </c>
      <c r="D866" s="17">
        <f>IFERROR(VLOOKUP($H866,'QB Inv Curr'!$H:$AL,29,FALSE),"")</f>
        <v>0</v>
      </c>
      <c r="E866" s="17" t="str">
        <f t="shared" si="96"/>
        <v/>
      </c>
      <c r="F866" s="17">
        <f t="shared" si="95"/>
        <v>0</v>
      </c>
      <c r="G866" s="20"/>
      <c r="H866" s="69" t="s">
        <v>556</v>
      </c>
      <c r="I866" s="20" t="s">
        <v>1112</v>
      </c>
      <c r="J866" s="279"/>
      <c r="K866" s="523"/>
      <c r="L866" s="21">
        <v>1</v>
      </c>
      <c r="M866" s="275" t="e">
        <f>VLOOKUP(A866,'Master Data'!A:P,23,FALSE)</f>
        <v>#REF!</v>
      </c>
      <c r="N866" s="72" t="e">
        <f t="shared" si="99"/>
        <v>#REF!</v>
      </c>
      <c r="O866" s="21"/>
      <c r="P866" s="21"/>
      <c r="Q866" s="256"/>
      <c r="R866" s="67"/>
      <c r="S866" s="67"/>
      <c r="T866" s="369"/>
      <c r="U866" s="384">
        <v>250</v>
      </c>
      <c r="V866" s="23"/>
      <c r="W866" s="23"/>
      <c r="X866" s="23"/>
      <c r="Y866" s="23"/>
      <c r="Z866" s="23"/>
    </row>
    <row r="867" spans="1:36" s="4" customFormat="1">
      <c r="A867" s="69" t="s">
        <v>885</v>
      </c>
      <c r="B867" s="17">
        <f>IFERROR(VLOOKUP($H867,'QB Inv Curr'!$H:$AD,13,FALSE),"")</f>
        <v>750</v>
      </c>
      <c r="C867" s="17">
        <f>IFERROR(VLOOKUP($H867,'QB Inv Curr'!$H:$AE,23,FALSE),"")</f>
        <v>6400</v>
      </c>
      <c r="D867" s="17">
        <f>IFERROR(VLOOKUP($H867,'QB Inv Curr'!$H:$AL,29,FALSE),"")</f>
        <v>0</v>
      </c>
      <c r="E867" s="17" t="str">
        <f t="shared" si="96"/>
        <v/>
      </c>
      <c r="F867" s="17">
        <f t="shared" si="95"/>
        <v>0</v>
      </c>
      <c r="G867" s="20"/>
      <c r="H867" s="69" t="s">
        <v>885</v>
      </c>
      <c r="I867" s="20" t="s">
        <v>1102</v>
      </c>
      <c r="J867" s="279"/>
      <c r="K867" s="523"/>
      <c r="L867" s="21">
        <v>5</v>
      </c>
      <c r="M867" s="275" t="e">
        <f>VLOOKUP(A867,'Master Data'!A:P,23,FALSE)</f>
        <v>#REF!</v>
      </c>
      <c r="N867" s="72" t="e">
        <f t="shared" si="99"/>
        <v>#REF!</v>
      </c>
      <c r="O867" s="21"/>
      <c r="P867" s="21"/>
      <c r="Q867" s="291"/>
      <c r="R867" s="534"/>
      <c r="S867" s="534"/>
      <c r="T867" s="376"/>
      <c r="U867" s="385">
        <v>251</v>
      </c>
      <c r="V867" s="23"/>
      <c r="W867" s="23"/>
      <c r="X867" s="23"/>
      <c r="Y867" s="23"/>
      <c r="Z867" s="23"/>
    </row>
    <row r="868" spans="1:36" s="4" customFormat="1">
      <c r="A868" s="69" t="s">
        <v>632</v>
      </c>
      <c r="B868" s="17">
        <f>IFERROR(VLOOKUP($H868,'QB Inv Curr'!$H:$AD,13,FALSE),"")</f>
        <v>590</v>
      </c>
      <c r="C868" s="17">
        <f>IFERROR(VLOOKUP($H868,'QB Inv Curr'!$H:$AE,23,FALSE),"")</f>
        <v>650</v>
      </c>
      <c r="D868" s="17">
        <f>IFERROR(VLOOKUP($H868,'QB Inv Curr'!$H:$AL,29,FALSE),"")</f>
        <v>0</v>
      </c>
      <c r="E868" s="17" t="str">
        <f t="shared" si="96"/>
        <v/>
      </c>
      <c r="F868" s="17">
        <f t="shared" si="95"/>
        <v>0</v>
      </c>
      <c r="G868" s="554"/>
      <c r="H868" s="69" t="s">
        <v>632</v>
      </c>
      <c r="I868" s="20" t="s">
        <v>1103</v>
      </c>
      <c r="J868" s="285"/>
      <c r="K868" s="528"/>
      <c r="L868" s="21">
        <v>1</v>
      </c>
      <c r="M868" s="275" t="e">
        <f>VLOOKUP(A868,'Master Data'!A:P,23,FALSE)</f>
        <v>#REF!</v>
      </c>
      <c r="N868" s="72" t="e">
        <f t="shared" si="99"/>
        <v>#REF!</v>
      </c>
      <c r="O868" s="21"/>
      <c r="P868" s="21"/>
      <c r="Q868" s="291"/>
      <c r="R868" s="534"/>
      <c r="S868" s="534"/>
      <c r="T868" s="376"/>
      <c r="U868" s="384">
        <v>252</v>
      </c>
      <c r="V868" s="23"/>
      <c r="W868" s="23"/>
      <c r="X868" s="23"/>
      <c r="Y868" s="23"/>
      <c r="Z868" s="23"/>
    </row>
    <row r="869" spans="1:36" s="4" customFormat="1">
      <c r="A869" s="69" t="s">
        <v>648</v>
      </c>
      <c r="B869" s="17">
        <f>IFERROR(VLOOKUP($H869,'QB Inv Curr'!$H:$AD,13,FALSE),"")</f>
        <v>500</v>
      </c>
      <c r="C869" s="17">
        <f>IFERROR(VLOOKUP($H869,'QB Inv Curr'!$H:$AE,23,FALSE),"")</f>
        <v>0</v>
      </c>
      <c r="D869" s="17">
        <f>IFERROR(VLOOKUP($H869,'QB Inv Curr'!$H:$AL,29,FALSE),"")</f>
        <v>0</v>
      </c>
      <c r="E869" s="17" t="str">
        <f t="shared" si="96"/>
        <v/>
      </c>
      <c r="F869" s="17">
        <f t="shared" si="95"/>
        <v>0</v>
      </c>
      <c r="G869" s="554"/>
      <c r="H869" s="69" t="s">
        <v>648</v>
      </c>
      <c r="I869" s="20" t="s">
        <v>1104</v>
      </c>
      <c r="J869" s="285"/>
      <c r="K869" s="528"/>
      <c r="L869" s="21">
        <v>1</v>
      </c>
      <c r="M869" s="275" t="e">
        <f>VLOOKUP(A869,'Master Data'!A:P,23,FALSE)</f>
        <v>#REF!</v>
      </c>
      <c r="N869" s="72" t="e">
        <f t="shared" si="99"/>
        <v>#REF!</v>
      </c>
      <c r="O869" s="21"/>
      <c r="P869" s="21"/>
      <c r="Q869" s="291"/>
      <c r="R869" s="534"/>
      <c r="S869" s="534"/>
      <c r="T869" s="376"/>
      <c r="U869" s="384">
        <v>253</v>
      </c>
      <c r="V869" s="23"/>
      <c r="W869" s="23"/>
      <c r="X869" s="23"/>
      <c r="Y869" s="23"/>
      <c r="Z869" s="23"/>
    </row>
    <row r="870" spans="1:36" s="4" customFormat="1">
      <c r="A870" s="69" t="s">
        <v>737</v>
      </c>
      <c r="B870" s="17">
        <f>IFERROR(VLOOKUP($H870,'QB Inv Curr'!$H:$AD,13,FALSE),"")</f>
        <v>140</v>
      </c>
      <c r="C870" s="17">
        <f>IFERROR(VLOOKUP($H870,'QB Inv Curr'!$H:$AE,23,FALSE),"")</f>
        <v>0</v>
      </c>
      <c r="D870" s="17">
        <f>IFERROR(VLOOKUP($H870,'QB Inv Curr'!$H:$AL,29,FALSE),"")</f>
        <v>0</v>
      </c>
      <c r="E870" s="17" t="str">
        <f t="shared" si="96"/>
        <v/>
      </c>
      <c r="F870" s="17">
        <f t="shared" si="95"/>
        <v>0</v>
      </c>
      <c r="G870" s="554" t="s">
        <v>1105</v>
      </c>
      <c r="H870" s="69" t="s">
        <v>737</v>
      </c>
      <c r="I870" s="20" t="s">
        <v>1106</v>
      </c>
      <c r="J870" s="285"/>
      <c r="K870" s="528"/>
      <c r="L870" s="21">
        <v>1</v>
      </c>
      <c r="M870" s="275" t="e">
        <f>VLOOKUP(A870,'Master Data'!A:P,23,FALSE)</f>
        <v>#REF!</v>
      </c>
      <c r="N870" s="72" t="e">
        <f t="shared" si="99"/>
        <v>#REF!</v>
      </c>
      <c r="O870" s="21"/>
      <c r="P870" s="21"/>
      <c r="Q870" s="291"/>
      <c r="R870" s="534"/>
      <c r="S870" s="534"/>
      <c r="T870" s="376"/>
      <c r="U870" s="384">
        <v>254</v>
      </c>
      <c r="V870" s="23"/>
      <c r="W870" s="23"/>
      <c r="X870" s="23"/>
      <c r="Y870" s="23"/>
      <c r="Z870" s="23"/>
    </row>
    <row r="871" spans="1:36" s="4" customFormat="1">
      <c r="A871" s="69" t="s">
        <v>739</v>
      </c>
      <c r="B871" s="17">
        <f>IFERROR(VLOOKUP($H871,'QB Inv Curr'!$H:$AD,13,FALSE),"")</f>
        <v>1440</v>
      </c>
      <c r="C871" s="17">
        <f>IFERROR(VLOOKUP($H871,'QB Inv Curr'!$H:$AE,23,FALSE),"")</f>
        <v>0</v>
      </c>
      <c r="D871" s="17">
        <f>IFERROR(VLOOKUP($H871,'QB Inv Curr'!$H:$AL,29,FALSE),"")</f>
        <v>0</v>
      </c>
      <c r="E871" s="17" t="str">
        <f t="shared" si="96"/>
        <v/>
      </c>
      <c r="F871" s="17">
        <f t="shared" si="95"/>
        <v>0</v>
      </c>
      <c r="G871" s="554" t="s">
        <v>1105</v>
      </c>
      <c r="H871" s="69" t="s">
        <v>739</v>
      </c>
      <c r="I871" s="20" t="s">
        <v>1107</v>
      </c>
      <c r="J871" s="285"/>
      <c r="K871" s="528"/>
      <c r="L871" s="21">
        <v>1</v>
      </c>
      <c r="M871" s="275" t="e">
        <f>VLOOKUP(A871,'Master Data'!A:P,23,FALSE)</f>
        <v>#REF!</v>
      </c>
      <c r="N871" s="72" t="e">
        <f t="shared" si="99"/>
        <v>#REF!</v>
      </c>
      <c r="O871" s="21"/>
      <c r="P871" s="21"/>
      <c r="Q871" s="291"/>
      <c r="R871" s="534"/>
      <c r="S871" s="534"/>
      <c r="T871" s="376"/>
      <c r="U871" s="384">
        <v>255</v>
      </c>
      <c r="V871" s="23"/>
      <c r="W871" s="23"/>
      <c r="X871" s="23"/>
      <c r="Y871" s="23"/>
      <c r="Z871" s="23"/>
    </row>
    <row r="872" spans="1:36" s="4" customFormat="1">
      <c r="A872" s="69" t="s">
        <v>1108</v>
      </c>
      <c r="B872" s="17">
        <f>IFERROR(VLOOKUP($H872,'QB Inv Curr'!$H:$AD,13,FALSE),"")</f>
        <v>1500</v>
      </c>
      <c r="C872" s="17">
        <f>IFERROR(VLOOKUP($H872,'QB Inv Curr'!$H:$AE,23,FALSE),"")</f>
        <v>0</v>
      </c>
      <c r="D872" s="17">
        <f>IFERROR(VLOOKUP($H872,'QB Inv Curr'!$H:$AL,29,FALSE),"")</f>
        <v>0</v>
      </c>
      <c r="E872" s="17" t="str">
        <f t="shared" si="96"/>
        <v/>
      </c>
      <c r="F872" s="17">
        <f t="shared" si="95"/>
        <v>0</v>
      </c>
      <c r="G872" s="554" t="s">
        <v>1105</v>
      </c>
      <c r="H872" s="69" t="s">
        <v>1108</v>
      </c>
      <c r="I872" s="20" t="s">
        <v>1109</v>
      </c>
      <c r="J872" s="285"/>
      <c r="K872" s="528"/>
      <c r="L872" s="21">
        <v>1</v>
      </c>
      <c r="M872" s="275" t="e">
        <f>VLOOKUP(A872,'Master Data'!A:P,23,FALSE)</f>
        <v>#REF!</v>
      </c>
      <c r="N872" s="72" t="e">
        <f t="shared" si="99"/>
        <v>#REF!</v>
      </c>
      <c r="O872" s="21"/>
      <c r="P872" s="21"/>
      <c r="Q872" s="291"/>
      <c r="R872" s="534"/>
      <c r="S872" s="534"/>
      <c r="T872" s="376"/>
      <c r="U872" s="385">
        <v>256</v>
      </c>
      <c r="V872" s="23"/>
      <c r="W872" s="23"/>
      <c r="X872" s="23"/>
      <c r="Y872" s="23"/>
      <c r="Z872" s="23"/>
    </row>
    <row r="873" spans="1:36" s="4" customFormat="1">
      <c r="A873" s="69" t="s">
        <v>789</v>
      </c>
      <c r="B873" s="17">
        <f>IFERROR(VLOOKUP($H873,'QB Inv Curr'!$H:$AD,13,FALSE),"")</f>
        <v>3000</v>
      </c>
      <c r="C873" s="17">
        <f>IFERROR(VLOOKUP($H873,'QB Inv Curr'!$H:$AE,23,FALSE),"")</f>
        <v>2000</v>
      </c>
      <c r="D873" s="17">
        <f>IFERROR(VLOOKUP($H873,'QB Inv Curr'!$H:$AL,29,FALSE),"")</f>
        <v>0</v>
      </c>
      <c r="E873" s="17" t="str">
        <f t="shared" si="96"/>
        <v/>
      </c>
      <c r="F873" s="17">
        <f t="shared" si="95"/>
        <v>0</v>
      </c>
      <c r="G873" s="554" t="s">
        <v>1105</v>
      </c>
      <c r="H873" s="69" t="s">
        <v>789</v>
      </c>
      <c r="I873" s="20" t="s">
        <v>1110</v>
      </c>
      <c r="J873" s="285"/>
      <c r="K873" s="528"/>
      <c r="L873" s="21">
        <v>1</v>
      </c>
      <c r="M873" s="275" t="e">
        <f>VLOOKUP(A873,'Master Data'!A:P,23,FALSE)</f>
        <v>#REF!</v>
      </c>
      <c r="N873" s="72" t="e">
        <f t="shared" si="99"/>
        <v>#REF!</v>
      </c>
      <c r="O873" s="21"/>
      <c r="P873" s="21"/>
      <c r="Q873" s="291"/>
      <c r="R873" s="534"/>
      <c r="S873" s="534"/>
      <c r="T873" s="376"/>
      <c r="U873" s="384">
        <v>257</v>
      </c>
      <c r="V873" s="23"/>
      <c r="W873" s="23"/>
      <c r="X873" s="23"/>
      <c r="Y873" s="23"/>
      <c r="Z873" s="23"/>
    </row>
    <row r="874" spans="1:36" s="2" customFormat="1">
      <c r="A874" s="69" t="s">
        <v>741</v>
      </c>
      <c r="B874" s="17">
        <f>IFERROR(VLOOKUP($H874,'QB Inv Curr'!$H:$AD,13,FALSE),"")</f>
        <v>1440</v>
      </c>
      <c r="C874" s="17">
        <f>IFERROR(VLOOKUP($H874,'QB Inv Curr'!$H:$AE,23,FALSE),"")</f>
        <v>0</v>
      </c>
      <c r="D874" s="17">
        <f>IFERROR(VLOOKUP($H874,'QB Inv Curr'!$H:$AL,29,FALSE),"")</f>
        <v>0</v>
      </c>
      <c r="E874" s="17" t="str">
        <f t="shared" si="96"/>
        <v/>
      </c>
      <c r="F874" s="17">
        <f t="shared" si="95"/>
        <v>0</v>
      </c>
      <c r="G874" s="554" t="s">
        <v>1105</v>
      </c>
      <c r="H874" s="69" t="s">
        <v>741</v>
      </c>
      <c r="I874" s="20" t="s">
        <v>791</v>
      </c>
      <c r="J874" s="279"/>
      <c r="K874" s="523"/>
      <c r="L874" s="21">
        <v>1</v>
      </c>
      <c r="M874" s="275" t="e">
        <f>VLOOKUP(A874,'Master Data'!A:P,23,FALSE)</f>
        <v>#REF!</v>
      </c>
      <c r="N874" s="72" t="e">
        <f t="shared" si="99"/>
        <v>#REF!</v>
      </c>
      <c r="O874" s="21"/>
      <c r="P874" s="21"/>
      <c r="Q874" s="289"/>
      <c r="R874" s="532"/>
      <c r="S874" s="532"/>
      <c r="T874" s="370"/>
      <c r="U874" s="384">
        <v>258</v>
      </c>
      <c r="V874" s="23"/>
      <c r="W874" s="23"/>
      <c r="X874" s="23"/>
      <c r="Y874" s="23"/>
      <c r="Z874" s="23"/>
    </row>
    <row r="875" spans="1:36" s="268" customFormat="1">
      <c r="A875" s="543"/>
      <c r="B875" s="17" t="str">
        <f>IFERROR(VLOOKUP($H875,'QB Inv Curr'!$H:$AD,13,FALSE),"")</f>
        <v/>
      </c>
      <c r="C875" s="17" t="str">
        <f>IFERROR(VLOOKUP($H875,'QB Inv Curr'!$H:$AE,23,FALSE),"")</f>
        <v/>
      </c>
      <c r="D875" s="17" t="str">
        <f>IFERROR(VLOOKUP($H875,'QB Inv Curr'!$H:$AL,29,FALSE),"")</f>
        <v/>
      </c>
      <c r="E875" s="17" t="str">
        <f t="shared" si="96"/>
        <v/>
      </c>
      <c r="F875" s="17" t="str">
        <f t="shared" si="95"/>
        <v/>
      </c>
      <c r="G875" s="541"/>
      <c r="H875" s="543"/>
      <c r="I875" s="541"/>
      <c r="J875" s="281"/>
      <c r="K875" s="524"/>
      <c r="L875" s="86"/>
      <c r="M875" s="87"/>
      <c r="N875" s="87"/>
      <c r="O875" s="86"/>
      <c r="P875" s="86"/>
      <c r="Q875" s="249"/>
      <c r="R875" s="67"/>
      <c r="S875" s="67"/>
      <c r="T875" s="369"/>
      <c r="U875" s="385">
        <v>261</v>
      </c>
      <c r="V875" s="23"/>
      <c r="W875" s="23"/>
      <c r="X875" s="23"/>
      <c r="Y875" s="23"/>
      <c r="Z875" s="23"/>
      <c r="AA875" s="6"/>
      <c r="AB875"/>
      <c r="AE875" s="12"/>
      <c r="AF875" s="12"/>
      <c r="AG875" s="12"/>
      <c r="AH875" s="12"/>
      <c r="AI875" s="12"/>
      <c r="AJ875" s="12"/>
    </row>
    <row r="876" spans="1:36" s="5" customFormat="1" ht="45.75">
      <c r="A876" s="556" t="s">
        <v>279</v>
      </c>
      <c r="B876" s="17">
        <f>IFERROR(VLOOKUP($H876,'QB Inv Curr'!$H:$AD,13,FALSE),"")</f>
        <v>0</v>
      </c>
      <c r="C876" s="17">
        <f>IFERROR(VLOOKUP($H876,'QB Inv Curr'!$H:$AE,23,FALSE),"")</f>
        <v>70</v>
      </c>
      <c r="D876" s="17">
        <f>IFERROR(VLOOKUP($H876,'QB Inv Curr'!$H:$AL,29,FALSE),"")</f>
        <v>0</v>
      </c>
      <c r="E876" s="17" t="str">
        <f t="shared" si="96"/>
        <v/>
      </c>
      <c r="F876" s="17">
        <f t="shared" si="95"/>
        <v>0</v>
      </c>
      <c r="G876" s="31" t="s">
        <v>1191</v>
      </c>
      <c r="H876" s="556" t="s">
        <v>279</v>
      </c>
      <c r="I876" s="31"/>
      <c r="J876" s="279" t="s">
        <v>1192</v>
      </c>
      <c r="K876" s="521">
        <v>810797030964</v>
      </c>
      <c r="L876" s="32">
        <v>1</v>
      </c>
      <c r="M876" s="80"/>
      <c r="N876" s="80"/>
      <c r="O876" s="33">
        <v>240</v>
      </c>
      <c r="P876" s="33">
        <v>20</v>
      </c>
      <c r="Q876" s="35"/>
      <c r="R876" s="255">
        <v>0</v>
      </c>
      <c r="S876" s="255">
        <v>0</v>
      </c>
      <c r="T876" s="380"/>
      <c r="U876" s="384">
        <v>262</v>
      </c>
      <c r="V876" s="36"/>
      <c r="W876" s="66">
        <f>Q876*1.55</f>
        <v>0</v>
      </c>
      <c r="X876" s="260" t="e">
        <f>SUM(W876-Q876)/W876</f>
        <v>#DIV/0!</v>
      </c>
      <c r="Y876" s="66">
        <f>Y872</f>
        <v>0</v>
      </c>
      <c r="Z876" s="260" t="e">
        <f>SUM(Y876-W876)/Y876</f>
        <v>#DIV/0!</v>
      </c>
      <c r="AA876" s="287">
        <f>AA872</f>
        <v>0</v>
      </c>
      <c r="AB876" s="261" t="e">
        <f>SUM(AA876-Q876)/AA876</f>
        <v>#DIV/0!</v>
      </c>
    </row>
    <row r="877" spans="1:36" s="268" customFormat="1">
      <c r="A877" s="69"/>
      <c r="B877" s="17" t="str">
        <f>IFERROR(VLOOKUP($H877,'QB Inv Curr'!$H:$AD,13,FALSE),"")</f>
        <v/>
      </c>
      <c r="C877" s="17" t="str">
        <f>IFERROR(VLOOKUP($H877,'QB Inv Curr'!$H:$AE,23,FALSE),"")</f>
        <v/>
      </c>
      <c r="D877" s="17" t="str">
        <f>IFERROR(VLOOKUP($H877,'QB Inv Curr'!$H:$AL,29,FALSE),"")</f>
        <v/>
      </c>
      <c r="E877" s="17" t="str">
        <f t="shared" si="96"/>
        <v/>
      </c>
      <c r="F877" s="17" t="str">
        <f t="shared" si="95"/>
        <v/>
      </c>
      <c r="G877" s="69" t="s">
        <v>1193</v>
      </c>
      <c r="H877" s="69"/>
      <c r="I877" s="20" t="s">
        <v>1188</v>
      </c>
      <c r="J877" s="279"/>
      <c r="K877" s="523"/>
      <c r="L877" s="21">
        <v>1</v>
      </c>
      <c r="M877" s="275" t="e">
        <f>VLOOKUP(A877,'Master Data'!A:P,23,FALSE)</f>
        <v>#N/A</v>
      </c>
      <c r="N877" s="72" t="e">
        <f t="shared" ref="N877:N887" si="100">SUM(M877*1.42)*L877</f>
        <v>#N/A</v>
      </c>
      <c r="O877" s="21"/>
      <c r="P877" s="21"/>
      <c r="Q877" s="269"/>
      <c r="R877" s="67"/>
      <c r="S877" s="67"/>
      <c r="T877" s="369"/>
      <c r="U877" s="384">
        <v>263</v>
      </c>
      <c r="V877" s="23"/>
      <c r="W877" s="23"/>
      <c r="X877" s="23"/>
      <c r="Y877" s="23"/>
      <c r="Z877" s="23"/>
      <c r="AA877" s="287"/>
      <c r="AB877"/>
      <c r="AE877" s="12"/>
      <c r="AF877" s="12"/>
      <c r="AG877" s="12"/>
      <c r="AH877" s="12"/>
      <c r="AI877" s="12"/>
      <c r="AJ877" s="12"/>
    </row>
    <row r="878" spans="1:36" s="268" customFormat="1">
      <c r="A878" s="69" t="s">
        <v>795</v>
      </c>
      <c r="B878" s="17">
        <f>IFERROR(VLOOKUP($H878,'QB Inv Curr'!$H:$AD,13,FALSE),"")</f>
        <v>1190</v>
      </c>
      <c r="C878" s="17">
        <f>IFERROR(VLOOKUP($H878,'QB Inv Curr'!$H:$AE,23,FALSE),"")</f>
        <v>1080</v>
      </c>
      <c r="D878" s="17">
        <f>IFERROR(VLOOKUP($H878,'QB Inv Curr'!$H:$AL,29,FALSE),"")</f>
        <v>0</v>
      </c>
      <c r="E878" s="17" t="str">
        <f t="shared" si="96"/>
        <v/>
      </c>
      <c r="F878" s="17">
        <f t="shared" si="95"/>
        <v>0</v>
      </c>
      <c r="G878" s="20"/>
      <c r="H878" s="69" t="s">
        <v>795</v>
      </c>
      <c r="I878" s="20" t="s">
        <v>1100</v>
      </c>
      <c r="J878" s="279"/>
      <c r="K878" s="523"/>
      <c r="L878" s="21"/>
      <c r="M878" s="275" t="e">
        <f>VLOOKUP(A878,'Master Data'!A:P,23,FALSE)</f>
        <v>#REF!</v>
      </c>
      <c r="N878" s="72" t="e">
        <f t="shared" si="100"/>
        <v>#REF!</v>
      </c>
      <c r="O878" s="21"/>
      <c r="P878" s="21"/>
      <c r="Q878" s="256"/>
      <c r="R878" s="67"/>
      <c r="S878" s="67"/>
      <c r="T878" s="369"/>
      <c r="U878" s="384">
        <v>264</v>
      </c>
      <c r="V878" s="23"/>
      <c r="W878" s="23"/>
      <c r="X878" s="23"/>
      <c r="Y878" s="23"/>
      <c r="Z878" s="23"/>
      <c r="AA878" s="6"/>
      <c r="AB878"/>
      <c r="AE878" s="12"/>
      <c r="AF878" s="12"/>
      <c r="AG878" s="12"/>
      <c r="AH878" s="12"/>
      <c r="AI878" s="12"/>
      <c r="AJ878" s="12"/>
    </row>
    <row r="879" spans="1:36" s="6" customFormat="1">
      <c r="A879" s="69" t="s">
        <v>569</v>
      </c>
      <c r="B879" s="17">
        <f>IFERROR(VLOOKUP($H879,'QB Inv Curr'!$H:$AD,13,FALSE),"")</f>
        <v>1000</v>
      </c>
      <c r="C879" s="17">
        <f>IFERROR(VLOOKUP($H879,'QB Inv Curr'!$H:$AE,23,FALSE),"")</f>
        <v>0</v>
      </c>
      <c r="D879" s="17">
        <f>IFERROR(VLOOKUP($H879,'QB Inv Curr'!$H:$AL,29,FALSE),"")</f>
        <v>0</v>
      </c>
      <c r="E879" s="17" t="str">
        <f t="shared" si="96"/>
        <v/>
      </c>
      <c r="F879" s="17">
        <f t="shared" si="95"/>
        <v>0</v>
      </c>
      <c r="G879" s="20"/>
      <c r="H879" s="69" t="s">
        <v>569</v>
      </c>
      <c r="I879" s="20" t="s">
        <v>1101</v>
      </c>
      <c r="J879" s="279"/>
      <c r="K879" s="523"/>
      <c r="L879" s="21">
        <v>1</v>
      </c>
      <c r="M879" s="275" t="e">
        <f>VLOOKUP(A879,'Master Data'!A:P,23,FALSE)</f>
        <v>#REF!</v>
      </c>
      <c r="N879" s="72" t="e">
        <f t="shared" si="100"/>
        <v>#REF!</v>
      </c>
      <c r="O879" s="21"/>
      <c r="P879" s="21"/>
      <c r="Q879" s="256"/>
      <c r="R879" s="67"/>
      <c r="S879" s="67"/>
      <c r="T879" s="369"/>
      <c r="U879" s="384">
        <v>265</v>
      </c>
      <c r="V879" s="23"/>
      <c r="W879" s="23"/>
      <c r="X879" s="23"/>
      <c r="Y879" s="23"/>
      <c r="Z879" s="23"/>
    </row>
    <row r="880" spans="1:36" s="4" customFormat="1">
      <c r="A880" s="69" t="s">
        <v>885</v>
      </c>
      <c r="B880" s="17">
        <f>IFERROR(VLOOKUP($H880,'QB Inv Curr'!$H:$AD,13,FALSE),"")</f>
        <v>750</v>
      </c>
      <c r="C880" s="17">
        <f>IFERROR(VLOOKUP($H880,'QB Inv Curr'!$H:$AE,23,FALSE),"")</f>
        <v>6400</v>
      </c>
      <c r="D880" s="17">
        <f>IFERROR(VLOOKUP($H880,'QB Inv Curr'!$H:$AL,29,FALSE),"")</f>
        <v>0</v>
      </c>
      <c r="E880" s="17" t="str">
        <f t="shared" si="96"/>
        <v/>
      </c>
      <c r="F880" s="17">
        <f t="shared" si="95"/>
        <v>0</v>
      </c>
      <c r="G880" s="20"/>
      <c r="H880" s="69" t="s">
        <v>885</v>
      </c>
      <c r="I880" s="20" t="s">
        <v>1102</v>
      </c>
      <c r="J880" s="279"/>
      <c r="K880" s="523"/>
      <c r="L880" s="21">
        <v>5</v>
      </c>
      <c r="M880" s="275" t="e">
        <f>VLOOKUP(A880,'Master Data'!A:P,23,FALSE)</f>
        <v>#REF!</v>
      </c>
      <c r="N880" s="72" t="e">
        <f t="shared" si="100"/>
        <v>#REF!</v>
      </c>
      <c r="O880" s="21"/>
      <c r="P880" s="21"/>
      <c r="Q880" s="291"/>
      <c r="R880" s="534"/>
      <c r="S880" s="534"/>
      <c r="T880" s="376"/>
      <c r="U880" s="385">
        <v>266</v>
      </c>
      <c r="V880" s="23"/>
      <c r="W880" s="23"/>
      <c r="X880" s="23"/>
      <c r="Y880" s="23"/>
      <c r="Z880" s="23"/>
    </row>
    <row r="881" spans="1:36" s="4" customFormat="1">
      <c r="A881" s="69" t="s">
        <v>632</v>
      </c>
      <c r="B881" s="17">
        <f>IFERROR(VLOOKUP($H881,'QB Inv Curr'!$H:$AD,13,FALSE),"")</f>
        <v>590</v>
      </c>
      <c r="C881" s="17">
        <f>IFERROR(VLOOKUP($H881,'QB Inv Curr'!$H:$AE,23,FALSE),"")</f>
        <v>650</v>
      </c>
      <c r="D881" s="17">
        <f>IFERROR(VLOOKUP($H881,'QB Inv Curr'!$H:$AL,29,FALSE),"")</f>
        <v>0</v>
      </c>
      <c r="E881" s="17" t="str">
        <f t="shared" si="96"/>
        <v/>
      </c>
      <c r="F881" s="17">
        <f t="shared" si="95"/>
        <v>0</v>
      </c>
      <c r="G881" s="554"/>
      <c r="H881" s="69" t="s">
        <v>632</v>
      </c>
      <c r="I881" s="20" t="s">
        <v>1103</v>
      </c>
      <c r="J881" s="285"/>
      <c r="K881" s="528"/>
      <c r="L881" s="21">
        <v>1</v>
      </c>
      <c r="M881" s="275" t="e">
        <f>VLOOKUP(A881,'Master Data'!A:P,23,FALSE)</f>
        <v>#REF!</v>
      </c>
      <c r="N881" s="72" t="e">
        <f t="shared" si="100"/>
        <v>#REF!</v>
      </c>
      <c r="O881" s="21"/>
      <c r="P881" s="21"/>
      <c r="Q881" s="291"/>
      <c r="R881" s="534"/>
      <c r="S881" s="534"/>
      <c r="T881" s="376"/>
      <c r="U881" s="384">
        <v>267</v>
      </c>
      <c r="V881" s="23"/>
      <c r="W881" s="23"/>
      <c r="X881" s="23"/>
      <c r="Y881" s="23"/>
      <c r="Z881" s="23"/>
    </row>
    <row r="882" spans="1:36" s="4" customFormat="1">
      <c r="A882" s="69" t="s">
        <v>648</v>
      </c>
      <c r="B882" s="17">
        <f>IFERROR(VLOOKUP($H882,'QB Inv Curr'!$H:$AD,13,FALSE),"")</f>
        <v>500</v>
      </c>
      <c r="C882" s="17">
        <f>IFERROR(VLOOKUP($H882,'QB Inv Curr'!$H:$AE,23,FALSE),"")</f>
        <v>0</v>
      </c>
      <c r="D882" s="17">
        <f>IFERROR(VLOOKUP($H882,'QB Inv Curr'!$H:$AL,29,FALSE),"")</f>
        <v>0</v>
      </c>
      <c r="E882" s="17" t="str">
        <f t="shared" si="96"/>
        <v/>
      </c>
      <c r="F882" s="17">
        <f t="shared" si="95"/>
        <v>0</v>
      </c>
      <c r="G882" s="554"/>
      <c r="H882" s="69" t="s">
        <v>648</v>
      </c>
      <c r="I882" s="20" t="s">
        <v>1104</v>
      </c>
      <c r="J882" s="285"/>
      <c r="K882" s="528"/>
      <c r="L882" s="21">
        <v>1</v>
      </c>
      <c r="M882" s="275" t="e">
        <f>VLOOKUP(A882,'Master Data'!A:P,23,FALSE)</f>
        <v>#REF!</v>
      </c>
      <c r="N882" s="72" t="e">
        <f t="shared" si="100"/>
        <v>#REF!</v>
      </c>
      <c r="O882" s="21"/>
      <c r="P882" s="21"/>
      <c r="Q882" s="291"/>
      <c r="R882" s="534"/>
      <c r="S882" s="534"/>
      <c r="T882" s="376"/>
      <c r="U882" s="384">
        <v>268</v>
      </c>
      <c r="V882" s="23"/>
      <c r="W882" s="23"/>
      <c r="X882" s="23"/>
      <c r="Y882" s="23"/>
      <c r="Z882" s="23"/>
    </row>
    <row r="883" spans="1:36" s="4" customFormat="1">
      <c r="A883" s="69" t="s">
        <v>737</v>
      </c>
      <c r="B883" s="17">
        <f>IFERROR(VLOOKUP($H883,'QB Inv Curr'!$H:$AD,13,FALSE),"")</f>
        <v>140</v>
      </c>
      <c r="C883" s="17">
        <f>IFERROR(VLOOKUP($H883,'QB Inv Curr'!$H:$AE,23,FALSE),"")</f>
        <v>0</v>
      </c>
      <c r="D883" s="17">
        <f>IFERROR(VLOOKUP($H883,'QB Inv Curr'!$H:$AL,29,FALSE),"")</f>
        <v>0</v>
      </c>
      <c r="E883" s="17" t="str">
        <f t="shared" si="96"/>
        <v/>
      </c>
      <c r="F883" s="17">
        <f t="shared" si="95"/>
        <v>0</v>
      </c>
      <c r="G883" s="554" t="s">
        <v>1105</v>
      </c>
      <c r="H883" s="69" t="s">
        <v>737</v>
      </c>
      <c r="I883" s="20" t="s">
        <v>1106</v>
      </c>
      <c r="J883" s="285"/>
      <c r="K883" s="528"/>
      <c r="L883" s="21">
        <v>1</v>
      </c>
      <c r="M883" s="275" t="e">
        <f>VLOOKUP(A883,'Master Data'!A:P,23,FALSE)</f>
        <v>#REF!</v>
      </c>
      <c r="N883" s="72" t="e">
        <f t="shared" si="100"/>
        <v>#REF!</v>
      </c>
      <c r="O883" s="21"/>
      <c r="P883" s="21"/>
      <c r="Q883" s="291"/>
      <c r="R883" s="534"/>
      <c r="S883" s="534"/>
      <c r="T883" s="376"/>
      <c r="U883" s="384">
        <v>269</v>
      </c>
      <c r="V883" s="23"/>
      <c r="W883" s="23"/>
      <c r="X883" s="23"/>
      <c r="Y883" s="23"/>
      <c r="Z883" s="23"/>
    </row>
    <row r="884" spans="1:36" s="4" customFormat="1">
      <c r="A884" s="69" t="s">
        <v>739</v>
      </c>
      <c r="B884" s="17">
        <f>IFERROR(VLOOKUP($H884,'QB Inv Curr'!$H:$AD,13,FALSE),"")</f>
        <v>1440</v>
      </c>
      <c r="C884" s="17">
        <f>IFERROR(VLOOKUP($H884,'QB Inv Curr'!$H:$AE,23,FALSE),"")</f>
        <v>0</v>
      </c>
      <c r="D884" s="17">
        <f>IFERROR(VLOOKUP($H884,'QB Inv Curr'!$H:$AL,29,FALSE),"")</f>
        <v>0</v>
      </c>
      <c r="E884" s="17" t="str">
        <f t="shared" si="96"/>
        <v/>
      </c>
      <c r="F884" s="17">
        <f t="shared" si="95"/>
        <v>0</v>
      </c>
      <c r="G884" s="554" t="s">
        <v>1105</v>
      </c>
      <c r="H884" s="69" t="s">
        <v>739</v>
      </c>
      <c r="I884" s="20" t="s">
        <v>1107</v>
      </c>
      <c r="J884" s="285"/>
      <c r="K884" s="528"/>
      <c r="L884" s="21">
        <v>1</v>
      </c>
      <c r="M884" s="275" t="e">
        <f>VLOOKUP(A884,'Master Data'!A:P,23,FALSE)</f>
        <v>#REF!</v>
      </c>
      <c r="N884" s="72" t="e">
        <f t="shared" si="100"/>
        <v>#REF!</v>
      </c>
      <c r="O884" s="21"/>
      <c r="P884" s="21"/>
      <c r="Q884" s="291"/>
      <c r="R884" s="534"/>
      <c r="S884" s="534"/>
      <c r="T884" s="376"/>
      <c r="U884" s="384">
        <v>270</v>
      </c>
      <c r="V884" s="23"/>
      <c r="W884" s="23"/>
      <c r="X884" s="23"/>
      <c r="Y884" s="23"/>
      <c r="Z884" s="23"/>
    </row>
    <row r="885" spans="1:36" s="4" customFormat="1">
      <c r="A885" s="69" t="s">
        <v>1108</v>
      </c>
      <c r="B885" s="17">
        <f>IFERROR(VLOOKUP($H885,'QB Inv Curr'!$H:$AD,13,FALSE),"")</f>
        <v>1500</v>
      </c>
      <c r="C885" s="17">
        <f>IFERROR(VLOOKUP($H885,'QB Inv Curr'!$H:$AE,23,FALSE),"")</f>
        <v>0</v>
      </c>
      <c r="D885" s="17">
        <f>IFERROR(VLOOKUP($H885,'QB Inv Curr'!$H:$AL,29,FALSE),"")</f>
        <v>0</v>
      </c>
      <c r="E885" s="17" t="str">
        <f t="shared" si="96"/>
        <v/>
      </c>
      <c r="F885" s="17">
        <f t="shared" si="95"/>
        <v>0</v>
      </c>
      <c r="G885" s="554" t="s">
        <v>1105</v>
      </c>
      <c r="H885" s="69" t="s">
        <v>1108</v>
      </c>
      <c r="I885" s="20" t="s">
        <v>1109</v>
      </c>
      <c r="J885" s="285"/>
      <c r="K885" s="528"/>
      <c r="L885" s="21">
        <v>1</v>
      </c>
      <c r="M885" s="275" t="e">
        <f>VLOOKUP(A885,'Master Data'!A:P,23,FALSE)</f>
        <v>#REF!</v>
      </c>
      <c r="N885" s="72" t="e">
        <f t="shared" si="100"/>
        <v>#REF!</v>
      </c>
      <c r="O885" s="21"/>
      <c r="P885" s="21"/>
      <c r="Q885" s="291"/>
      <c r="R885" s="534"/>
      <c r="S885" s="534"/>
      <c r="T885" s="376"/>
      <c r="U885" s="385">
        <v>271</v>
      </c>
      <c r="V885" s="23"/>
      <c r="W885" s="23"/>
      <c r="X885" s="23"/>
      <c r="Y885" s="23"/>
      <c r="Z885" s="23"/>
    </row>
    <row r="886" spans="1:36" s="4" customFormat="1">
      <c r="A886" s="69" t="s">
        <v>789</v>
      </c>
      <c r="B886" s="17">
        <f>IFERROR(VLOOKUP($H886,'QB Inv Curr'!$H:$AD,13,FALSE),"")</f>
        <v>3000</v>
      </c>
      <c r="C886" s="17">
        <f>IFERROR(VLOOKUP($H886,'QB Inv Curr'!$H:$AE,23,FALSE),"")</f>
        <v>2000</v>
      </c>
      <c r="D886" s="17">
        <f>IFERROR(VLOOKUP($H886,'QB Inv Curr'!$H:$AL,29,FALSE),"")</f>
        <v>0</v>
      </c>
      <c r="E886" s="17" t="str">
        <f t="shared" si="96"/>
        <v/>
      </c>
      <c r="F886" s="17">
        <f t="shared" si="95"/>
        <v>0</v>
      </c>
      <c r="G886" s="554" t="s">
        <v>1105</v>
      </c>
      <c r="H886" s="69" t="s">
        <v>789</v>
      </c>
      <c r="I886" s="20" t="s">
        <v>1110</v>
      </c>
      <c r="J886" s="285"/>
      <c r="K886" s="528"/>
      <c r="L886" s="21">
        <v>1</v>
      </c>
      <c r="M886" s="275" t="e">
        <f>VLOOKUP(A886,'Master Data'!A:P,23,FALSE)</f>
        <v>#REF!</v>
      </c>
      <c r="N886" s="72" t="e">
        <f t="shared" si="100"/>
        <v>#REF!</v>
      </c>
      <c r="O886" s="21"/>
      <c r="P886" s="21"/>
      <c r="Q886" s="291"/>
      <c r="R886" s="534"/>
      <c r="S886" s="534"/>
      <c r="T886" s="376"/>
      <c r="U886" s="384">
        <v>272</v>
      </c>
      <c r="V886" s="23"/>
      <c r="W886" s="23"/>
      <c r="X886" s="23"/>
      <c r="Y886" s="23"/>
      <c r="Z886" s="23"/>
    </row>
    <row r="887" spans="1:36" s="2" customFormat="1">
      <c r="A887" s="69" t="s">
        <v>741</v>
      </c>
      <c r="B887" s="17">
        <f>IFERROR(VLOOKUP($H887,'QB Inv Curr'!$H:$AD,13,FALSE),"")</f>
        <v>1440</v>
      </c>
      <c r="C887" s="17">
        <f>IFERROR(VLOOKUP($H887,'QB Inv Curr'!$H:$AE,23,FALSE),"")</f>
        <v>0</v>
      </c>
      <c r="D887" s="17">
        <f>IFERROR(VLOOKUP($H887,'QB Inv Curr'!$H:$AL,29,FALSE),"")</f>
        <v>0</v>
      </c>
      <c r="E887" s="17" t="str">
        <f t="shared" si="96"/>
        <v/>
      </c>
      <c r="F887" s="17">
        <f t="shared" si="95"/>
        <v>0</v>
      </c>
      <c r="G887" s="554" t="s">
        <v>1105</v>
      </c>
      <c r="H887" s="69" t="s">
        <v>741</v>
      </c>
      <c r="I887" s="20" t="s">
        <v>791</v>
      </c>
      <c r="J887" s="279"/>
      <c r="K887" s="523"/>
      <c r="L887" s="21">
        <v>1</v>
      </c>
      <c r="M887" s="275" t="e">
        <f>VLOOKUP(A887,'Master Data'!A:P,23,FALSE)</f>
        <v>#REF!</v>
      </c>
      <c r="N887" s="72" t="e">
        <f t="shared" si="100"/>
        <v>#REF!</v>
      </c>
      <c r="O887" s="21"/>
      <c r="P887" s="21"/>
      <c r="Q887" s="289"/>
      <c r="R887" s="532"/>
      <c r="S887" s="532"/>
      <c r="T887" s="370"/>
      <c r="U887" s="384">
        <v>273</v>
      </c>
      <c r="V887" s="23"/>
      <c r="W887" s="23"/>
      <c r="X887" s="23"/>
      <c r="Y887" s="23"/>
      <c r="Z887" s="23"/>
    </row>
    <row r="888" spans="1:36" s="268" customFormat="1">
      <c r="A888" s="543"/>
      <c r="B888" s="17" t="str">
        <f>IFERROR(VLOOKUP($H888,'QB Inv Curr'!$H:$AD,13,FALSE),"")</f>
        <v/>
      </c>
      <c r="C888" s="17" t="str">
        <f>IFERROR(VLOOKUP($H888,'QB Inv Curr'!$H:$AE,23,FALSE),"")</f>
        <v/>
      </c>
      <c r="D888" s="17" t="str">
        <f>IFERROR(VLOOKUP($H888,'QB Inv Curr'!$H:$AL,29,FALSE),"")</f>
        <v/>
      </c>
      <c r="E888" s="17" t="str">
        <f t="shared" si="96"/>
        <v/>
      </c>
      <c r="F888" s="17" t="str">
        <f t="shared" si="95"/>
        <v/>
      </c>
      <c r="G888" s="541"/>
      <c r="H888" s="543"/>
      <c r="I888" s="541"/>
      <c r="J888" s="281"/>
      <c r="K888" s="524"/>
      <c r="L888" s="86"/>
      <c r="M888" s="87"/>
      <c r="N888" s="87"/>
      <c r="O888" s="86"/>
      <c r="P888" s="86"/>
      <c r="Q888" s="249"/>
      <c r="R888" s="67"/>
      <c r="S888" s="67"/>
      <c r="T888" s="369"/>
      <c r="U888" s="384">
        <v>274</v>
      </c>
      <c r="V888" s="23"/>
      <c r="W888" s="23"/>
      <c r="X888" s="23"/>
      <c r="Y888" s="23"/>
      <c r="Z888" s="23"/>
      <c r="AA888" s="6"/>
      <c r="AB888"/>
      <c r="AE888" s="12"/>
      <c r="AF888" s="12"/>
      <c r="AG888" s="12"/>
      <c r="AH888" s="12"/>
      <c r="AI888" s="12"/>
      <c r="AJ888" s="12"/>
    </row>
    <row r="889" spans="1:36" s="268" customFormat="1" ht="45.75">
      <c r="A889" s="555" t="s">
        <v>285</v>
      </c>
      <c r="B889" s="17">
        <f>IFERROR(VLOOKUP($H889,'QB Inv Curr'!$H:$AD,13,FALSE),"")</f>
        <v>0</v>
      </c>
      <c r="C889" s="17">
        <f>IFERROR(VLOOKUP($H889,'QB Inv Curr'!$H:$AE,23,FALSE),"")</f>
        <v>240</v>
      </c>
      <c r="D889" s="17">
        <f>IFERROR(VLOOKUP($H889,'QB Inv Curr'!$H:$AL,29,FALSE),"")</f>
        <v>0</v>
      </c>
      <c r="E889" s="17" t="str">
        <f t="shared" si="96"/>
        <v/>
      </c>
      <c r="F889" s="17">
        <f t="shared" si="95"/>
        <v>0</v>
      </c>
      <c r="G889" s="542" t="s">
        <v>286</v>
      </c>
      <c r="H889" s="555" t="s">
        <v>285</v>
      </c>
      <c r="I889" s="542"/>
      <c r="J889" s="279" t="s">
        <v>287</v>
      </c>
      <c r="K889" s="521">
        <v>810797031039</v>
      </c>
      <c r="L889" s="17">
        <v>1</v>
      </c>
      <c r="M889" s="78"/>
      <c r="N889" s="78"/>
      <c r="O889" s="17">
        <v>240</v>
      </c>
      <c r="P889" s="17">
        <v>20</v>
      </c>
      <c r="Q889" s="37"/>
      <c r="R889" s="255">
        <v>27.684068499999999</v>
      </c>
      <c r="S889" s="255">
        <v>74.989999999999995</v>
      </c>
      <c r="T889" s="381"/>
      <c r="U889" s="384"/>
      <c r="V889" s="23"/>
      <c r="W889" s="66">
        <f>Q889*1.55</f>
        <v>0</v>
      </c>
      <c r="X889" s="260" t="e">
        <f>SUM(W889-Q889)/W889</f>
        <v>#DIV/0!</v>
      </c>
      <c r="Y889" s="66">
        <f>Y883</f>
        <v>0</v>
      </c>
      <c r="Z889" s="260" t="e">
        <f>SUM(Y889-W889)/Y889</f>
        <v>#DIV/0!</v>
      </c>
      <c r="AA889" s="287">
        <f>AA883</f>
        <v>0</v>
      </c>
      <c r="AB889" s="261" t="e">
        <f>SUM(AA889-Q889)/AA889</f>
        <v>#DIV/0!</v>
      </c>
      <c r="AE889" s="12"/>
      <c r="AF889" s="12"/>
      <c r="AG889" s="12"/>
      <c r="AH889" s="12"/>
      <c r="AI889" s="12"/>
      <c r="AJ889" s="12"/>
    </row>
    <row r="890" spans="1:36" s="268" customFormat="1">
      <c r="A890" s="69"/>
      <c r="B890" s="17" t="str">
        <f>IFERROR(VLOOKUP($H890,'QB Inv Curr'!$H:$AD,13,FALSE),"")</f>
        <v/>
      </c>
      <c r="C890" s="17" t="str">
        <f>IFERROR(VLOOKUP($H890,'QB Inv Curr'!$H:$AE,23,FALSE),"")</f>
        <v/>
      </c>
      <c r="D890" s="17" t="str">
        <f>IFERROR(VLOOKUP($H890,'QB Inv Curr'!$H:$AL,29,FALSE),"")</f>
        <v/>
      </c>
      <c r="E890" s="17" t="str">
        <f t="shared" si="96"/>
        <v/>
      </c>
      <c r="F890" s="17" t="str">
        <f t="shared" si="95"/>
        <v/>
      </c>
      <c r="G890" s="20"/>
      <c r="H890" s="69"/>
      <c r="I890" s="20" t="s">
        <v>1194</v>
      </c>
      <c r="J890" s="279"/>
      <c r="K890" s="523"/>
      <c r="L890" s="21">
        <v>1</v>
      </c>
      <c r="M890" s="275" t="e">
        <f>VLOOKUP(A890,'Master Data'!A:P,23,FALSE)</f>
        <v>#N/A</v>
      </c>
      <c r="N890" s="72" t="e">
        <f t="shared" ref="N890:N901" si="101">SUM(M890*1.42)*L890</f>
        <v>#N/A</v>
      </c>
      <c r="O890" s="21"/>
      <c r="P890" s="21"/>
      <c r="Q890" s="269"/>
      <c r="R890" s="67"/>
      <c r="S890" s="67"/>
      <c r="T890" s="369"/>
      <c r="U890" s="385"/>
      <c r="V890" s="23"/>
      <c r="W890" s="23"/>
      <c r="X890" s="23"/>
      <c r="Y890" s="23"/>
      <c r="Z890" s="23"/>
      <c r="AA890" s="287"/>
      <c r="AB890"/>
      <c r="AE890" s="12"/>
      <c r="AF890" s="12"/>
      <c r="AG890" s="12"/>
      <c r="AH890" s="12"/>
      <c r="AI890" s="12"/>
      <c r="AJ890" s="12"/>
    </row>
    <row r="891" spans="1:36" s="268" customFormat="1">
      <c r="A891" s="69" t="s">
        <v>795</v>
      </c>
      <c r="B891" s="17">
        <f>IFERROR(VLOOKUP($H891,'QB Inv Curr'!$H:$AD,13,FALSE),"")</f>
        <v>1190</v>
      </c>
      <c r="C891" s="17">
        <f>IFERROR(VLOOKUP($H891,'QB Inv Curr'!$H:$AE,23,FALSE),"")</f>
        <v>1080</v>
      </c>
      <c r="D891" s="17">
        <f>IFERROR(VLOOKUP($H891,'QB Inv Curr'!$H:$AL,29,FALSE),"")</f>
        <v>0</v>
      </c>
      <c r="E891" s="17" t="str">
        <f t="shared" si="96"/>
        <v/>
      </c>
      <c r="F891" s="17">
        <f t="shared" si="95"/>
        <v>0</v>
      </c>
      <c r="G891" s="20"/>
      <c r="H891" s="69" t="s">
        <v>795</v>
      </c>
      <c r="I891" s="20" t="s">
        <v>1120</v>
      </c>
      <c r="J891" s="279"/>
      <c r="K891" s="523"/>
      <c r="L891" s="21">
        <v>1</v>
      </c>
      <c r="M891" s="275" t="e">
        <f>VLOOKUP(A891,'Master Data'!A:P,23,FALSE)</f>
        <v>#REF!</v>
      </c>
      <c r="N891" s="72" t="e">
        <f t="shared" si="101"/>
        <v>#REF!</v>
      </c>
      <c r="O891" s="21"/>
      <c r="P891" s="21"/>
      <c r="Q891" s="256"/>
      <c r="R891" s="67"/>
      <c r="S891" s="67"/>
      <c r="T891" s="369"/>
      <c r="U891" s="384"/>
      <c r="V891" s="23"/>
      <c r="W891" s="23"/>
      <c r="X891" s="23"/>
      <c r="Y891" s="23"/>
      <c r="Z891" s="23"/>
      <c r="AA891" s="6"/>
      <c r="AB891"/>
      <c r="AE891" s="12"/>
      <c r="AF891" s="12"/>
      <c r="AG891" s="12"/>
      <c r="AH891" s="12"/>
      <c r="AI891" s="12"/>
      <c r="AJ891" s="12"/>
    </row>
    <row r="892" spans="1:36" s="6" customFormat="1">
      <c r="A892" s="69" t="s">
        <v>804</v>
      </c>
      <c r="B892" s="17">
        <f>IFERROR(VLOOKUP($H892,'QB Inv Curr'!$H:$AD,13,FALSE),"")</f>
        <v>984</v>
      </c>
      <c r="C892" s="17">
        <f>IFERROR(VLOOKUP($H892,'QB Inv Curr'!$H:$AE,23,FALSE),"")</f>
        <v>1728</v>
      </c>
      <c r="D892" s="17">
        <f>IFERROR(VLOOKUP($H892,'QB Inv Curr'!$H:$AL,29,FALSE),"")</f>
        <v>0</v>
      </c>
      <c r="E892" s="17" t="str">
        <f t="shared" si="96"/>
        <v/>
      </c>
      <c r="F892" s="17">
        <f t="shared" si="95"/>
        <v>0</v>
      </c>
      <c r="G892" s="20"/>
      <c r="H892" s="69" t="s">
        <v>804</v>
      </c>
      <c r="I892" s="20" t="s">
        <v>1121</v>
      </c>
      <c r="J892" s="279"/>
      <c r="K892" s="523"/>
      <c r="L892" s="21">
        <v>1</v>
      </c>
      <c r="M892" s="275" t="e">
        <f>VLOOKUP(A892,'Master Data'!A:P,23,FALSE)</f>
        <v>#REF!</v>
      </c>
      <c r="N892" s="72" t="e">
        <f t="shared" si="101"/>
        <v>#REF!</v>
      </c>
      <c r="O892" s="21"/>
      <c r="P892" s="21"/>
      <c r="Q892" s="256"/>
      <c r="R892" s="67"/>
      <c r="S892" s="67"/>
      <c r="T892" s="369"/>
      <c r="U892" s="384"/>
      <c r="V892" s="23"/>
      <c r="W892" s="23"/>
      <c r="X892" s="23"/>
      <c r="Y892" s="23"/>
      <c r="Z892" s="23"/>
    </row>
    <row r="893" spans="1:36" s="6" customFormat="1">
      <c r="A893" s="69" t="s">
        <v>578</v>
      </c>
      <c r="B893" s="17">
        <f>IFERROR(VLOOKUP($H893,'QB Inv Curr'!$H:$AD,13,FALSE),"")</f>
        <v>160</v>
      </c>
      <c r="C893" s="17">
        <f>IFERROR(VLOOKUP($H893,'QB Inv Curr'!$H:$AE,23,FALSE),"")</f>
        <v>0</v>
      </c>
      <c r="D893" s="17">
        <f>IFERROR(VLOOKUP($H893,'QB Inv Curr'!$H:$AL,29,FALSE),"")</f>
        <v>121.7</v>
      </c>
      <c r="E893" s="17">
        <f t="shared" si="96"/>
        <v>1.3147082990961381</v>
      </c>
      <c r="F893" s="17">
        <f t="shared" si="95"/>
        <v>1460.4</v>
      </c>
      <c r="G893" s="20"/>
      <c r="H893" s="69" t="s">
        <v>578</v>
      </c>
      <c r="I893" s="20" t="s">
        <v>1122</v>
      </c>
      <c r="J893" s="279"/>
      <c r="K893" s="523"/>
      <c r="L893" s="21">
        <v>1</v>
      </c>
      <c r="M893" s="275" t="e">
        <f>VLOOKUP(A893,'Master Data'!A:P,23,FALSE)</f>
        <v>#REF!</v>
      </c>
      <c r="N893" s="72" t="e">
        <f t="shared" si="101"/>
        <v>#REF!</v>
      </c>
      <c r="O893" s="21"/>
      <c r="P893" s="21"/>
      <c r="Q893" s="256"/>
      <c r="R893" s="67"/>
      <c r="S893" s="67"/>
      <c r="T893" s="369"/>
      <c r="U893" s="384"/>
      <c r="V893" s="23"/>
      <c r="W893" s="23"/>
      <c r="X893" s="23"/>
      <c r="Y893" s="23"/>
      <c r="Z893" s="23"/>
    </row>
    <row r="894" spans="1:36" s="4" customFormat="1">
      <c r="A894" s="69" t="s">
        <v>885</v>
      </c>
      <c r="B894" s="17">
        <f>IFERROR(VLOOKUP($H894,'QB Inv Curr'!$H:$AD,13,FALSE),"")</f>
        <v>750</v>
      </c>
      <c r="C894" s="17">
        <f>IFERROR(VLOOKUP($H894,'QB Inv Curr'!$H:$AE,23,FALSE),"")</f>
        <v>6400</v>
      </c>
      <c r="D894" s="17">
        <f>IFERROR(VLOOKUP($H894,'QB Inv Curr'!$H:$AL,29,FALSE),"")</f>
        <v>0</v>
      </c>
      <c r="E894" s="17" t="str">
        <f t="shared" si="96"/>
        <v/>
      </c>
      <c r="F894" s="17">
        <f t="shared" si="95"/>
        <v>0</v>
      </c>
      <c r="G894" s="20"/>
      <c r="H894" s="69" t="s">
        <v>885</v>
      </c>
      <c r="I894" s="20" t="s">
        <v>1102</v>
      </c>
      <c r="J894" s="279"/>
      <c r="K894" s="523"/>
      <c r="L894" s="21">
        <v>5</v>
      </c>
      <c r="M894" s="275" t="e">
        <f>VLOOKUP(A894,'Master Data'!A:P,23,FALSE)</f>
        <v>#REF!</v>
      </c>
      <c r="N894" s="72" t="e">
        <f t="shared" si="101"/>
        <v>#REF!</v>
      </c>
      <c r="O894" s="21"/>
      <c r="P894" s="21"/>
      <c r="Q894" s="291"/>
      <c r="R894" s="534"/>
      <c r="S894" s="534"/>
      <c r="T894" s="376"/>
      <c r="U894" s="384"/>
      <c r="V894" s="23"/>
      <c r="W894" s="23"/>
      <c r="X894" s="23"/>
      <c r="Y894" s="23"/>
      <c r="Z894" s="23"/>
    </row>
    <row r="895" spans="1:36" s="4" customFormat="1">
      <c r="A895" s="69" t="s">
        <v>632</v>
      </c>
      <c r="B895" s="17">
        <f>IFERROR(VLOOKUP($H895,'QB Inv Curr'!$H:$AD,13,FALSE),"")</f>
        <v>590</v>
      </c>
      <c r="C895" s="17">
        <f>IFERROR(VLOOKUP($H895,'QB Inv Curr'!$H:$AE,23,FALSE),"")</f>
        <v>650</v>
      </c>
      <c r="D895" s="17">
        <f>IFERROR(VLOOKUP($H895,'QB Inv Curr'!$H:$AL,29,FALSE),"")</f>
        <v>0</v>
      </c>
      <c r="E895" s="17" t="str">
        <f t="shared" si="96"/>
        <v/>
      </c>
      <c r="F895" s="17">
        <f t="shared" si="95"/>
        <v>0</v>
      </c>
      <c r="G895" s="554"/>
      <c r="H895" s="69" t="s">
        <v>632</v>
      </c>
      <c r="I895" s="20" t="s">
        <v>1103</v>
      </c>
      <c r="J895" s="285"/>
      <c r="K895" s="528"/>
      <c r="L895" s="21">
        <v>1</v>
      </c>
      <c r="M895" s="275" t="e">
        <f>VLOOKUP(A895,'Master Data'!A:P,23,FALSE)</f>
        <v>#REF!</v>
      </c>
      <c r="N895" s="72" t="e">
        <f t="shared" si="101"/>
        <v>#REF!</v>
      </c>
      <c r="O895" s="21"/>
      <c r="P895" s="21"/>
      <c r="Q895" s="291"/>
      <c r="R895" s="534"/>
      <c r="S895" s="534"/>
      <c r="T895" s="376"/>
      <c r="U895" s="385"/>
      <c r="V895" s="23"/>
      <c r="W895" s="23"/>
      <c r="X895" s="23"/>
      <c r="Y895" s="23"/>
      <c r="Z895" s="23"/>
    </row>
    <row r="896" spans="1:36" s="4" customFormat="1">
      <c r="A896" s="69" t="s">
        <v>648</v>
      </c>
      <c r="B896" s="17">
        <f>IFERROR(VLOOKUP($H896,'QB Inv Curr'!$H:$AD,13,FALSE),"")</f>
        <v>500</v>
      </c>
      <c r="C896" s="17">
        <f>IFERROR(VLOOKUP($H896,'QB Inv Curr'!$H:$AE,23,FALSE),"")</f>
        <v>0</v>
      </c>
      <c r="D896" s="17">
        <f>IFERROR(VLOOKUP($H896,'QB Inv Curr'!$H:$AL,29,FALSE),"")</f>
        <v>0</v>
      </c>
      <c r="E896" s="17" t="str">
        <f t="shared" si="96"/>
        <v/>
      </c>
      <c r="F896" s="17">
        <f t="shared" si="95"/>
        <v>0</v>
      </c>
      <c r="G896" s="554"/>
      <c r="H896" s="69" t="s">
        <v>648</v>
      </c>
      <c r="I896" s="20" t="s">
        <v>1104</v>
      </c>
      <c r="J896" s="285"/>
      <c r="K896" s="528"/>
      <c r="L896" s="21">
        <v>1</v>
      </c>
      <c r="M896" s="275" t="e">
        <f>VLOOKUP(A896,'Master Data'!A:P,23,FALSE)</f>
        <v>#REF!</v>
      </c>
      <c r="N896" s="72" t="e">
        <f t="shared" si="101"/>
        <v>#REF!</v>
      </c>
      <c r="O896" s="21"/>
      <c r="P896" s="21"/>
      <c r="Q896" s="291"/>
      <c r="R896" s="534"/>
      <c r="S896" s="534"/>
      <c r="T896" s="376"/>
      <c r="U896" s="384"/>
      <c r="V896" s="23"/>
      <c r="W896" s="23"/>
      <c r="X896" s="23"/>
      <c r="Y896" s="23"/>
      <c r="Z896" s="23"/>
    </row>
    <row r="897" spans="1:36" s="4" customFormat="1">
      <c r="A897" s="69" t="s">
        <v>737</v>
      </c>
      <c r="B897" s="17">
        <f>IFERROR(VLOOKUP($H897,'QB Inv Curr'!$H:$AD,13,FALSE),"")</f>
        <v>140</v>
      </c>
      <c r="C897" s="17">
        <f>IFERROR(VLOOKUP($H897,'QB Inv Curr'!$H:$AE,23,FALSE),"")</f>
        <v>0</v>
      </c>
      <c r="D897" s="17">
        <f>IFERROR(VLOOKUP($H897,'QB Inv Curr'!$H:$AL,29,FALSE),"")</f>
        <v>0</v>
      </c>
      <c r="E897" s="17" t="str">
        <f t="shared" si="96"/>
        <v/>
      </c>
      <c r="F897" s="17">
        <f t="shared" si="95"/>
        <v>0</v>
      </c>
      <c r="G897" s="554" t="s">
        <v>1105</v>
      </c>
      <c r="H897" s="69" t="s">
        <v>737</v>
      </c>
      <c r="I897" s="20" t="s">
        <v>1106</v>
      </c>
      <c r="J897" s="285"/>
      <c r="K897" s="528"/>
      <c r="L897" s="21">
        <v>1</v>
      </c>
      <c r="M897" s="275" t="e">
        <f>VLOOKUP(A897,'Master Data'!A:P,23,FALSE)</f>
        <v>#REF!</v>
      </c>
      <c r="N897" s="72" t="e">
        <f t="shared" si="101"/>
        <v>#REF!</v>
      </c>
      <c r="O897" s="21"/>
      <c r="P897" s="21"/>
      <c r="Q897" s="291"/>
      <c r="R897" s="534"/>
      <c r="S897" s="534"/>
      <c r="T897" s="376"/>
      <c r="U897" s="384"/>
      <c r="V897" s="23"/>
      <c r="W897" s="23"/>
      <c r="X897" s="23"/>
      <c r="Y897" s="23"/>
      <c r="Z897" s="23"/>
    </row>
    <row r="898" spans="1:36" s="4" customFormat="1">
      <c r="A898" s="69" t="s">
        <v>739</v>
      </c>
      <c r="B898" s="17">
        <f>IFERROR(VLOOKUP($H898,'QB Inv Curr'!$H:$AD,13,FALSE),"")</f>
        <v>1440</v>
      </c>
      <c r="C898" s="17">
        <f>IFERROR(VLOOKUP($H898,'QB Inv Curr'!$H:$AE,23,FALSE),"")</f>
        <v>0</v>
      </c>
      <c r="D898" s="17">
        <f>IFERROR(VLOOKUP($H898,'QB Inv Curr'!$H:$AL,29,FALSE),"")</f>
        <v>0</v>
      </c>
      <c r="E898" s="17" t="str">
        <f t="shared" si="96"/>
        <v/>
      </c>
      <c r="F898" s="17">
        <f t="shared" si="95"/>
        <v>0</v>
      </c>
      <c r="G898" s="554" t="s">
        <v>1105</v>
      </c>
      <c r="H898" s="69" t="s">
        <v>739</v>
      </c>
      <c r="I898" s="20" t="s">
        <v>1107</v>
      </c>
      <c r="J898" s="285"/>
      <c r="K898" s="528"/>
      <c r="L898" s="21">
        <v>1</v>
      </c>
      <c r="M898" s="275" t="e">
        <f>VLOOKUP(A898,'Master Data'!A:P,23,FALSE)</f>
        <v>#REF!</v>
      </c>
      <c r="N898" s="72" t="e">
        <f t="shared" si="101"/>
        <v>#REF!</v>
      </c>
      <c r="O898" s="21"/>
      <c r="P898" s="21"/>
      <c r="Q898" s="291"/>
      <c r="R898" s="534"/>
      <c r="S898" s="534"/>
      <c r="T898" s="376"/>
      <c r="U898" s="384"/>
      <c r="V898" s="23"/>
      <c r="W898" s="23"/>
      <c r="X898" s="23"/>
      <c r="Y898" s="23"/>
      <c r="Z898" s="23"/>
    </row>
    <row r="899" spans="1:36" s="4" customFormat="1">
      <c r="A899" s="69" t="s">
        <v>1108</v>
      </c>
      <c r="B899" s="17">
        <f>IFERROR(VLOOKUP($H899,'QB Inv Curr'!$H:$AD,13,FALSE),"")</f>
        <v>1500</v>
      </c>
      <c r="C899" s="17">
        <f>IFERROR(VLOOKUP($H899,'QB Inv Curr'!$H:$AE,23,FALSE),"")</f>
        <v>0</v>
      </c>
      <c r="D899" s="17">
        <f>IFERROR(VLOOKUP($H899,'QB Inv Curr'!$H:$AL,29,FALSE),"")</f>
        <v>0</v>
      </c>
      <c r="E899" s="17" t="str">
        <f t="shared" si="96"/>
        <v/>
      </c>
      <c r="F899" s="17">
        <f t="shared" si="95"/>
        <v>0</v>
      </c>
      <c r="G899" s="554" t="s">
        <v>1105</v>
      </c>
      <c r="H899" s="69" t="s">
        <v>1108</v>
      </c>
      <c r="I899" s="20" t="s">
        <v>1109</v>
      </c>
      <c r="J899" s="285"/>
      <c r="K899" s="528"/>
      <c r="L899" s="21">
        <v>1</v>
      </c>
      <c r="M899" s="275" t="e">
        <f>VLOOKUP(A899,'Master Data'!A:P,23,FALSE)</f>
        <v>#REF!</v>
      </c>
      <c r="N899" s="72" t="e">
        <f t="shared" si="101"/>
        <v>#REF!</v>
      </c>
      <c r="O899" s="21"/>
      <c r="P899" s="21"/>
      <c r="Q899" s="291"/>
      <c r="R899" s="534"/>
      <c r="S899" s="534"/>
      <c r="T899" s="376"/>
      <c r="U899" s="384"/>
      <c r="V899" s="23"/>
      <c r="W899" s="23"/>
      <c r="X899" s="23"/>
      <c r="Y899" s="23"/>
      <c r="Z899" s="23"/>
    </row>
    <row r="900" spans="1:36" s="4" customFormat="1">
      <c r="A900" s="69" t="s">
        <v>789</v>
      </c>
      <c r="B900" s="17">
        <f>IFERROR(VLOOKUP($H900,'QB Inv Curr'!$H:$AD,13,FALSE),"")</f>
        <v>3000</v>
      </c>
      <c r="C900" s="17">
        <f>IFERROR(VLOOKUP($H900,'QB Inv Curr'!$H:$AE,23,FALSE),"")</f>
        <v>2000</v>
      </c>
      <c r="D900" s="17">
        <f>IFERROR(VLOOKUP($H900,'QB Inv Curr'!$H:$AL,29,FALSE),"")</f>
        <v>0</v>
      </c>
      <c r="E900" s="17" t="str">
        <f t="shared" si="96"/>
        <v/>
      </c>
      <c r="F900" s="17">
        <f t="shared" ref="F900:F963" si="102">IFERROR(SUM(D900*12),"")</f>
        <v>0</v>
      </c>
      <c r="G900" s="554" t="s">
        <v>1105</v>
      </c>
      <c r="H900" s="69" t="s">
        <v>789</v>
      </c>
      <c r="I900" s="20" t="s">
        <v>1110</v>
      </c>
      <c r="J900" s="285"/>
      <c r="K900" s="528"/>
      <c r="L900" s="21">
        <v>1</v>
      </c>
      <c r="M900" s="275" t="e">
        <f>VLOOKUP(A900,'Master Data'!A:P,23,FALSE)</f>
        <v>#REF!</v>
      </c>
      <c r="N900" s="72" t="e">
        <f t="shared" si="101"/>
        <v>#REF!</v>
      </c>
      <c r="O900" s="21"/>
      <c r="P900" s="21"/>
      <c r="Q900" s="291"/>
      <c r="R900" s="534"/>
      <c r="S900" s="534"/>
      <c r="T900" s="376"/>
      <c r="U900" s="385"/>
      <c r="V900" s="23"/>
      <c r="W900" s="23"/>
      <c r="X900" s="23"/>
      <c r="Y900" s="23"/>
      <c r="Z900" s="23"/>
    </row>
    <row r="901" spans="1:36" s="2" customFormat="1">
      <c r="A901" s="69" t="s">
        <v>741</v>
      </c>
      <c r="B901" s="17">
        <f>IFERROR(VLOOKUP($H901,'QB Inv Curr'!$H:$AD,13,FALSE),"")</f>
        <v>1440</v>
      </c>
      <c r="C901" s="17">
        <f>IFERROR(VLOOKUP($H901,'QB Inv Curr'!$H:$AE,23,FALSE),"")</f>
        <v>0</v>
      </c>
      <c r="D901" s="17">
        <f>IFERROR(VLOOKUP($H901,'QB Inv Curr'!$H:$AL,29,FALSE),"")</f>
        <v>0</v>
      </c>
      <c r="E901" s="17" t="str">
        <f t="shared" ref="E901:E964" si="103">IFERROR(SUM(B901/D901),"")</f>
        <v/>
      </c>
      <c r="F901" s="17">
        <f t="shared" si="102"/>
        <v>0</v>
      </c>
      <c r="G901" s="554" t="s">
        <v>1105</v>
      </c>
      <c r="H901" s="69" t="s">
        <v>741</v>
      </c>
      <c r="I901" s="20" t="s">
        <v>791</v>
      </c>
      <c r="J901" s="279"/>
      <c r="K901" s="523"/>
      <c r="L901" s="21">
        <v>1</v>
      </c>
      <c r="M901" s="275" t="e">
        <f>VLOOKUP(A901,'Master Data'!A:P,23,FALSE)</f>
        <v>#REF!</v>
      </c>
      <c r="N901" s="72" t="e">
        <f t="shared" si="101"/>
        <v>#REF!</v>
      </c>
      <c r="O901" s="21"/>
      <c r="P901" s="21"/>
      <c r="Q901" s="289"/>
      <c r="R901" s="532"/>
      <c r="S901" s="532"/>
      <c r="T901" s="370"/>
      <c r="U901" s="384"/>
      <c r="V901" s="23"/>
      <c r="W901" s="23"/>
      <c r="X901" s="23"/>
      <c r="Y901" s="23"/>
      <c r="Z901" s="23"/>
    </row>
    <row r="902" spans="1:36">
      <c r="B902" s="17" t="str">
        <f>IFERROR(VLOOKUP($H902,'QB Inv Curr'!$H:$AD,13,FALSE),"")</f>
        <v/>
      </c>
      <c r="C902" s="17" t="str">
        <f>IFERROR(VLOOKUP($H902,'QB Inv Curr'!$H:$AE,23,FALSE),"")</f>
        <v/>
      </c>
      <c r="D902" s="17" t="str">
        <f>IFERROR(VLOOKUP($H902,'QB Inv Curr'!$H:$AL,29,FALSE),"")</f>
        <v/>
      </c>
      <c r="E902" s="17" t="str">
        <f t="shared" si="103"/>
        <v/>
      </c>
      <c r="F902" s="17" t="str">
        <f t="shared" si="102"/>
        <v/>
      </c>
      <c r="H902" s="8"/>
    </row>
    <row r="903" spans="1:36" s="268" customFormat="1" ht="30.75">
      <c r="A903" s="555" t="s">
        <v>244</v>
      </c>
      <c r="B903" s="17">
        <f>IFERROR(VLOOKUP($H903,'QB Inv Curr'!$H:$AD,13,FALSE),"")</f>
        <v>80</v>
      </c>
      <c r="C903" s="17">
        <f>IFERROR(VLOOKUP($H903,'QB Inv Curr'!$H:$AE,23,FALSE),"")</f>
        <v>480</v>
      </c>
      <c r="D903" s="17">
        <f>IFERROR(VLOOKUP($H903,'QB Inv Curr'!$H:$AL,29,FALSE),"")</f>
        <v>24.3</v>
      </c>
      <c r="E903" s="17">
        <f t="shared" si="103"/>
        <v>3.2921810699588478</v>
      </c>
      <c r="F903" s="17">
        <f t="shared" si="102"/>
        <v>291.60000000000002</v>
      </c>
      <c r="G903" s="542" t="s">
        <v>245</v>
      </c>
      <c r="H903" s="555" t="s">
        <v>244</v>
      </c>
      <c r="I903" s="542"/>
      <c r="J903" s="279" t="s">
        <v>1195</v>
      </c>
      <c r="K903" s="521">
        <v>810797030728</v>
      </c>
      <c r="L903" s="17">
        <v>1</v>
      </c>
      <c r="M903" s="78"/>
      <c r="N903" s="78"/>
      <c r="O903" s="17">
        <v>240</v>
      </c>
      <c r="P903" s="17">
        <v>20</v>
      </c>
      <c r="Q903" s="37"/>
      <c r="R903" s="255">
        <v>29.1</v>
      </c>
      <c r="S903" s="255">
        <v>64.989999999999995</v>
      </c>
      <c r="T903" s="381">
        <v>17500999</v>
      </c>
      <c r="U903" s="384">
        <v>99.99</v>
      </c>
      <c r="V903" s="23"/>
      <c r="W903" s="66">
        <f>Q903*1.55</f>
        <v>0</v>
      </c>
      <c r="X903" s="260" t="e">
        <f>SUM(W903-Q903)/W903</f>
        <v>#DIV/0!</v>
      </c>
      <c r="Y903" s="66">
        <f>Y898</f>
        <v>0</v>
      </c>
      <c r="Z903" s="260" t="e">
        <f>SUM(Y903-W903)/Y903</f>
        <v>#DIV/0!</v>
      </c>
      <c r="AA903" s="287">
        <f>AA898</f>
        <v>0</v>
      </c>
      <c r="AB903" s="261" t="e">
        <f>SUM(AA903-Q903)/AA903</f>
        <v>#DIV/0!</v>
      </c>
      <c r="AE903" s="12"/>
      <c r="AF903" s="12"/>
      <c r="AG903" s="12"/>
      <c r="AH903" s="12"/>
      <c r="AI903" s="12"/>
      <c r="AJ903" s="12"/>
    </row>
    <row r="904" spans="1:36" s="268" customFormat="1">
      <c r="A904" s="69"/>
      <c r="B904" s="17" t="str">
        <f>IFERROR(VLOOKUP($H904,'QB Inv Curr'!$H:$AD,13,FALSE),"")</f>
        <v/>
      </c>
      <c r="C904" s="17" t="str">
        <f>IFERROR(VLOOKUP($H904,'QB Inv Curr'!$H:$AE,23,FALSE),"")</f>
        <v/>
      </c>
      <c r="D904" s="17" t="str">
        <f>IFERROR(VLOOKUP($H904,'QB Inv Curr'!$H:$AL,29,FALSE),"")</f>
        <v/>
      </c>
      <c r="E904" s="17" t="str">
        <f t="shared" si="103"/>
        <v/>
      </c>
      <c r="F904" s="17" t="str">
        <f t="shared" si="102"/>
        <v/>
      </c>
      <c r="G904" s="69" t="s">
        <v>1196</v>
      </c>
      <c r="H904" s="69"/>
      <c r="I904" s="20" t="s">
        <v>1197</v>
      </c>
      <c r="J904" s="279"/>
      <c r="K904" s="523"/>
      <c r="L904" s="21">
        <v>1</v>
      </c>
      <c r="M904" s="275" t="e">
        <f>VLOOKUP(A904,'Master Data'!A:P,23,FALSE)</f>
        <v>#N/A</v>
      </c>
      <c r="N904" s="72" t="e">
        <f t="shared" ref="N904:N915" si="104">SUM(M904*1.42)*L904</f>
        <v>#N/A</v>
      </c>
      <c r="O904" s="21"/>
      <c r="P904" s="21"/>
      <c r="Q904" s="269"/>
      <c r="R904" s="67"/>
      <c r="S904" s="67"/>
      <c r="T904" s="369"/>
      <c r="U904" s="385"/>
      <c r="V904" s="23"/>
      <c r="W904" s="23"/>
      <c r="X904" s="23"/>
      <c r="Y904" s="23"/>
      <c r="Z904" s="23"/>
      <c r="AA904" s="287"/>
      <c r="AB904"/>
      <c r="AE904" s="12"/>
      <c r="AF904" s="12"/>
      <c r="AG904" s="12"/>
      <c r="AH904" s="12"/>
      <c r="AI904" s="12"/>
      <c r="AJ904" s="12"/>
    </row>
    <row r="905" spans="1:36" s="268" customFormat="1">
      <c r="A905" s="69" t="s">
        <v>795</v>
      </c>
      <c r="B905" s="17">
        <f>IFERROR(VLOOKUP($H905,'QB Inv Curr'!$H:$AD,13,FALSE),"")</f>
        <v>1190</v>
      </c>
      <c r="C905" s="17">
        <f>IFERROR(VLOOKUP($H905,'QB Inv Curr'!$H:$AE,23,FALSE),"")</f>
        <v>1080</v>
      </c>
      <c r="D905" s="17">
        <f>IFERROR(VLOOKUP($H905,'QB Inv Curr'!$H:$AL,29,FALSE),"")</f>
        <v>0</v>
      </c>
      <c r="E905" s="17" t="str">
        <f t="shared" si="103"/>
        <v/>
      </c>
      <c r="F905" s="17">
        <f t="shared" si="102"/>
        <v>0</v>
      </c>
      <c r="G905" s="20"/>
      <c r="H905" s="69" t="s">
        <v>795</v>
      </c>
      <c r="I905" s="20" t="s">
        <v>1120</v>
      </c>
      <c r="J905" s="279"/>
      <c r="K905" s="523"/>
      <c r="L905" s="21">
        <v>1</v>
      </c>
      <c r="M905" s="275" t="e">
        <f>VLOOKUP(A905,'Master Data'!A:P,23,FALSE)</f>
        <v>#REF!</v>
      </c>
      <c r="N905" s="72" t="e">
        <f t="shared" si="104"/>
        <v>#REF!</v>
      </c>
      <c r="O905" s="21"/>
      <c r="P905" s="21"/>
      <c r="Q905" s="256"/>
      <c r="R905" s="67"/>
      <c r="S905" s="67"/>
      <c r="T905" s="369"/>
      <c r="U905" s="384"/>
      <c r="V905" s="23"/>
      <c r="W905" s="23"/>
      <c r="X905" s="23"/>
      <c r="Y905" s="23"/>
      <c r="Z905" s="23"/>
      <c r="AA905" s="6"/>
      <c r="AB905"/>
      <c r="AE905" s="12"/>
      <c r="AF905" s="12"/>
      <c r="AG905" s="12"/>
      <c r="AH905" s="12"/>
      <c r="AI905" s="12"/>
      <c r="AJ905" s="12"/>
    </row>
    <row r="906" spans="1:36" s="6" customFormat="1">
      <c r="A906" s="69" t="s">
        <v>804</v>
      </c>
      <c r="B906" s="17">
        <f>IFERROR(VLOOKUP($H906,'QB Inv Curr'!$H:$AD,13,FALSE),"")</f>
        <v>984</v>
      </c>
      <c r="C906" s="17">
        <f>IFERROR(VLOOKUP($H906,'QB Inv Curr'!$H:$AE,23,FALSE),"")</f>
        <v>1728</v>
      </c>
      <c r="D906" s="17">
        <f>IFERROR(VLOOKUP($H906,'QB Inv Curr'!$H:$AL,29,FALSE),"")</f>
        <v>0</v>
      </c>
      <c r="E906" s="17" t="str">
        <f t="shared" si="103"/>
        <v/>
      </c>
      <c r="F906" s="17">
        <f t="shared" si="102"/>
        <v>0</v>
      </c>
      <c r="G906" s="20"/>
      <c r="H906" s="69" t="s">
        <v>804</v>
      </c>
      <c r="I906" s="20" t="s">
        <v>1121</v>
      </c>
      <c r="J906" s="279"/>
      <c r="K906" s="523"/>
      <c r="L906" s="21">
        <v>1</v>
      </c>
      <c r="M906" s="275" t="e">
        <f>VLOOKUP(A906,'Master Data'!A:P,23,FALSE)</f>
        <v>#REF!</v>
      </c>
      <c r="N906" s="72" t="e">
        <f t="shared" si="104"/>
        <v>#REF!</v>
      </c>
      <c r="O906" s="21"/>
      <c r="P906" s="21"/>
      <c r="Q906" s="256"/>
      <c r="R906" s="67"/>
      <c r="S906" s="67"/>
      <c r="T906" s="369"/>
      <c r="U906" s="384"/>
      <c r="V906" s="23"/>
      <c r="W906" s="23"/>
      <c r="X906" s="23"/>
      <c r="Y906" s="23"/>
      <c r="Z906" s="23"/>
    </row>
    <row r="907" spans="1:36" s="6" customFormat="1">
      <c r="A907" s="69" t="s">
        <v>578</v>
      </c>
      <c r="B907" s="17">
        <f>IFERROR(VLOOKUP($H907,'QB Inv Curr'!$H:$AD,13,FALSE),"")</f>
        <v>160</v>
      </c>
      <c r="C907" s="17">
        <f>IFERROR(VLOOKUP($H907,'QB Inv Curr'!$H:$AE,23,FALSE),"")</f>
        <v>0</v>
      </c>
      <c r="D907" s="17">
        <f>IFERROR(VLOOKUP($H907,'QB Inv Curr'!$H:$AL,29,FALSE),"")</f>
        <v>121.7</v>
      </c>
      <c r="E907" s="17">
        <f t="shared" si="103"/>
        <v>1.3147082990961381</v>
      </c>
      <c r="F907" s="17">
        <f t="shared" si="102"/>
        <v>1460.4</v>
      </c>
      <c r="G907" s="20"/>
      <c r="H907" s="69" t="s">
        <v>578</v>
      </c>
      <c r="I907" s="20" t="s">
        <v>1122</v>
      </c>
      <c r="J907" s="279"/>
      <c r="K907" s="523"/>
      <c r="L907" s="21">
        <v>1</v>
      </c>
      <c r="M907" s="275" t="e">
        <f>VLOOKUP(A907,'Master Data'!A:P,23,FALSE)</f>
        <v>#REF!</v>
      </c>
      <c r="N907" s="72" t="e">
        <f t="shared" si="104"/>
        <v>#REF!</v>
      </c>
      <c r="O907" s="21"/>
      <c r="P907" s="21"/>
      <c r="Q907" s="256"/>
      <c r="R907" s="67"/>
      <c r="S907" s="67"/>
      <c r="T907" s="369"/>
      <c r="U907" s="384"/>
      <c r="V907" s="23"/>
      <c r="W907" s="23"/>
      <c r="X907" s="23"/>
      <c r="Y907" s="23"/>
      <c r="Z907" s="23"/>
    </row>
    <row r="908" spans="1:36" s="4" customFormat="1">
      <c r="A908" s="69" t="s">
        <v>885</v>
      </c>
      <c r="B908" s="17">
        <f>IFERROR(VLOOKUP($H908,'QB Inv Curr'!$H:$AD,13,FALSE),"")</f>
        <v>750</v>
      </c>
      <c r="C908" s="17">
        <f>IFERROR(VLOOKUP($H908,'QB Inv Curr'!$H:$AE,23,FALSE),"")</f>
        <v>6400</v>
      </c>
      <c r="D908" s="17">
        <f>IFERROR(VLOOKUP($H908,'QB Inv Curr'!$H:$AL,29,FALSE),"")</f>
        <v>0</v>
      </c>
      <c r="E908" s="17" t="str">
        <f t="shared" si="103"/>
        <v/>
      </c>
      <c r="F908" s="17">
        <f t="shared" si="102"/>
        <v>0</v>
      </c>
      <c r="G908" s="20"/>
      <c r="H908" s="69" t="s">
        <v>885</v>
      </c>
      <c r="I908" s="20" t="s">
        <v>1102</v>
      </c>
      <c r="J908" s="279"/>
      <c r="K908" s="523"/>
      <c r="L908" s="21">
        <v>5</v>
      </c>
      <c r="M908" s="275" t="e">
        <f>VLOOKUP(A908,'Master Data'!A:P,23,FALSE)</f>
        <v>#REF!</v>
      </c>
      <c r="N908" s="72" t="e">
        <f t="shared" si="104"/>
        <v>#REF!</v>
      </c>
      <c r="O908" s="21"/>
      <c r="P908" s="21"/>
      <c r="Q908" s="291"/>
      <c r="R908" s="534"/>
      <c r="S908" s="534"/>
      <c r="T908" s="376"/>
      <c r="U908" s="384"/>
      <c r="V908" s="23"/>
      <c r="W908" s="23"/>
      <c r="X908" s="23"/>
      <c r="Y908" s="23"/>
      <c r="Z908" s="23"/>
    </row>
    <row r="909" spans="1:36" s="4" customFormat="1">
      <c r="A909" s="69" t="s">
        <v>632</v>
      </c>
      <c r="B909" s="17">
        <f>IFERROR(VLOOKUP($H909,'QB Inv Curr'!$H:$AD,13,FALSE),"")</f>
        <v>590</v>
      </c>
      <c r="C909" s="17">
        <f>IFERROR(VLOOKUP($H909,'QB Inv Curr'!$H:$AE,23,FALSE),"")</f>
        <v>650</v>
      </c>
      <c r="D909" s="17">
        <f>IFERROR(VLOOKUP($H909,'QB Inv Curr'!$H:$AL,29,FALSE),"")</f>
        <v>0</v>
      </c>
      <c r="E909" s="17" t="str">
        <f t="shared" si="103"/>
        <v/>
      </c>
      <c r="F909" s="17">
        <f t="shared" si="102"/>
        <v>0</v>
      </c>
      <c r="G909" s="554"/>
      <c r="H909" s="69" t="s">
        <v>632</v>
      </c>
      <c r="I909" s="20" t="s">
        <v>1103</v>
      </c>
      <c r="J909" s="285"/>
      <c r="K909" s="528"/>
      <c r="L909" s="21">
        <v>1</v>
      </c>
      <c r="M909" s="275" t="e">
        <f>VLOOKUP(A909,'Master Data'!A:P,23,FALSE)</f>
        <v>#REF!</v>
      </c>
      <c r="N909" s="72" t="e">
        <f t="shared" si="104"/>
        <v>#REF!</v>
      </c>
      <c r="O909" s="21"/>
      <c r="P909" s="21"/>
      <c r="Q909" s="291"/>
      <c r="R909" s="534"/>
      <c r="S909" s="534"/>
      <c r="T909" s="376"/>
      <c r="U909" s="385"/>
      <c r="V909" s="23"/>
      <c r="W909" s="23"/>
      <c r="X909" s="23"/>
      <c r="Y909" s="23"/>
      <c r="Z909" s="23"/>
    </row>
    <row r="910" spans="1:36" s="4" customFormat="1">
      <c r="A910" s="69" t="s">
        <v>648</v>
      </c>
      <c r="B910" s="17">
        <f>IFERROR(VLOOKUP($H910,'QB Inv Curr'!$H:$AD,13,FALSE),"")</f>
        <v>500</v>
      </c>
      <c r="C910" s="17">
        <f>IFERROR(VLOOKUP($H910,'QB Inv Curr'!$H:$AE,23,FALSE),"")</f>
        <v>0</v>
      </c>
      <c r="D910" s="17">
        <f>IFERROR(VLOOKUP($H910,'QB Inv Curr'!$H:$AL,29,FALSE),"")</f>
        <v>0</v>
      </c>
      <c r="E910" s="17" t="str">
        <f t="shared" si="103"/>
        <v/>
      </c>
      <c r="F910" s="17">
        <f t="shared" si="102"/>
        <v>0</v>
      </c>
      <c r="G910" s="554"/>
      <c r="H910" s="69" t="s">
        <v>648</v>
      </c>
      <c r="I910" s="20" t="s">
        <v>1104</v>
      </c>
      <c r="J910" s="285"/>
      <c r="K910" s="528"/>
      <c r="L910" s="21">
        <v>1</v>
      </c>
      <c r="M910" s="275" t="e">
        <f>VLOOKUP(A910,'Master Data'!A:P,23,FALSE)</f>
        <v>#REF!</v>
      </c>
      <c r="N910" s="72" t="e">
        <f t="shared" si="104"/>
        <v>#REF!</v>
      </c>
      <c r="O910" s="21"/>
      <c r="P910" s="21"/>
      <c r="Q910" s="291"/>
      <c r="R910" s="534"/>
      <c r="S910" s="534"/>
      <c r="T910" s="376"/>
      <c r="U910" s="384"/>
      <c r="V910" s="23"/>
      <c r="W910" s="23"/>
      <c r="X910" s="23"/>
      <c r="Y910" s="23"/>
      <c r="Z910" s="23"/>
    </row>
    <row r="911" spans="1:36" s="4" customFormat="1">
      <c r="A911" s="69" t="s">
        <v>737</v>
      </c>
      <c r="B911" s="17">
        <f>IFERROR(VLOOKUP($H911,'QB Inv Curr'!$H:$AD,13,FALSE),"")</f>
        <v>140</v>
      </c>
      <c r="C911" s="17">
        <f>IFERROR(VLOOKUP($H911,'QB Inv Curr'!$H:$AE,23,FALSE),"")</f>
        <v>0</v>
      </c>
      <c r="D911" s="17">
        <f>IFERROR(VLOOKUP($H911,'QB Inv Curr'!$H:$AL,29,FALSE),"")</f>
        <v>0</v>
      </c>
      <c r="E911" s="17" t="str">
        <f t="shared" si="103"/>
        <v/>
      </c>
      <c r="F911" s="17">
        <f t="shared" si="102"/>
        <v>0</v>
      </c>
      <c r="G911" s="554" t="s">
        <v>1105</v>
      </c>
      <c r="H911" s="69" t="s">
        <v>737</v>
      </c>
      <c r="I911" s="20" t="s">
        <v>1106</v>
      </c>
      <c r="J911" s="285"/>
      <c r="K911" s="528"/>
      <c r="L911" s="21"/>
      <c r="M911" s="275" t="e">
        <f>VLOOKUP(A911,'Master Data'!A:P,23,FALSE)</f>
        <v>#REF!</v>
      </c>
      <c r="N911" s="72" t="e">
        <f t="shared" si="104"/>
        <v>#REF!</v>
      </c>
      <c r="O911" s="21"/>
      <c r="P911" s="21"/>
      <c r="Q911" s="291"/>
      <c r="R911" s="534"/>
      <c r="S911" s="534"/>
      <c r="T911" s="376"/>
      <c r="U911" s="384"/>
      <c r="V911" s="23"/>
      <c r="W911" s="23"/>
      <c r="X911" s="23"/>
      <c r="Y911" s="23"/>
      <c r="Z911" s="23"/>
    </row>
    <row r="912" spans="1:36" s="4" customFormat="1">
      <c r="A912" s="69" t="s">
        <v>739</v>
      </c>
      <c r="B912" s="17">
        <f>IFERROR(VLOOKUP($H912,'QB Inv Curr'!$H:$AD,13,FALSE),"")</f>
        <v>1440</v>
      </c>
      <c r="C912" s="17">
        <f>IFERROR(VLOOKUP($H912,'QB Inv Curr'!$H:$AE,23,FALSE),"")</f>
        <v>0</v>
      </c>
      <c r="D912" s="17">
        <f>IFERROR(VLOOKUP($H912,'QB Inv Curr'!$H:$AL,29,FALSE),"")</f>
        <v>0</v>
      </c>
      <c r="E912" s="17" t="str">
        <f t="shared" si="103"/>
        <v/>
      </c>
      <c r="F912" s="17">
        <f t="shared" si="102"/>
        <v>0</v>
      </c>
      <c r="G912" s="554" t="s">
        <v>1105</v>
      </c>
      <c r="H912" s="69" t="s">
        <v>739</v>
      </c>
      <c r="I912" s="20" t="s">
        <v>1107</v>
      </c>
      <c r="J912" s="285"/>
      <c r="K912" s="528"/>
      <c r="L912" s="21">
        <v>1</v>
      </c>
      <c r="M912" s="275" t="e">
        <f>VLOOKUP(A912,'Master Data'!A:P,23,FALSE)</f>
        <v>#REF!</v>
      </c>
      <c r="N912" s="72" t="e">
        <f t="shared" si="104"/>
        <v>#REF!</v>
      </c>
      <c r="O912" s="21"/>
      <c r="P912" s="21"/>
      <c r="Q912" s="291"/>
      <c r="R912" s="534"/>
      <c r="S912" s="534"/>
      <c r="T912" s="376"/>
      <c r="U912" s="384"/>
      <c r="V912" s="23"/>
      <c r="W912" s="23"/>
      <c r="X912" s="23"/>
      <c r="Y912" s="23"/>
      <c r="Z912" s="23"/>
    </row>
    <row r="913" spans="1:36" s="4" customFormat="1">
      <c r="A913" s="69" t="s">
        <v>1108</v>
      </c>
      <c r="B913" s="17">
        <f>IFERROR(VLOOKUP($H913,'QB Inv Curr'!$H:$AD,13,FALSE),"")</f>
        <v>1500</v>
      </c>
      <c r="C913" s="17">
        <f>IFERROR(VLOOKUP($H913,'QB Inv Curr'!$H:$AE,23,FALSE),"")</f>
        <v>0</v>
      </c>
      <c r="D913" s="17">
        <f>IFERROR(VLOOKUP($H913,'QB Inv Curr'!$H:$AL,29,FALSE),"")</f>
        <v>0</v>
      </c>
      <c r="E913" s="17" t="str">
        <f t="shared" si="103"/>
        <v/>
      </c>
      <c r="F913" s="17">
        <f t="shared" si="102"/>
        <v>0</v>
      </c>
      <c r="G913" s="554" t="s">
        <v>1105</v>
      </c>
      <c r="H913" s="69" t="s">
        <v>1108</v>
      </c>
      <c r="I913" s="20" t="s">
        <v>1109</v>
      </c>
      <c r="J913" s="285"/>
      <c r="K913" s="528"/>
      <c r="L913" s="21">
        <v>1</v>
      </c>
      <c r="M913" s="275" t="e">
        <f>VLOOKUP(A913,'Master Data'!A:P,23,FALSE)</f>
        <v>#REF!</v>
      </c>
      <c r="N913" s="72" t="e">
        <f t="shared" si="104"/>
        <v>#REF!</v>
      </c>
      <c r="O913" s="21"/>
      <c r="P913" s="21"/>
      <c r="Q913" s="291"/>
      <c r="R913" s="534"/>
      <c r="S913" s="534"/>
      <c r="T913" s="376"/>
      <c r="U913" s="384"/>
      <c r="V913" s="23"/>
      <c r="W913" s="23"/>
      <c r="X913" s="23"/>
      <c r="Y913" s="23"/>
      <c r="Z913" s="23"/>
    </row>
    <row r="914" spans="1:36" s="4" customFormat="1">
      <c r="A914" s="69" t="s">
        <v>789</v>
      </c>
      <c r="B914" s="17">
        <f>IFERROR(VLOOKUP($H914,'QB Inv Curr'!$H:$AD,13,FALSE),"")</f>
        <v>3000</v>
      </c>
      <c r="C914" s="17">
        <f>IFERROR(VLOOKUP($H914,'QB Inv Curr'!$H:$AE,23,FALSE),"")</f>
        <v>2000</v>
      </c>
      <c r="D914" s="17">
        <f>IFERROR(VLOOKUP($H914,'QB Inv Curr'!$H:$AL,29,FALSE),"")</f>
        <v>0</v>
      </c>
      <c r="E914" s="17" t="str">
        <f t="shared" si="103"/>
        <v/>
      </c>
      <c r="F914" s="17">
        <f t="shared" si="102"/>
        <v>0</v>
      </c>
      <c r="G914" s="554" t="s">
        <v>1105</v>
      </c>
      <c r="H914" s="69" t="s">
        <v>789</v>
      </c>
      <c r="I914" s="20" t="s">
        <v>1110</v>
      </c>
      <c r="J914" s="285"/>
      <c r="K914" s="528"/>
      <c r="L914" s="21">
        <v>1</v>
      </c>
      <c r="M914" s="275" t="e">
        <f>VLOOKUP(A914,'Master Data'!A:P,23,FALSE)</f>
        <v>#REF!</v>
      </c>
      <c r="N914" s="72" t="e">
        <f t="shared" si="104"/>
        <v>#REF!</v>
      </c>
      <c r="O914" s="21"/>
      <c r="P914" s="21"/>
      <c r="Q914" s="291"/>
      <c r="R914" s="534"/>
      <c r="S914" s="534"/>
      <c r="T914" s="376"/>
      <c r="U914" s="385"/>
      <c r="V914" s="23"/>
      <c r="W914" s="23"/>
      <c r="X914" s="23"/>
      <c r="Y914" s="23"/>
      <c r="Z914" s="23"/>
    </row>
    <row r="915" spans="1:36" s="2" customFormat="1">
      <c r="A915" s="69" t="s">
        <v>741</v>
      </c>
      <c r="B915" s="17">
        <f>IFERROR(VLOOKUP($H915,'QB Inv Curr'!$H:$AD,13,FALSE),"")</f>
        <v>1440</v>
      </c>
      <c r="C915" s="17">
        <f>IFERROR(VLOOKUP($H915,'QB Inv Curr'!$H:$AE,23,FALSE),"")</f>
        <v>0</v>
      </c>
      <c r="D915" s="17">
        <f>IFERROR(VLOOKUP($H915,'QB Inv Curr'!$H:$AL,29,FALSE),"")</f>
        <v>0</v>
      </c>
      <c r="E915" s="17" t="str">
        <f t="shared" si="103"/>
        <v/>
      </c>
      <c r="F915" s="17">
        <f t="shared" si="102"/>
        <v>0</v>
      </c>
      <c r="G915" s="554" t="s">
        <v>1105</v>
      </c>
      <c r="H915" s="69" t="s">
        <v>741</v>
      </c>
      <c r="I915" s="20" t="s">
        <v>791</v>
      </c>
      <c r="J915" s="279"/>
      <c r="K915" s="523"/>
      <c r="L915" s="21">
        <v>1</v>
      </c>
      <c r="M915" s="275" t="e">
        <f>VLOOKUP(A915,'Master Data'!A:P,23,FALSE)</f>
        <v>#REF!</v>
      </c>
      <c r="N915" s="72" t="e">
        <f t="shared" si="104"/>
        <v>#REF!</v>
      </c>
      <c r="O915" s="21"/>
      <c r="P915" s="21"/>
      <c r="Q915" s="289"/>
      <c r="R915" s="532"/>
      <c r="S915" s="532"/>
      <c r="T915" s="370"/>
      <c r="U915" s="384"/>
      <c r="V915" s="23"/>
      <c r="W915" s="23"/>
      <c r="X915" s="23"/>
      <c r="Y915" s="23"/>
      <c r="Z915" s="23"/>
    </row>
    <row r="916" spans="1:36" s="268" customFormat="1">
      <c r="A916" s="543"/>
      <c r="B916" s="17" t="str">
        <f>IFERROR(VLOOKUP($H916,'QB Inv Curr'!$H:$AD,13,FALSE),"")</f>
        <v/>
      </c>
      <c r="C916" s="17" t="str">
        <f>IFERROR(VLOOKUP($H916,'QB Inv Curr'!$H:$AE,23,FALSE),"")</f>
        <v/>
      </c>
      <c r="D916" s="17" t="str">
        <f>IFERROR(VLOOKUP($H916,'QB Inv Curr'!$H:$AL,29,FALSE),"")</f>
        <v/>
      </c>
      <c r="E916" s="17" t="str">
        <f t="shared" si="103"/>
        <v/>
      </c>
      <c r="F916" s="17" t="str">
        <f t="shared" si="102"/>
        <v/>
      </c>
      <c r="G916" s="541"/>
      <c r="H916" s="543"/>
      <c r="I916" s="541"/>
      <c r="J916" s="281"/>
      <c r="K916" s="524"/>
      <c r="L916" s="86"/>
      <c r="M916" s="87"/>
      <c r="N916" s="87"/>
      <c r="O916" s="86"/>
      <c r="P916" s="86"/>
      <c r="Q916" s="249"/>
      <c r="R916" s="67"/>
      <c r="S916" s="67"/>
      <c r="T916" s="369"/>
      <c r="U916" s="384"/>
      <c r="V916" s="23"/>
      <c r="W916" s="23"/>
      <c r="X916" s="23"/>
      <c r="Y916" s="23"/>
      <c r="Z916" s="23"/>
      <c r="AA916" s="6"/>
      <c r="AB916"/>
      <c r="AE916" s="12"/>
      <c r="AF916" s="12"/>
      <c r="AG916" s="12"/>
      <c r="AH916" s="12"/>
      <c r="AI916" s="12"/>
      <c r="AJ916" s="12"/>
    </row>
    <row r="917" spans="1:36" s="268" customFormat="1" ht="30.75">
      <c r="A917" s="555" t="s">
        <v>253</v>
      </c>
      <c r="B917" s="17" t="str">
        <f>IFERROR(VLOOKUP($H917,'QB Inv Curr'!$H:$AD,13,FALSE),"")</f>
        <v/>
      </c>
      <c r="C917" s="17" t="str">
        <f>IFERROR(VLOOKUP($H917,'QB Inv Curr'!$H:$AE,23,FALSE),"")</f>
        <v/>
      </c>
      <c r="D917" s="17" t="str">
        <f>IFERROR(VLOOKUP($H917,'QB Inv Curr'!$H:$AL,29,FALSE),"")</f>
        <v/>
      </c>
      <c r="E917" s="17" t="str">
        <f t="shared" si="103"/>
        <v/>
      </c>
      <c r="F917" s="17" t="str">
        <f t="shared" si="102"/>
        <v/>
      </c>
      <c r="G917" s="542" t="s">
        <v>254</v>
      </c>
      <c r="H917" s="555" t="s">
        <v>253</v>
      </c>
      <c r="I917" s="542"/>
      <c r="J917" s="279" t="s">
        <v>1198</v>
      </c>
      <c r="K917" s="521">
        <v>810797030759</v>
      </c>
      <c r="L917" s="17">
        <v>1</v>
      </c>
      <c r="M917" s="78"/>
      <c r="N917" s="78"/>
      <c r="O917" s="17">
        <v>240</v>
      </c>
      <c r="P917" s="17">
        <v>20</v>
      </c>
      <c r="Q917" s="18"/>
      <c r="R917" s="255" t="e">
        <v>#N/A</v>
      </c>
      <c r="S917" s="255" t="e">
        <v>#N/A</v>
      </c>
      <c r="T917" s="371"/>
      <c r="U917" s="384">
        <v>304</v>
      </c>
      <c r="V917" s="23"/>
      <c r="W917" s="66">
        <f>Q917*1.55</f>
        <v>0</v>
      </c>
      <c r="X917" s="260" t="e">
        <f>SUM(W917-Q917)/W917</f>
        <v>#DIV/0!</v>
      </c>
      <c r="Y917" s="66">
        <f>Y912</f>
        <v>0</v>
      </c>
      <c r="Z917" s="260" t="e">
        <f>SUM(Y917-W917)/Y917</f>
        <v>#DIV/0!</v>
      </c>
      <c r="AA917" s="287">
        <f>AA912</f>
        <v>0</v>
      </c>
      <c r="AB917" s="261" t="e">
        <f>SUM(AA917-Q917)/AA917</f>
        <v>#DIV/0!</v>
      </c>
      <c r="AE917" s="12"/>
      <c r="AF917" s="12"/>
      <c r="AG917" s="12"/>
      <c r="AH917" s="12"/>
      <c r="AI917" s="12"/>
      <c r="AJ917" s="12"/>
    </row>
    <row r="918" spans="1:36" s="268" customFormat="1">
      <c r="A918" s="69"/>
      <c r="B918" s="17" t="str">
        <f>IFERROR(VLOOKUP($H918,'QB Inv Curr'!$H:$AD,13,FALSE),"")</f>
        <v/>
      </c>
      <c r="C918" s="17" t="str">
        <f>IFERROR(VLOOKUP($H918,'QB Inv Curr'!$H:$AE,23,FALSE),"")</f>
        <v/>
      </c>
      <c r="D918" s="17" t="str">
        <f>IFERROR(VLOOKUP($H918,'QB Inv Curr'!$H:$AL,29,FALSE),"")</f>
        <v/>
      </c>
      <c r="E918" s="17" t="str">
        <f t="shared" si="103"/>
        <v/>
      </c>
      <c r="F918" s="17" t="str">
        <f t="shared" si="102"/>
        <v/>
      </c>
      <c r="G918" s="69" t="s">
        <v>1199</v>
      </c>
      <c r="H918" s="69"/>
      <c r="I918" s="20" t="s">
        <v>1200</v>
      </c>
      <c r="J918" s="279"/>
      <c r="K918" s="523"/>
      <c r="L918" s="21">
        <v>1</v>
      </c>
      <c r="M918" s="275" t="e">
        <f>VLOOKUP(A918,'Master Data'!A:P,23,FALSE)</f>
        <v>#N/A</v>
      </c>
      <c r="N918" s="72" t="e">
        <f t="shared" ref="N918:N929" si="105">M918*L918</f>
        <v>#N/A</v>
      </c>
      <c r="O918" s="21"/>
      <c r="P918" s="21"/>
      <c r="Q918" s="269"/>
      <c r="R918" s="67"/>
      <c r="S918" s="67"/>
      <c r="T918" s="369"/>
      <c r="U918" s="384">
        <v>305</v>
      </c>
      <c r="V918" s="23"/>
      <c r="W918" s="23"/>
      <c r="X918" s="23"/>
      <c r="Y918" s="23"/>
      <c r="Z918" s="23"/>
      <c r="AA918" s="287"/>
      <c r="AB918"/>
      <c r="AE918" s="12"/>
      <c r="AF918" s="12"/>
      <c r="AG918" s="12"/>
      <c r="AH918" s="12"/>
      <c r="AI918" s="12"/>
      <c r="AJ918" s="12"/>
    </row>
    <row r="919" spans="1:36" s="268" customFormat="1">
      <c r="A919" s="69" t="s">
        <v>795</v>
      </c>
      <c r="B919" s="17">
        <f>IFERROR(VLOOKUP($H919,'QB Inv Curr'!$H:$AD,13,FALSE),"")</f>
        <v>1190</v>
      </c>
      <c r="C919" s="17">
        <f>IFERROR(VLOOKUP($H919,'QB Inv Curr'!$H:$AE,23,FALSE),"")</f>
        <v>1080</v>
      </c>
      <c r="D919" s="17">
        <f>IFERROR(VLOOKUP($H919,'QB Inv Curr'!$H:$AL,29,FALSE),"")</f>
        <v>0</v>
      </c>
      <c r="E919" s="17" t="str">
        <f t="shared" si="103"/>
        <v/>
      </c>
      <c r="F919" s="17">
        <f t="shared" si="102"/>
        <v>0</v>
      </c>
      <c r="G919" s="20"/>
      <c r="H919" s="69" t="s">
        <v>795</v>
      </c>
      <c r="I919" s="20" t="s">
        <v>1120</v>
      </c>
      <c r="J919" s="279"/>
      <c r="K919" s="523"/>
      <c r="L919" s="21">
        <v>1</v>
      </c>
      <c r="M919" s="275" t="e">
        <f>VLOOKUP(A919,'Master Data'!A:P,23,FALSE)</f>
        <v>#REF!</v>
      </c>
      <c r="N919" s="72" t="e">
        <f t="shared" si="105"/>
        <v>#REF!</v>
      </c>
      <c r="O919" s="21"/>
      <c r="P919" s="21"/>
      <c r="Q919" s="256"/>
      <c r="R919" s="67"/>
      <c r="S919" s="67"/>
      <c r="T919" s="369"/>
      <c r="U919" s="385">
        <v>306</v>
      </c>
      <c r="V919" s="23"/>
      <c r="W919" s="23"/>
      <c r="X919" s="23"/>
      <c r="Y919" s="23"/>
      <c r="Z919" s="23"/>
      <c r="AA919" s="6"/>
      <c r="AB919"/>
      <c r="AE919" s="12"/>
      <c r="AF919" s="12"/>
      <c r="AG919" s="12"/>
      <c r="AH919" s="12"/>
      <c r="AI919" s="12"/>
      <c r="AJ919" s="12"/>
    </row>
    <row r="920" spans="1:36" s="268" customFormat="1">
      <c r="A920" s="69" t="s">
        <v>804</v>
      </c>
      <c r="B920" s="17">
        <f>IFERROR(VLOOKUP($H920,'QB Inv Curr'!$H:$AD,13,FALSE),"")</f>
        <v>984</v>
      </c>
      <c r="C920" s="17">
        <f>IFERROR(VLOOKUP($H920,'QB Inv Curr'!$H:$AE,23,FALSE),"")</f>
        <v>1728</v>
      </c>
      <c r="D920" s="17">
        <f>IFERROR(VLOOKUP($H920,'QB Inv Curr'!$H:$AL,29,FALSE),"")</f>
        <v>0</v>
      </c>
      <c r="E920" s="17" t="str">
        <f t="shared" si="103"/>
        <v/>
      </c>
      <c r="F920" s="17">
        <f t="shared" si="102"/>
        <v>0</v>
      </c>
      <c r="G920" s="20"/>
      <c r="H920" s="69" t="s">
        <v>804</v>
      </c>
      <c r="I920" s="20" t="s">
        <v>1121</v>
      </c>
      <c r="J920" s="279"/>
      <c r="K920" s="523"/>
      <c r="L920" s="21">
        <v>1</v>
      </c>
      <c r="M920" s="275" t="e">
        <f>VLOOKUP(A920,'Master Data'!A:P,23,FALSE)</f>
        <v>#REF!</v>
      </c>
      <c r="N920" s="72" t="e">
        <f t="shared" si="105"/>
        <v>#REF!</v>
      </c>
      <c r="O920" s="21"/>
      <c r="P920" s="21"/>
      <c r="Q920" s="256"/>
      <c r="R920" s="67"/>
      <c r="S920" s="67"/>
      <c r="T920" s="369"/>
      <c r="U920" s="384">
        <v>307</v>
      </c>
      <c r="V920" s="23"/>
      <c r="W920" s="23"/>
      <c r="X920" s="23"/>
      <c r="Y920" s="23"/>
      <c r="Z920" s="23"/>
      <c r="AA920" s="6"/>
      <c r="AB920"/>
      <c r="AE920" s="12"/>
      <c r="AF920" s="12"/>
      <c r="AG920" s="12"/>
      <c r="AH920" s="12"/>
      <c r="AI920" s="12"/>
      <c r="AJ920" s="12"/>
    </row>
    <row r="921" spans="1:36" s="268" customFormat="1">
      <c r="A921" s="69" t="s">
        <v>578</v>
      </c>
      <c r="B921" s="17">
        <f>IFERROR(VLOOKUP($H921,'QB Inv Curr'!$H:$AD,13,FALSE),"")</f>
        <v>160</v>
      </c>
      <c r="C921" s="17">
        <f>IFERROR(VLOOKUP($H921,'QB Inv Curr'!$H:$AE,23,FALSE),"")</f>
        <v>0</v>
      </c>
      <c r="D921" s="17">
        <f>IFERROR(VLOOKUP($H921,'QB Inv Curr'!$H:$AL,29,FALSE),"")</f>
        <v>121.7</v>
      </c>
      <c r="E921" s="17">
        <f t="shared" si="103"/>
        <v>1.3147082990961381</v>
      </c>
      <c r="F921" s="17">
        <f t="shared" si="102"/>
        <v>1460.4</v>
      </c>
      <c r="G921" s="20"/>
      <c r="H921" s="69" t="s">
        <v>578</v>
      </c>
      <c r="I921" s="20" t="s">
        <v>1122</v>
      </c>
      <c r="J921" s="279"/>
      <c r="K921" s="523"/>
      <c r="L921" s="21">
        <v>1</v>
      </c>
      <c r="M921" s="275" t="e">
        <f>VLOOKUP(A921,'Master Data'!A:P,23,FALSE)</f>
        <v>#REF!</v>
      </c>
      <c r="N921" s="72" t="e">
        <f t="shared" si="105"/>
        <v>#REF!</v>
      </c>
      <c r="O921" s="21"/>
      <c r="P921" s="21"/>
      <c r="Q921" s="256"/>
      <c r="R921" s="67"/>
      <c r="S921" s="67"/>
      <c r="T921" s="369"/>
      <c r="U921" s="384">
        <v>308</v>
      </c>
      <c r="V921" s="23"/>
      <c r="W921" s="23"/>
      <c r="X921" s="23"/>
      <c r="Y921" s="23"/>
      <c r="Z921" s="23"/>
      <c r="AA921" s="6"/>
      <c r="AB921"/>
      <c r="AE921" s="12"/>
      <c r="AF921" s="12"/>
      <c r="AG921" s="12"/>
      <c r="AH921" s="12"/>
      <c r="AI921" s="12"/>
      <c r="AJ921" s="12"/>
    </row>
    <row r="922" spans="1:36" s="268" customFormat="1">
      <c r="A922" s="69" t="s">
        <v>885</v>
      </c>
      <c r="B922" s="17">
        <f>IFERROR(VLOOKUP($H922,'QB Inv Curr'!$H:$AD,13,FALSE),"")</f>
        <v>750</v>
      </c>
      <c r="C922" s="17">
        <f>IFERROR(VLOOKUP($H922,'QB Inv Curr'!$H:$AE,23,FALSE),"")</f>
        <v>6400</v>
      </c>
      <c r="D922" s="17">
        <f>IFERROR(VLOOKUP($H922,'QB Inv Curr'!$H:$AL,29,FALSE),"")</f>
        <v>0</v>
      </c>
      <c r="E922" s="17" t="str">
        <f t="shared" si="103"/>
        <v/>
      </c>
      <c r="F922" s="17">
        <f t="shared" si="102"/>
        <v>0</v>
      </c>
      <c r="G922" s="20"/>
      <c r="H922" s="69" t="s">
        <v>885</v>
      </c>
      <c r="I922" s="20" t="s">
        <v>1102</v>
      </c>
      <c r="J922" s="279"/>
      <c r="K922" s="523"/>
      <c r="L922" s="21">
        <v>5</v>
      </c>
      <c r="M922" s="275" t="e">
        <f>VLOOKUP(A922,'Master Data'!A:P,23,FALSE)</f>
        <v>#REF!</v>
      </c>
      <c r="N922" s="72" t="e">
        <f t="shared" si="105"/>
        <v>#REF!</v>
      </c>
      <c r="O922" s="21"/>
      <c r="P922" s="21"/>
      <c r="Q922" s="256"/>
      <c r="R922" s="67"/>
      <c r="S922" s="67"/>
      <c r="T922" s="369"/>
      <c r="U922" s="384">
        <v>309</v>
      </c>
      <c r="V922" s="23"/>
      <c r="W922" s="23"/>
      <c r="X922" s="23"/>
      <c r="Y922" s="23"/>
      <c r="Z922" s="23"/>
      <c r="AA922" s="6"/>
      <c r="AB922"/>
      <c r="AE922" s="12"/>
      <c r="AF922" s="12"/>
      <c r="AG922" s="12"/>
      <c r="AH922" s="12"/>
      <c r="AI922" s="12"/>
      <c r="AJ922" s="12"/>
    </row>
    <row r="923" spans="1:36" s="268" customFormat="1">
      <c r="A923" s="69" t="s">
        <v>632</v>
      </c>
      <c r="B923" s="17">
        <f>IFERROR(VLOOKUP($H923,'QB Inv Curr'!$H:$AD,13,FALSE),"")</f>
        <v>590</v>
      </c>
      <c r="C923" s="17">
        <f>IFERROR(VLOOKUP($H923,'QB Inv Curr'!$H:$AE,23,FALSE),"")</f>
        <v>650</v>
      </c>
      <c r="D923" s="17">
        <f>IFERROR(VLOOKUP($H923,'QB Inv Curr'!$H:$AL,29,FALSE),"")</f>
        <v>0</v>
      </c>
      <c r="E923" s="17" t="str">
        <f t="shared" si="103"/>
        <v/>
      </c>
      <c r="F923" s="17">
        <f t="shared" si="102"/>
        <v>0</v>
      </c>
      <c r="G923" s="554"/>
      <c r="H923" s="69" t="s">
        <v>632</v>
      </c>
      <c r="I923" s="20" t="s">
        <v>1103</v>
      </c>
      <c r="J923" s="279"/>
      <c r="K923" s="523"/>
      <c r="L923" s="21">
        <v>1</v>
      </c>
      <c r="M923" s="275" t="e">
        <f>VLOOKUP(A923,'Master Data'!A:P,23,FALSE)</f>
        <v>#REF!</v>
      </c>
      <c r="N923" s="72" t="e">
        <f t="shared" si="105"/>
        <v>#REF!</v>
      </c>
      <c r="O923" s="21"/>
      <c r="P923" s="21"/>
      <c r="Q923" s="256"/>
      <c r="R923" s="67"/>
      <c r="S923" s="67"/>
      <c r="T923" s="369"/>
      <c r="U923" s="384">
        <v>310</v>
      </c>
      <c r="V923" s="23"/>
      <c r="W923" s="23"/>
      <c r="X923" s="23"/>
      <c r="Y923" s="23"/>
      <c r="Z923" s="23"/>
      <c r="AA923" s="6"/>
      <c r="AB923"/>
      <c r="AE923" s="12"/>
      <c r="AF923" s="12"/>
      <c r="AG923" s="12"/>
      <c r="AH923" s="12"/>
      <c r="AI923" s="12"/>
      <c r="AJ923" s="12"/>
    </row>
    <row r="924" spans="1:36" s="268" customFormat="1">
      <c r="A924" s="69" t="s">
        <v>648</v>
      </c>
      <c r="B924" s="17">
        <f>IFERROR(VLOOKUP($H924,'QB Inv Curr'!$H:$AD,13,FALSE),"")</f>
        <v>500</v>
      </c>
      <c r="C924" s="17">
        <f>IFERROR(VLOOKUP($H924,'QB Inv Curr'!$H:$AE,23,FALSE),"")</f>
        <v>0</v>
      </c>
      <c r="D924" s="17">
        <f>IFERROR(VLOOKUP($H924,'QB Inv Curr'!$H:$AL,29,FALSE),"")</f>
        <v>0</v>
      </c>
      <c r="E924" s="17" t="str">
        <f t="shared" si="103"/>
        <v/>
      </c>
      <c r="F924" s="17">
        <f t="shared" si="102"/>
        <v>0</v>
      </c>
      <c r="G924" s="554"/>
      <c r="H924" s="69" t="s">
        <v>648</v>
      </c>
      <c r="I924" s="20" t="s">
        <v>1104</v>
      </c>
      <c r="J924" s="279"/>
      <c r="K924" s="523"/>
      <c r="L924" s="21">
        <v>1</v>
      </c>
      <c r="M924" s="275" t="e">
        <f>VLOOKUP(A924,'Master Data'!A:P,23,FALSE)</f>
        <v>#REF!</v>
      </c>
      <c r="N924" s="72" t="e">
        <f t="shared" si="105"/>
        <v>#REF!</v>
      </c>
      <c r="O924" s="21"/>
      <c r="P924" s="21"/>
      <c r="Q924" s="256"/>
      <c r="R924" s="67"/>
      <c r="S924" s="67"/>
      <c r="T924" s="369"/>
      <c r="U924" s="385">
        <v>311</v>
      </c>
      <c r="V924" s="23"/>
      <c r="W924" s="23"/>
      <c r="X924" s="23"/>
      <c r="Y924" s="23"/>
      <c r="Z924" s="23"/>
      <c r="AA924" s="6"/>
      <c r="AB924"/>
      <c r="AE924" s="12"/>
      <c r="AF924" s="12"/>
      <c r="AG924" s="12"/>
      <c r="AH924" s="12"/>
      <c r="AI924" s="12"/>
      <c r="AJ924" s="12"/>
    </row>
    <row r="925" spans="1:36" s="2" customFormat="1">
      <c r="A925" s="69" t="s">
        <v>737</v>
      </c>
      <c r="B925" s="17">
        <f>IFERROR(VLOOKUP($H925,'QB Inv Curr'!$H:$AD,13,FALSE),"")</f>
        <v>140</v>
      </c>
      <c r="C925" s="17">
        <f>IFERROR(VLOOKUP($H925,'QB Inv Curr'!$H:$AE,23,FALSE),"")</f>
        <v>0</v>
      </c>
      <c r="D925" s="17">
        <f>IFERROR(VLOOKUP($H925,'QB Inv Curr'!$H:$AL,29,FALSE),"")</f>
        <v>0</v>
      </c>
      <c r="E925" s="17" t="str">
        <f t="shared" si="103"/>
        <v/>
      </c>
      <c r="F925" s="17">
        <f t="shared" si="102"/>
        <v>0</v>
      </c>
      <c r="G925" s="554" t="s">
        <v>1105</v>
      </c>
      <c r="H925" s="69" t="s">
        <v>737</v>
      </c>
      <c r="I925" s="20" t="s">
        <v>1106</v>
      </c>
      <c r="J925" s="279"/>
      <c r="K925" s="523"/>
      <c r="L925" s="21"/>
      <c r="M925" s="275" t="e">
        <f>VLOOKUP(A925,'Master Data'!A:P,23,FALSE)</f>
        <v>#REF!</v>
      </c>
      <c r="N925" s="72" t="e">
        <f t="shared" si="105"/>
        <v>#REF!</v>
      </c>
      <c r="O925" s="21"/>
      <c r="P925" s="21"/>
      <c r="Q925" s="289"/>
      <c r="R925" s="532"/>
      <c r="S925" s="532"/>
      <c r="T925" s="370"/>
      <c r="U925" s="384">
        <v>312</v>
      </c>
      <c r="V925" s="23"/>
      <c r="W925" s="23"/>
      <c r="X925" s="23"/>
      <c r="Y925" s="23"/>
      <c r="Z925" s="23"/>
    </row>
    <row r="926" spans="1:36" s="268" customFormat="1">
      <c r="A926" s="69" t="s">
        <v>739</v>
      </c>
      <c r="B926" s="17">
        <f>IFERROR(VLOOKUP($H926,'QB Inv Curr'!$H:$AD,13,FALSE),"")</f>
        <v>1440</v>
      </c>
      <c r="C926" s="17">
        <f>IFERROR(VLOOKUP($H926,'QB Inv Curr'!$H:$AE,23,FALSE),"")</f>
        <v>0</v>
      </c>
      <c r="D926" s="17">
        <f>IFERROR(VLOOKUP($H926,'QB Inv Curr'!$H:$AL,29,FALSE),"")</f>
        <v>0</v>
      </c>
      <c r="E926" s="17" t="str">
        <f t="shared" si="103"/>
        <v/>
      </c>
      <c r="F926" s="17">
        <f t="shared" si="102"/>
        <v>0</v>
      </c>
      <c r="G926" s="554" t="s">
        <v>1105</v>
      </c>
      <c r="H926" s="69" t="s">
        <v>739</v>
      </c>
      <c r="I926" s="20" t="s">
        <v>1107</v>
      </c>
      <c r="J926" s="279"/>
      <c r="K926" s="523"/>
      <c r="L926" s="21">
        <v>1</v>
      </c>
      <c r="M926" s="275" t="e">
        <f>VLOOKUP(A926,'Master Data'!A:P,23,FALSE)</f>
        <v>#REF!</v>
      </c>
      <c r="N926" s="72" t="e">
        <f t="shared" si="105"/>
        <v>#REF!</v>
      </c>
      <c r="O926" s="21"/>
      <c r="P926" s="21"/>
      <c r="Q926" s="256"/>
      <c r="R926" s="67"/>
      <c r="S926" s="67"/>
      <c r="T926" s="369"/>
      <c r="U926" s="384">
        <v>313</v>
      </c>
      <c r="V926" s="23"/>
      <c r="W926" s="23"/>
      <c r="X926" s="23"/>
      <c r="Y926" s="23"/>
      <c r="Z926" s="23"/>
      <c r="AA926" s="6"/>
      <c r="AB926"/>
      <c r="AE926" s="12"/>
      <c r="AF926" s="12"/>
      <c r="AG926" s="12"/>
      <c r="AH926" s="12"/>
      <c r="AI926" s="12"/>
      <c r="AJ926" s="12"/>
    </row>
    <row r="927" spans="1:36" s="268" customFormat="1">
      <c r="A927" s="69" t="s">
        <v>1108</v>
      </c>
      <c r="B927" s="17">
        <f>IFERROR(VLOOKUP($H927,'QB Inv Curr'!$H:$AD,13,FALSE),"")</f>
        <v>1500</v>
      </c>
      <c r="C927" s="17">
        <f>IFERROR(VLOOKUP($H927,'QB Inv Curr'!$H:$AE,23,FALSE),"")</f>
        <v>0</v>
      </c>
      <c r="D927" s="17">
        <f>IFERROR(VLOOKUP($H927,'QB Inv Curr'!$H:$AL,29,FALSE),"")</f>
        <v>0</v>
      </c>
      <c r="E927" s="17" t="str">
        <f t="shared" si="103"/>
        <v/>
      </c>
      <c r="F927" s="17">
        <f t="shared" si="102"/>
        <v>0</v>
      </c>
      <c r="G927" s="554" t="s">
        <v>1105</v>
      </c>
      <c r="H927" s="69" t="s">
        <v>1108</v>
      </c>
      <c r="I927" s="20" t="s">
        <v>1109</v>
      </c>
      <c r="J927" s="279"/>
      <c r="K927" s="523"/>
      <c r="L927" s="21">
        <v>1</v>
      </c>
      <c r="M927" s="275" t="e">
        <f>VLOOKUP(A927,'Master Data'!A:P,23,FALSE)</f>
        <v>#REF!</v>
      </c>
      <c r="N927" s="72" t="e">
        <f t="shared" si="105"/>
        <v>#REF!</v>
      </c>
      <c r="O927" s="21"/>
      <c r="P927" s="21"/>
      <c r="Q927" s="256"/>
      <c r="R927" s="67"/>
      <c r="S927" s="67"/>
      <c r="T927" s="369"/>
      <c r="U927" s="384">
        <v>314</v>
      </c>
      <c r="V927" s="23"/>
      <c r="W927" s="23"/>
      <c r="X927" s="23"/>
      <c r="Y927" s="23"/>
      <c r="Z927" s="23"/>
      <c r="AA927" s="6"/>
      <c r="AB927"/>
      <c r="AE927" s="12"/>
      <c r="AF927" s="12"/>
      <c r="AG927" s="12"/>
      <c r="AH927" s="12"/>
      <c r="AI927" s="12"/>
      <c r="AJ927" s="12"/>
    </row>
    <row r="928" spans="1:36" s="268" customFormat="1">
      <c r="A928" s="69" t="s">
        <v>789</v>
      </c>
      <c r="B928" s="17">
        <f>IFERROR(VLOOKUP($H928,'QB Inv Curr'!$H:$AD,13,FALSE),"")</f>
        <v>3000</v>
      </c>
      <c r="C928" s="17">
        <f>IFERROR(VLOOKUP($H928,'QB Inv Curr'!$H:$AE,23,FALSE),"")</f>
        <v>2000</v>
      </c>
      <c r="D928" s="17">
        <f>IFERROR(VLOOKUP($H928,'QB Inv Curr'!$H:$AL,29,FALSE),"")</f>
        <v>0</v>
      </c>
      <c r="E928" s="17" t="str">
        <f t="shared" si="103"/>
        <v/>
      </c>
      <c r="F928" s="17">
        <f t="shared" si="102"/>
        <v>0</v>
      </c>
      <c r="G928" s="554" t="s">
        <v>1105</v>
      </c>
      <c r="H928" s="69" t="s">
        <v>789</v>
      </c>
      <c r="I928" s="20" t="s">
        <v>1110</v>
      </c>
      <c r="J928" s="279"/>
      <c r="K928" s="523"/>
      <c r="L928" s="21">
        <v>1</v>
      </c>
      <c r="M928" s="275" t="e">
        <f>VLOOKUP(A928,'Master Data'!A:P,23,FALSE)</f>
        <v>#REF!</v>
      </c>
      <c r="N928" s="72" t="e">
        <f t="shared" si="105"/>
        <v>#REF!</v>
      </c>
      <c r="O928" s="21"/>
      <c r="P928" s="21"/>
      <c r="Q928" s="256"/>
      <c r="R928" s="67"/>
      <c r="S928" s="67"/>
      <c r="T928" s="369"/>
      <c r="U928" s="384">
        <v>315</v>
      </c>
      <c r="V928" s="23"/>
      <c r="W928" s="23"/>
      <c r="X928" s="23"/>
      <c r="Y928" s="23"/>
      <c r="Z928" s="23"/>
      <c r="AA928" s="6"/>
      <c r="AB928"/>
      <c r="AE928" s="12"/>
      <c r="AF928" s="12"/>
      <c r="AG928" s="12"/>
      <c r="AH928" s="12"/>
      <c r="AI928" s="12"/>
      <c r="AJ928" s="12"/>
    </row>
    <row r="929" spans="1:31" s="2" customFormat="1">
      <c r="A929" s="69" t="s">
        <v>741</v>
      </c>
      <c r="B929" s="17">
        <f>IFERROR(VLOOKUP($H929,'QB Inv Curr'!$H:$AD,13,FALSE),"")</f>
        <v>1440</v>
      </c>
      <c r="C929" s="17">
        <f>IFERROR(VLOOKUP($H929,'QB Inv Curr'!$H:$AE,23,FALSE),"")</f>
        <v>0</v>
      </c>
      <c r="D929" s="17">
        <f>IFERROR(VLOOKUP($H929,'QB Inv Curr'!$H:$AL,29,FALSE),"")</f>
        <v>0</v>
      </c>
      <c r="E929" s="17" t="str">
        <f t="shared" si="103"/>
        <v/>
      </c>
      <c r="F929" s="17">
        <f t="shared" si="102"/>
        <v>0</v>
      </c>
      <c r="G929" s="554" t="s">
        <v>1105</v>
      </c>
      <c r="H929" s="69" t="s">
        <v>741</v>
      </c>
      <c r="I929" s="20" t="s">
        <v>791</v>
      </c>
      <c r="J929" s="279"/>
      <c r="K929" s="523"/>
      <c r="L929" s="21">
        <v>1</v>
      </c>
      <c r="M929" s="275" t="e">
        <f>VLOOKUP(A929,'Master Data'!A:P,23,FALSE)</f>
        <v>#REF!</v>
      </c>
      <c r="N929" s="72" t="e">
        <f t="shared" si="105"/>
        <v>#REF!</v>
      </c>
      <c r="O929" s="21"/>
      <c r="P929" s="21"/>
      <c r="Q929" s="289"/>
      <c r="R929" s="532"/>
      <c r="S929" s="532"/>
      <c r="T929" s="370"/>
      <c r="U929" s="385">
        <v>316</v>
      </c>
      <c r="V929" s="23"/>
      <c r="W929" s="23"/>
      <c r="X929" s="23"/>
      <c r="Y929" s="23"/>
      <c r="Z929" s="23"/>
    </row>
    <row r="930" spans="1:31" s="12" customFormat="1">
      <c r="A930" s="543"/>
      <c r="B930" s="17" t="str">
        <f>IFERROR(VLOOKUP($H930,'QB Inv Curr'!$H:$AD,13,FALSE),"")</f>
        <v/>
      </c>
      <c r="C930" s="17" t="str">
        <f>IFERROR(VLOOKUP($H930,'QB Inv Curr'!$H:$AE,23,FALSE),"")</f>
        <v/>
      </c>
      <c r="D930" s="17" t="str">
        <f>IFERROR(VLOOKUP($H930,'QB Inv Curr'!$H:$AL,29,FALSE),"")</f>
        <v/>
      </c>
      <c r="E930" s="17" t="str">
        <f t="shared" si="103"/>
        <v/>
      </c>
      <c r="F930" s="17" t="str">
        <f t="shared" si="102"/>
        <v/>
      </c>
      <c r="G930" s="541"/>
      <c r="H930" s="543"/>
      <c r="I930" s="541"/>
      <c r="J930" s="281"/>
      <c r="K930" s="524"/>
      <c r="L930" s="86"/>
      <c r="M930" s="87"/>
      <c r="N930" s="87"/>
      <c r="O930" s="86"/>
      <c r="P930" s="86"/>
      <c r="Q930" s="249"/>
      <c r="R930" s="67"/>
      <c r="S930" s="67"/>
      <c r="T930" s="369"/>
      <c r="U930" s="384">
        <v>317</v>
      </c>
      <c r="V930" s="23"/>
      <c r="W930" s="23"/>
      <c r="X930" s="23"/>
      <c r="Y930" s="23"/>
      <c r="Z930" s="23"/>
      <c r="AA930" s="6"/>
      <c r="AB930"/>
      <c r="AC930" s="268"/>
      <c r="AD930" s="268"/>
    </row>
    <row r="931" spans="1:31" s="7" customFormat="1" ht="30.75">
      <c r="A931" s="555" t="s">
        <v>247</v>
      </c>
      <c r="B931" s="17">
        <f>IFERROR(VLOOKUP($H931,'QB Inv Curr'!$H:$AD,13,FALSE),"")</f>
        <v>0</v>
      </c>
      <c r="C931" s="17">
        <f>IFERROR(VLOOKUP($H931,'QB Inv Curr'!$H:$AE,23,FALSE),"")</f>
        <v>720</v>
      </c>
      <c r="D931" s="17">
        <f>IFERROR(VLOOKUP($H931,'QB Inv Curr'!$H:$AL,29,FALSE),"")</f>
        <v>0</v>
      </c>
      <c r="E931" s="17" t="str">
        <f t="shared" si="103"/>
        <v/>
      </c>
      <c r="F931" s="17">
        <f t="shared" si="102"/>
        <v>0</v>
      </c>
      <c r="G931" s="542" t="s">
        <v>248</v>
      </c>
      <c r="H931" s="555" t="s">
        <v>247</v>
      </c>
      <c r="I931" s="542"/>
      <c r="J931" s="279" t="s">
        <v>1201</v>
      </c>
      <c r="K931" s="521">
        <v>810797030735</v>
      </c>
      <c r="L931" s="17">
        <v>1</v>
      </c>
      <c r="M931" s="78"/>
      <c r="N931" s="78"/>
      <c r="O931" s="17">
        <v>240</v>
      </c>
      <c r="P931" s="17">
        <v>20</v>
      </c>
      <c r="Q931" s="37"/>
      <c r="R931" s="255">
        <v>29.1</v>
      </c>
      <c r="S931" s="255">
        <v>64.989999999999995</v>
      </c>
      <c r="T931" s="381"/>
      <c r="U931" s="384">
        <v>318</v>
      </c>
      <c r="V931" s="23"/>
      <c r="W931" s="66">
        <f>Q931*1.55</f>
        <v>0</v>
      </c>
      <c r="X931" s="260" t="e">
        <f>SUM(W931-Q931)/W931</f>
        <v>#DIV/0!</v>
      </c>
      <c r="Y931" s="66">
        <f>Y926</f>
        <v>0</v>
      </c>
      <c r="Z931" s="260" t="e">
        <f>SUM(Y931-W931)/Y931</f>
        <v>#DIV/0!</v>
      </c>
      <c r="AA931" s="287">
        <f>AA926</f>
        <v>0</v>
      </c>
      <c r="AB931" s="261" t="e">
        <f>SUM(AA931-Q931)/AA931</f>
        <v>#DIV/0!</v>
      </c>
    </row>
    <row r="932" spans="1:31" s="12" customFormat="1">
      <c r="A932" s="69"/>
      <c r="B932" s="17" t="str">
        <f>IFERROR(VLOOKUP($H932,'QB Inv Curr'!$H:$AD,13,FALSE),"")</f>
        <v/>
      </c>
      <c r="C932" s="17" t="str">
        <f>IFERROR(VLOOKUP($H932,'QB Inv Curr'!$H:$AE,23,FALSE),"")</f>
        <v/>
      </c>
      <c r="D932" s="17" t="str">
        <f>IFERROR(VLOOKUP($H932,'QB Inv Curr'!$H:$AL,29,FALSE),"")</f>
        <v/>
      </c>
      <c r="E932" s="17" t="str">
        <f t="shared" si="103"/>
        <v/>
      </c>
      <c r="F932" s="17" t="str">
        <f t="shared" si="102"/>
        <v/>
      </c>
      <c r="G932" s="69" t="s">
        <v>1202</v>
      </c>
      <c r="H932" s="69"/>
      <c r="I932" s="20" t="s">
        <v>1203</v>
      </c>
      <c r="J932" s="279"/>
      <c r="K932" s="523"/>
      <c r="L932" s="21">
        <v>1</v>
      </c>
      <c r="M932" s="275" t="e">
        <f>VLOOKUP(A932,'Master Data'!A:P,23,FALSE)</f>
        <v>#N/A</v>
      </c>
      <c r="N932" s="72" t="e">
        <f t="shared" ref="N932:N943" si="106">M932*L932</f>
        <v>#N/A</v>
      </c>
      <c r="O932" s="21"/>
      <c r="P932" s="21"/>
      <c r="Q932" s="269"/>
      <c r="R932" s="67"/>
      <c r="S932" s="67"/>
      <c r="T932" s="369"/>
      <c r="U932" s="384">
        <v>319</v>
      </c>
      <c r="V932" s="23"/>
      <c r="W932" s="23"/>
      <c r="X932" s="23"/>
      <c r="Y932" s="23"/>
      <c r="Z932" s="23"/>
      <c r="AA932" s="287"/>
      <c r="AB932"/>
      <c r="AC932" s="268"/>
      <c r="AD932" s="268"/>
    </row>
    <row r="933" spans="1:31" s="12" customFormat="1">
      <c r="A933" s="69" t="s">
        <v>795</v>
      </c>
      <c r="B933" s="17">
        <f>IFERROR(VLOOKUP($H933,'QB Inv Curr'!$H:$AD,13,FALSE),"")</f>
        <v>1190</v>
      </c>
      <c r="C933" s="17">
        <f>IFERROR(VLOOKUP($H933,'QB Inv Curr'!$H:$AE,23,FALSE),"")</f>
        <v>1080</v>
      </c>
      <c r="D933" s="17">
        <f>IFERROR(VLOOKUP($H933,'QB Inv Curr'!$H:$AL,29,FALSE),"")</f>
        <v>0</v>
      </c>
      <c r="E933" s="17" t="str">
        <f t="shared" si="103"/>
        <v/>
      </c>
      <c r="F933" s="17">
        <f t="shared" si="102"/>
        <v>0</v>
      </c>
      <c r="G933" s="20"/>
      <c r="H933" s="69" t="s">
        <v>795</v>
      </c>
      <c r="I933" s="20" t="s">
        <v>1120</v>
      </c>
      <c r="J933" s="279"/>
      <c r="K933" s="523"/>
      <c r="L933" s="21">
        <v>1</v>
      </c>
      <c r="M933" s="275" t="e">
        <f>VLOOKUP(A933,'Master Data'!A:P,23,FALSE)</f>
        <v>#REF!</v>
      </c>
      <c r="N933" s="72" t="e">
        <f t="shared" si="106"/>
        <v>#REF!</v>
      </c>
      <c r="O933" s="21"/>
      <c r="P933" s="21"/>
      <c r="Q933" s="256"/>
      <c r="R933" s="67"/>
      <c r="S933" s="67"/>
      <c r="T933" s="369"/>
      <c r="U933" s="384">
        <v>320</v>
      </c>
      <c r="V933" s="23"/>
      <c r="W933" s="23"/>
      <c r="X933" s="23"/>
      <c r="Y933" s="23"/>
      <c r="Z933" s="23"/>
      <c r="AA933" s="6"/>
      <c r="AB933"/>
      <c r="AC933" s="268"/>
      <c r="AD933" s="268"/>
    </row>
    <row r="934" spans="1:31" s="12" customFormat="1">
      <c r="A934" s="69" t="s">
        <v>804</v>
      </c>
      <c r="B934" s="17">
        <f>IFERROR(VLOOKUP($H934,'QB Inv Curr'!$H:$AD,13,FALSE),"")</f>
        <v>984</v>
      </c>
      <c r="C934" s="17">
        <f>IFERROR(VLOOKUP($H934,'QB Inv Curr'!$H:$AE,23,FALSE),"")</f>
        <v>1728</v>
      </c>
      <c r="D934" s="17">
        <f>IFERROR(VLOOKUP($H934,'QB Inv Curr'!$H:$AL,29,FALSE),"")</f>
        <v>0</v>
      </c>
      <c r="E934" s="17" t="str">
        <f t="shared" si="103"/>
        <v/>
      </c>
      <c r="F934" s="17">
        <f t="shared" si="102"/>
        <v>0</v>
      </c>
      <c r="G934" s="20"/>
      <c r="H934" s="69" t="s">
        <v>804</v>
      </c>
      <c r="I934" s="20" t="s">
        <v>1121</v>
      </c>
      <c r="J934" s="279"/>
      <c r="K934" s="523"/>
      <c r="L934" s="21">
        <v>1</v>
      </c>
      <c r="M934" s="275" t="e">
        <f>VLOOKUP(A934,'Master Data'!A:P,23,FALSE)</f>
        <v>#REF!</v>
      </c>
      <c r="N934" s="72" t="e">
        <f t="shared" si="106"/>
        <v>#REF!</v>
      </c>
      <c r="O934" s="21"/>
      <c r="P934" s="21"/>
      <c r="Q934" s="256"/>
      <c r="R934" s="67"/>
      <c r="S934" s="67"/>
      <c r="T934" s="369"/>
      <c r="U934" s="385">
        <v>321</v>
      </c>
      <c r="V934" s="23"/>
      <c r="W934" s="23"/>
      <c r="X934" s="23"/>
      <c r="Y934" s="23"/>
      <c r="Z934" s="23"/>
      <c r="AA934" s="6"/>
      <c r="AB934"/>
      <c r="AC934" s="264"/>
      <c r="AD934" s="264"/>
      <c r="AE934" s="24"/>
    </row>
    <row r="935" spans="1:31" s="12" customFormat="1">
      <c r="A935" s="69" t="s">
        <v>578</v>
      </c>
      <c r="B935" s="17">
        <f>IFERROR(VLOOKUP($H935,'QB Inv Curr'!$H:$AD,13,FALSE),"")</f>
        <v>160</v>
      </c>
      <c r="C935" s="17">
        <f>IFERROR(VLOOKUP($H935,'QB Inv Curr'!$H:$AE,23,FALSE),"")</f>
        <v>0</v>
      </c>
      <c r="D935" s="17">
        <f>IFERROR(VLOOKUP($H935,'QB Inv Curr'!$H:$AL,29,FALSE),"")</f>
        <v>121.7</v>
      </c>
      <c r="E935" s="17">
        <f t="shared" si="103"/>
        <v>1.3147082990961381</v>
      </c>
      <c r="F935" s="17">
        <f t="shared" si="102"/>
        <v>1460.4</v>
      </c>
      <c r="G935" s="20"/>
      <c r="H935" s="69" t="s">
        <v>578</v>
      </c>
      <c r="I935" s="20" t="s">
        <v>1122</v>
      </c>
      <c r="J935" s="279"/>
      <c r="K935" s="523"/>
      <c r="L935" s="21">
        <v>1</v>
      </c>
      <c r="M935" s="275" t="e">
        <f>VLOOKUP(A935,'Master Data'!A:P,23,FALSE)</f>
        <v>#REF!</v>
      </c>
      <c r="N935" s="72" t="e">
        <f t="shared" si="106"/>
        <v>#REF!</v>
      </c>
      <c r="O935" s="21"/>
      <c r="P935" s="21"/>
      <c r="Q935" s="256"/>
      <c r="R935" s="67"/>
      <c r="S935" s="67"/>
      <c r="T935" s="369"/>
      <c r="U935" s="384">
        <v>322</v>
      </c>
      <c r="V935" s="23"/>
      <c r="W935" s="23"/>
      <c r="X935" s="23"/>
      <c r="Y935" s="23"/>
      <c r="Z935" s="23"/>
      <c r="AA935" s="6"/>
      <c r="AB935"/>
      <c r="AC935" s="264"/>
      <c r="AD935" s="264"/>
      <c r="AE935" s="24"/>
    </row>
    <row r="936" spans="1:31" s="12" customFormat="1">
      <c r="A936" s="69" t="s">
        <v>885</v>
      </c>
      <c r="B936" s="17">
        <f>IFERROR(VLOOKUP($H936,'QB Inv Curr'!$H:$AD,13,FALSE),"")</f>
        <v>750</v>
      </c>
      <c r="C936" s="17">
        <f>IFERROR(VLOOKUP($H936,'QB Inv Curr'!$H:$AE,23,FALSE),"")</f>
        <v>6400</v>
      </c>
      <c r="D936" s="17">
        <f>IFERROR(VLOOKUP($H936,'QB Inv Curr'!$H:$AL,29,FALSE),"")</f>
        <v>0</v>
      </c>
      <c r="E936" s="17" t="str">
        <f t="shared" si="103"/>
        <v/>
      </c>
      <c r="F936" s="17">
        <f t="shared" si="102"/>
        <v>0</v>
      </c>
      <c r="G936" s="20"/>
      <c r="H936" s="69" t="s">
        <v>885</v>
      </c>
      <c r="I936" s="20" t="s">
        <v>1102</v>
      </c>
      <c r="J936" s="279"/>
      <c r="K936" s="523"/>
      <c r="L936" s="21">
        <v>5</v>
      </c>
      <c r="M936" s="275" t="e">
        <f>VLOOKUP(A936,'Master Data'!A:P,23,FALSE)</f>
        <v>#REF!</v>
      </c>
      <c r="N936" s="72" t="e">
        <f t="shared" si="106"/>
        <v>#REF!</v>
      </c>
      <c r="O936" s="21"/>
      <c r="P936" s="21"/>
      <c r="Q936" s="256"/>
      <c r="R936" s="67"/>
      <c r="S936" s="67"/>
      <c r="T936" s="369"/>
      <c r="U936" s="384">
        <v>323</v>
      </c>
      <c r="V936" s="23"/>
      <c r="W936" s="23"/>
      <c r="X936" s="23"/>
      <c r="Y936" s="23"/>
      <c r="Z936" s="23"/>
      <c r="AA936" s="6"/>
      <c r="AB936"/>
      <c r="AC936" s="264"/>
      <c r="AD936" s="264"/>
      <c r="AE936" s="24"/>
    </row>
    <row r="937" spans="1:31" s="12" customFormat="1">
      <c r="A937" s="69" t="s">
        <v>632</v>
      </c>
      <c r="B937" s="17">
        <f>IFERROR(VLOOKUP($H937,'QB Inv Curr'!$H:$AD,13,FALSE),"")</f>
        <v>590</v>
      </c>
      <c r="C937" s="17">
        <f>IFERROR(VLOOKUP($H937,'QB Inv Curr'!$H:$AE,23,FALSE),"")</f>
        <v>650</v>
      </c>
      <c r="D937" s="17">
        <f>IFERROR(VLOOKUP($H937,'QB Inv Curr'!$H:$AL,29,FALSE),"")</f>
        <v>0</v>
      </c>
      <c r="E937" s="17" t="str">
        <f t="shared" si="103"/>
        <v/>
      </c>
      <c r="F937" s="17">
        <f t="shared" si="102"/>
        <v>0</v>
      </c>
      <c r="G937" s="554"/>
      <c r="H937" s="69" t="s">
        <v>632</v>
      </c>
      <c r="I937" s="20" t="s">
        <v>1103</v>
      </c>
      <c r="J937" s="279"/>
      <c r="K937" s="523"/>
      <c r="L937" s="21">
        <v>1</v>
      </c>
      <c r="M937" s="275" t="e">
        <f>VLOOKUP(A937,'Master Data'!A:P,23,FALSE)</f>
        <v>#REF!</v>
      </c>
      <c r="N937" s="72" t="e">
        <f t="shared" si="106"/>
        <v>#REF!</v>
      </c>
      <c r="O937" s="21"/>
      <c r="P937" s="21"/>
      <c r="Q937" s="256"/>
      <c r="R937" s="67"/>
      <c r="S937" s="67"/>
      <c r="T937" s="369"/>
      <c r="U937" s="384">
        <v>324</v>
      </c>
      <c r="V937" s="23"/>
      <c r="W937" s="23"/>
      <c r="X937" s="23"/>
      <c r="Y937" s="23"/>
      <c r="Z937" s="23"/>
      <c r="AA937" s="6"/>
      <c r="AB937"/>
      <c r="AC937" s="264"/>
      <c r="AD937" s="264"/>
      <c r="AE937" s="24"/>
    </row>
    <row r="938" spans="1:31" s="12" customFormat="1">
      <c r="A938" s="69" t="s">
        <v>648</v>
      </c>
      <c r="B938" s="17">
        <f>IFERROR(VLOOKUP($H938,'QB Inv Curr'!$H:$AD,13,FALSE),"")</f>
        <v>500</v>
      </c>
      <c r="C938" s="17">
        <f>IFERROR(VLOOKUP($H938,'QB Inv Curr'!$H:$AE,23,FALSE),"")</f>
        <v>0</v>
      </c>
      <c r="D938" s="17">
        <f>IFERROR(VLOOKUP($H938,'QB Inv Curr'!$H:$AL,29,FALSE),"")</f>
        <v>0</v>
      </c>
      <c r="E938" s="17" t="str">
        <f t="shared" si="103"/>
        <v/>
      </c>
      <c r="F938" s="17">
        <f t="shared" si="102"/>
        <v>0</v>
      </c>
      <c r="G938" s="554"/>
      <c r="H938" s="69" t="s">
        <v>648</v>
      </c>
      <c r="I938" s="20" t="s">
        <v>1104</v>
      </c>
      <c r="J938" s="279"/>
      <c r="K938" s="523"/>
      <c r="L938" s="21">
        <v>1</v>
      </c>
      <c r="M938" s="275" t="e">
        <f>VLOOKUP(A938,'Master Data'!A:P,23,FALSE)</f>
        <v>#REF!</v>
      </c>
      <c r="N938" s="72" t="e">
        <f t="shared" si="106"/>
        <v>#REF!</v>
      </c>
      <c r="O938" s="21"/>
      <c r="P938" s="21"/>
      <c r="Q938" s="256"/>
      <c r="R938" s="67"/>
      <c r="S938" s="67"/>
      <c r="T938" s="369"/>
      <c r="U938" s="384">
        <v>325</v>
      </c>
      <c r="V938" s="23"/>
      <c r="W938" s="23"/>
      <c r="X938" s="23"/>
      <c r="Y938" s="23"/>
      <c r="Z938" s="23"/>
      <c r="AA938" s="6"/>
      <c r="AB938"/>
      <c r="AC938" s="264"/>
      <c r="AD938" s="264"/>
      <c r="AE938" s="24"/>
    </row>
    <row r="939" spans="1:31" s="12" customFormat="1">
      <c r="A939" s="69" t="s">
        <v>737</v>
      </c>
      <c r="B939" s="17">
        <f>IFERROR(VLOOKUP($H939,'QB Inv Curr'!$H:$AD,13,FALSE),"")</f>
        <v>140</v>
      </c>
      <c r="C939" s="17">
        <f>IFERROR(VLOOKUP($H939,'QB Inv Curr'!$H:$AE,23,FALSE),"")</f>
        <v>0</v>
      </c>
      <c r="D939" s="17">
        <f>IFERROR(VLOOKUP($H939,'QB Inv Curr'!$H:$AL,29,FALSE),"")</f>
        <v>0</v>
      </c>
      <c r="E939" s="17" t="str">
        <f t="shared" si="103"/>
        <v/>
      </c>
      <c r="F939" s="17">
        <f t="shared" si="102"/>
        <v>0</v>
      </c>
      <c r="G939" s="554" t="s">
        <v>1105</v>
      </c>
      <c r="H939" s="69" t="s">
        <v>737</v>
      </c>
      <c r="I939" s="20" t="s">
        <v>1106</v>
      </c>
      <c r="J939" s="279"/>
      <c r="K939" s="523"/>
      <c r="L939" s="21"/>
      <c r="M939" s="275" t="e">
        <f>VLOOKUP(A939,'Master Data'!A:P,23,FALSE)</f>
        <v>#REF!</v>
      </c>
      <c r="N939" s="72" t="e">
        <f t="shared" si="106"/>
        <v>#REF!</v>
      </c>
      <c r="O939" s="21"/>
      <c r="P939" s="21"/>
      <c r="Q939" s="256"/>
      <c r="R939" s="67"/>
      <c r="S939" s="67"/>
      <c r="T939" s="369"/>
      <c r="U939" s="385">
        <v>326</v>
      </c>
      <c r="V939" s="23"/>
      <c r="W939" s="23"/>
      <c r="X939" s="23"/>
      <c r="Y939" s="23"/>
      <c r="Z939" s="23"/>
      <c r="AA939" s="6"/>
      <c r="AB939"/>
      <c r="AC939" s="264"/>
      <c r="AD939" s="264"/>
      <c r="AE939" s="24"/>
    </row>
    <row r="940" spans="1:31" s="12" customFormat="1">
      <c r="A940" s="69" t="s">
        <v>739</v>
      </c>
      <c r="B940" s="17">
        <f>IFERROR(VLOOKUP($H940,'QB Inv Curr'!$H:$AD,13,FALSE),"")</f>
        <v>1440</v>
      </c>
      <c r="C940" s="17">
        <f>IFERROR(VLOOKUP($H940,'QB Inv Curr'!$H:$AE,23,FALSE),"")</f>
        <v>0</v>
      </c>
      <c r="D940" s="17">
        <f>IFERROR(VLOOKUP($H940,'QB Inv Curr'!$H:$AL,29,FALSE),"")</f>
        <v>0</v>
      </c>
      <c r="E940" s="17" t="str">
        <f t="shared" si="103"/>
        <v/>
      </c>
      <c r="F940" s="17">
        <f t="shared" si="102"/>
        <v>0</v>
      </c>
      <c r="G940" s="554" t="s">
        <v>1105</v>
      </c>
      <c r="H940" s="69" t="s">
        <v>739</v>
      </c>
      <c r="I940" s="20" t="s">
        <v>1107</v>
      </c>
      <c r="J940" s="279"/>
      <c r="K940" s="523"/>
      <c r="L940" s="21">
        <v>1</v>
      </c>
      <c r="M940" s="275" t="e">
        <f>VLOOKUP(A940,'Master Data'!A:P,23,FALSE)</f>
        <v>#REF!</v>
      </c>
      <c r="N940" s="72" t="e">
        <f t="shared" si="106"/>
        <v>#REF!</v>
      </c>
      <c r="O940" s="21"/>
      <c r="P940" s="21"/>
      <c r="Q940" s="256"/>
      <c r="R940" s="67"/>
      <c r="S940" s="67"/>
      <c r="T940" s="369"/>
      <c r="U940" s="384">
        <v>327</v>
      </c>
      <c r="V940" s="23"/>
      <c r="W940" s="23"/>
      <c r="X940" s="23"/>
      <c r="Y940" s="23"/>
      <c r="Z940" s="23"/>
      <c r="AA940" s="6"/>
      <c r="AB940"/>
      <c r="AC940" s="264"/>
      <c r="AD940" s="264"/>
      <c r="AE940" s="24"/>
    </row>
    <row r="941" spans="1:31" s="12" customFormat="1">
      <c r="A941" s="69" t="s">
        <v>1108</v>
      </c>
      <c r="B941" s="17">
        <f>IFERROR(VLOOKUP($H941,'QB Inv Curr'!$H:$AD,13,FALSE),"")</f>
        <v>1500</v>
      </c>
      <c r="C941" s="17">
        <f>IFERROR(VLOOKUP($H941,'QB Inv Curr'!$H:$AE,23,FALSE),"")</f>
        <v>0</v>
      </c>
      <c r="D941" s="17">
        <f>IFERROR(VLOOKUP($H941,'QB Inv Curr'!$H:$AL,29,FALSE),"")</f>
        <v>0</v>
      </c>
      <c r="E941" s="17" t="str">
        <f t="shared" si="103"/>
        <v/>
      </c>
      <c r="F941" s="17">
        <f t="shared" si="102"/>
        <v>0</v>
      </c>
      <c r="G941" s="554" t="s">
        <v>1105</v>
      </c>
      <c r="H941" s="69" t="s">
        <v>1108</v>
      </c>
      <c r="I941" s="20" t="s">
        <v>1109</v>
      </c>
      <c r="J941" s="279"/>
      <c r="K941" s="523"/>
      <c r="L941" s="21">
        <v>1</v>
      </c>
      <c r="M941" s="275" t="e">
        <f>VLOOKUP(A941,'Master Data'!A:P,23,FALSE)</f>
        <v>#REF!</v>
      </c>
      <c r="N941" s="72" t="e">
        <f t="shared" si="106"/>
        <v>#REF!</v>
      </c>
      <c r="O941" s="21"/>
      <c r="P941" s="21"/>
      <c r="Q941" s="256"/>
      <c r="R941" s="67"/>
      <c r="S941" s="67"/>
      <c r="T941" s="369"/>
      <c r="U941" s="384">
        <v>328</v>
      </c>
      <c r="V941" s="23"/>
      <c r="W941" s="23"/>
      <c r="X941" s="23"/>
      <c r="Y941" s="23"/>
      <c r="Z941" s="23"/>
      <c r="AA941" s="6"/>
      <c r="AB941"/>
      <c r="AC941" s="264"/>
      <c r="AD941" s="264"/>
      <c r="AE941" s="24"/>
    </row>
    <row r="942" spans="1:31" s="12" customFormat="1">
      <c r="A942" s="69" t="s">
        <v>789</v>
      </c>
      <c r="B942" s="17">
        <f>IFERROR(VLOOKUP($H942,'QB Inv Curr'!$H:$AD,13,FALSE),"")</f>
        <v>3000</v>
      </c>
      <c r="C942" s="17">
        <f>IFERROR(VLOOKUP($H942,'QB Inv Curr'!$H:$AE,23,FALSE),"")</f>
        <v>2000</v>
      </c>
      <c r="D942" s="17">
        <f>IFERROR(VLOOKUP($H942,'QB Inv Curr'!$H:$AL,29,FALSE),"")</f>
        <v>0</v>
      </c>
      <c r="E942" s="17" t="str">
        <f t="shared" si="103"/>
        <v/>
      </c>
      <c r="F942" s="17">
        <f t="shared" si="102"/>
        <v>0</v>
      </c>
      <c r="G942" s="554" t="s">
        <v>1105</v>
      </c>
      <c r="H942" s="69" t="s">
        <v>789</v>
      </c>
      <c r="I942" s="20" t="s">
        <v>1110</v>
      </c>
      <c r="J942" s="279"/>
      <c r="K942" s="523"/>
      <c r="L942" s="21">
        <v>1</v>
      </c>
      <c r="M942" s="275" t="e">
        <f>VLOOKUP(A942,'Master Data'!A:P,23,FALSE)</f>
        <v>#REF!</v>
      </c>
      <c r="N942" s="72" t="e">
        <f t="shared" si="106"/>
        <v>#REF!</v>
      </c>
      <c r="O942" s="21"/>
      <c r="P942" s="21"/>
      <c r="Q942" s="256"/>
      <c r="R942" s="67"/>
      <c r="S942" s="67"/>
      <c r="T942" s="369"/>
      <c r="U942" s="384">
        <v>329</v>
      </c>
      <c r="V942" s="23"/>
      <c r="W942" s="23"/>
      <c r="X942" s="23"/>
      <c r="Y942" s="23"/>
      <c r="Z942" s="23"/>
      <c r="AA942" s="6"/>
      <c r="AB942"/>
      <c r="AC942" s="264"/>
      <c r="AD942" s="264"/>
      <c r="AE942" s="24"/>
    </row>
    <row r="943" spans="1:31" s="2" customFormat="1">
      <c r="A943" s="69" t="s">
        <v>741</v>
      </c>
      <c r="B943" s="17">
        <f>IFERROR(VLOOKUP($H943,'QB Inv Curr'!$H:$AD,13,FALSE),"")</f>
        <v>1440</v>
      </c>
      <c r="C943" s="17">
        <f>IFERROR(VLOOKUP($H943,'QB Inv Curr'!$H:$AE,23,FALSE),"")</f>
        <v>0</v>
      </c>
      <c r="D943" s="17">
        <f>IFERROR(VLOOKUP($H943,'QB Inv Curr'!$H:$AL,29,FALSE),"")</f>
        <v>0</v>
      </c>
      <c r="E943" s="17" t="str">
        <f t="shared" si="103"/>
        <v/>
      </c>
      <c r="F943" s="17">
        <f t="shared" si="102"/>
        <v>0</v>
      </c>
      <c r="G943" s="554" t="s">
        <v>1105</v>
      </c>
      <c r="H943" s="69" t="s">
        <v>741</v>
      </c>
      <c r="I943" s="20" t="s">
        <v>791</v>
      </c>
      <c r="J943" s="279"/>
      <c r="K943" s="523"/>
      <c r="L943" s="21">
        <v>1</v>
      </c>
      <c r="M943" s="275" t="e">
        <f>VLOOKUP(A943,'Master Data'!A:P,23,FALSE)</f>
        <v>#REF!</v>
      </c>
      <c r="N943" s="72" t="e">
        <f t="shared" si="106"/>
        <v>#REF!</v>
      </c>
      <c r="O943" s="21"/>
      <c r="P943" s="21"/>
      <c r="Q943" s="289"/>
      <c r="R943" s="532"/>
      <c r="S943" s="532"/>
      <c r="T943" s="370"/>
      <c r="U943" s="384">
        <v>330</v>
      </c>
      <c r="V943" s="23"/>
      <c r="W943" s="23"/>
      <c r="X943" s="23"/>
      <c r="Y943" s="23"/>
      <c r="Z943" s="23"/>
      <c r="AC943" s="264"/>
      <c r="AD943" s="264"/>
      <c r="AE943" s="24"/>
    </row>
    <row r="944" spans="1:31" s="12" customFormat="1">
      <c r="A944" s="543"/>
      <c r="B944" s="17" t="str">
        <f>IFERROR(VLOOKUP($H944,'QB Inv Curr'!$H:$AD,13,FALSE),"")</f>
        <v/>
      </c>
      <c r="C944" s="17" t="str">
        <f>IFERROR(VLOOKUP($H944,'QB Inv Curr'!$H:$AE,23,FALSE),"")</f>
        <v/>
      </c>
      <c r="D944" s="17" t="str">
        <f>IFERROR(VLOOKUP($H944,'QB Inv Curr'!$H:$AL,29,FALSE),"")</f>
        <v/>
      </c>
      <c r="E944" s="17" t="str">
        <f t="shared" si="103"/>
        <v/>
      </c>
      <c r="F944" s="17" t="str">
        <f t="shared" si="102"/>
        <v/>
      </c>
      <c r="G944" s="541"/>
      <c r="H944" s="543"/>
      <c r="I944" s="541"/>
      <c r="J944" s="281"/>
      <c r="K944" s="524"/>
      <c r="L944" s="86"/>
      <c r="M944" s="87"/>
      <c r="N944" s="87"/>
      <c r="O944" s="86"/>
      <c r="P944" s="86"/>
      <c r="Q944" s="249"/>
      <c r="R944" s="67"/>
      <c r="S944" s="67"/>
      <c r="T944" s="369"/>
      <c r="U944" s="385">
        <v>331</v>
      </c>
      <c r="V944" s="23"/>
      <c r="W944" s="23"/>
      <c r="X944" s="23"/>
      <c r="Y944" s="23"/>
      <c r="Z944" s="23"/>
      <c r="AA944" s="6"/>
      <c r="AB944"/>
      <c r="AC944" s="264"/>
      <c r="AD944" s="264"/>
      <c r="AE944" s="24"/>
    </row>
    <row r="945" spans="1:31" s="4" customFormat="1" ht="30.75">
      <c r="A945" s="555" t="s">
        <v>250</v>
      </c>
      <c r="B945" s="17" t="str">
        <f>IFERROR(VLOOKUP($H945,'QB Inv Curr'!$H:$AD,13,FALSE),"")</f>
        <v/>
      </c>
      <c r="C945" s="17" t="str">
        <f>IFERROR(VLOOKUP($H945,'QB Inv Curr'!$H:$AE,23,FALSE),"")</f>
        <v/>
      </c>
      <c r="D945" s="17" t="str">
        <f>IFERROR(VLOOKUP($H945,'QB Inv Curr'!$H:$AL,29,FALSE),"")</f>
        <v/>
      </c>
      <c r="E945" s="17" t="str">
        <f t="shared" si="103"/>
        <v/>
      </c>
      <c r="F945" s="17" t="str">
        <f t="shared" si="102"/>
        <v/>
      </c>
      <c r="G945" s="542" t="s">
        <v>251</v>
      </c>
      <c r="H945" s="555" t="s">
        <v>250</v>
      </c>
      <c r="I945" s="542"/>
      <c r="J945" s="279" t="s">
        <v>1204</v>
      </c>
      <c r="K945" s="521">
        <v>810797030742</v>
      </c>
      <c r="L945" s="17">
        <v>1</v>
      </c>
      <c r="M945" s="78"/>
      <c r="N945" s="78"/>
      <c r="O945" s="17">
        <v>240</v>
      </c>
      <c r="P945" s="17">
        <v>19</v>
      </c>
      <c r="Q945" s="18"/>
      <c r="R945" s="255" t="e">
        <v>#N/A</v>
      </c>
      <c r="S945" s="255" t="e">
        <v>#N/A</v>
      </c>
      <c r="T945" s="371"/>
      <c r="U945" s="384">
        <v>332</v>
      </c>
      <c r="V945" s="23"/>
      <c r="W945" s="66">
        <v>24.58</v>
      </c>
      <c r="X945" s="260">
        <f>SUM(W945-Q945)/W945</f>
        <v>1</v>
      </c>
      <c r="Y945" s="66">
        <f>W945*2.2</f>
        <v>54.076000000000001</v>
      </c>
      <c r="Z945" s="260">
        <f>SUM(Y945-W945)/Y945</f>
        <v>0.54545454545454553</v>
      </c>
      <c r="AA945" s="287">
        <v>125.65</v>
      </c>
      <c r="AB945" s="261">
        <f>SUM(AA945-Q945)/AA945</f>
        <v>1</v>
      </c>
      <c r="AC945" s="262" t="s">
        <v>1205</v>
      </c>
      <c r="AD945" s="324" t="s">
        <v>1206</v>
      </c>
      <c r="AE945" s="23" t="s">
        <v>1207</v>
      </c>
    </row>
    <row r="946" spans="1:31" s="4" customFormat="1">
      <c r="A946" s="69"/>
      <c r="B946" s="17" t="str">
        <f>IFERROR(VLOOKUP($H946,'QB Inv Curr'!$H:$AD,13,FALSE),"")</f>
        <v/>
      </c>
      <c r="C946" s="17" t="str">
        <f>IFERROR(VLOOKUP($H946,'QB Inv Curr'!$H:$AE,23,FALSE),"")</f>
        <v/>
      </c>
      <c r="D946" s="17" t="str">
        <f>IFERROR(VLOOKUP($H946,'QB Inv Curr'!$H:$AL,29,FALSE),"")</f>
        <v/>
      </c>
      <c r="E946" s="17" t="str">
        <f t="shared" si="103"/>
        <v/>
      </c>
      <c r="F946" s="17" t="str">
        <f t="shared" si="102"/>
        <v/>
      </c>
      <c r="G946" s="560" t="s">
        <v>1208</v>
      </c>
      <c r="H946" s="69"/>
      <c r="I946" s="20" t="s">
        <v>1209</v>
      </c>
      <c r="J946" s="279"/>
      <c r="K946" s="523"/>
      <c r="L946" s="21">
        <v>1</v>
      </c>
      <c r="M946" s="275" t="e">
        <f>VLOOKUP(A946,'Master Data'!A:P,23,FALSE)</f>
        <v>#N/A</v>
      </c>
      <c r="N946" s="72" t="e">
        <f t="shared" ref="N946:N957" si="107">M946*L946</f>
        <v>#N/A</v>
      </c>
      <c r="O946" s="21"/>
      <c r="P946" s="21"/>
      <c r="Q946" s="290"/>
      <c r="R946" s="534"/>
      <c r="S946" s="534"/>
      <c r="T946" s="376"/>
      <c r="U946" s="384">
        <v>333</v>
      </c>
      <c r="V946" s="23"/>
      <c r="W946" s="23"/>
      <c r="X946" s="23"/>
      <c r="Y946" s="23"/>
      <c r="Z946" s="23"/>
      <c r="AA946" s="287">
        <v>63.95</v>
      </c>
      <c r="AB946"/>
      <c r="AC946" s="262" t="s">
        <v>1210</v>
      </c>
      <c r="AD946" s="324" t="s">
        <v>1211</v>
      </c>
      <c r="AE946" s="23" t="s">
        <v>1127</v>
      </c>
    </row>
    <row r="947" spans="1:31" s="4" customFormat="1">
      <c r="A947" s="69" t="s">
        <v>795</v>
      </c>
      <c r="B947" s="17">
        <f>IFERROR(VLOOKUP($H947,'QB Inv Curr'!$H:$AD,13,FALSE),"")</f>
        <v>1190</v>
      </c>
      <c r="C947" s="17">
        <f>IFERROR(VLOOKUP($H947,'QB Inv Curr'!$H:$AE,23,FALSE),"")</f>
        <v>1080</v>
      </c>
      <c r="D947" s="17">
        <f>IFERROR(VLOOKUP($H947,'QB Inv Curr'!$H:$AL,29,FALSE),"")</f>
        <v>0</v>
      </c>
      <c r="E947" s="17" t="str">
        <f t="shared" si="103"/>
        <v/>
      </c>
      <c r="F947" s="17">
        <f t="shared" si="102"/>
        <v>0</v>
      </c>
      <c r="G947" s="20" t="s">
        <v>1119</v>
      </c>
      <c r="H947" s="69" t="s">
        <v>795</v>
      </c>
      <c r="I947" s="20" t="s">
        <v>1120</v>
      </c>
      <c r="J947" s="279"/>
      <c r="K947" s="523"/>
      <c r="L947" s="21">
        <v>1</v>
      </c>
      <c r="M947" s="275" t="e">
        <f>VLOOKUP(A947,'Master Data'!A:P,23,FALSE)</f>
        <v>#REF!</v>
      </c>
      <c r="N947" s="72" t="e">
        <f t="shared" si="107"/>
        <v>#REF!</v>
      </c>
      <c r="O947" s="21"/>
      <c r="P947" s="21"/>
      <c r="Q947" s="291"/>
      <c r="R947" s="534"/>
      <c r="S947" s="534"/>
      <c r="T947" s="376"/>
      <c r="U947" s="384">
        <v>334</v>
      </c>
      <c r="V947" s="23"/>
      <c r="W947" s="23"/>
      <c r="X947" s="23"/>
      <c r="Y947" s="23"/>
      <c r="Z947" s="23"/>
      <c r="AA947" s="323"/>
      <c r="AC947" s="264"/>
      <c r="AD947" s="325" t="s">
        <v>1212</v>
      </c>
      <c r="AE947" s="23" t="s">
        <v>1127</v>
      </c>
    </row>
    <row r="948" spans="1:31" s="4" customFormat="1">
      <c r="A948" s="69" t="s">
        <v>804</v>
      </c>
      <c r="B948" s="17">
        <f>IFERROR(VLOOKUP($H948,'QB Inv Curr'!$H:$AD,13,FALSE),"")</f>
        <v>984</v>
      </c>
      <c r="C948" s="17">
        <f>IFERROR(VLOOKUP($H948,'QB Inv Curr'!$H:$AE,23,FALSE),"")</f>
        <v>1728</v>
      </c>
      <c r="D948" s="17">
        <f>IFERROR(VLOOKUP($H948,'QB Inv Curr'!$H:$AL,29,FALSE),"")</f>
        <v>0</v>
      </c>
      <c r="E948" s="17" t="str">
        <f t="shared" si="103"/>
        <v/>
      </c>
      <c r="F948" s="17">
        <f t="shared" si="102"/>
        <v>0</v>
      </c>
      <c r="G948" s="20"/>
      <c r="H948" s="69" t="s">
        <v>804</v>
      </c>
      <c r="I948" s="20" t="s">
        <v>1121</v>
      </c>
      <c r="J948" s="279"/>
      <c r="K948" s="523"/>
      <c r="L948" s="21">
        <v>1</v>
      </c>
      <c r="M948" s="275" t="e">
        <f>VLOOKUP(A948,'Master Data'!A:P,23,FALSE)</f>
        <v>#REF!</v>
      </c>
      <c r="N948" s="72" t="e">
        <f t="shared" si="107"/>
        <v>#REF!</v>
      </c>
      <c r="O948" s="21"/>
      <c r="P948" s="21"/>
      <c r="Q948" s="291"/>
      <c r="R948" s="534"/>
      <c r="S948" s="534"/>
      <c r="T948" s="376"/>
      <c r="U948" s="384">
        <v>335</v>
      </c>
      <c r="V948" s="23"/>
      <c r="W948" s="23"/>
      <c r="X948" s="23"/>
      <c r="Y948" s="23"/>
      <c r="Z948" s="23"/>
      <c r="AA948" s="326">
        <v>62.5</v>
      </c>
      <c r="AC948" s="262" t="s">
        <v>1213</v>
      </c>
      <c r="AD948" s="325" t="s">
        <v>1214</v>
      </c>
      <c r="AE948" s="23" t="s">
        <v>1127</v>
      </c>
    </row>
    <row r="949" spans="1:31" s="4" customFormat="1">
      <c r="A949" s="69" t="s">
        <v>578</v>
      </c>
      <c r="B949" s="17">
        <f>IFERROR(VLOOKUP($H949,'QB Inv Curr'!$H:$AD,13,FALSE),"")</f>
        <v>160</v>
      </c>
      <c r="C949" s="17">
        <f>IFERROR(VLOOKUP($H949,'QB Inv Curr'!$H:$AE,23,FALSE),"")</f>
        <v>0</v>
      </c>
      <c r="D949" s="17">
        <f>IFERROR(VLOOKUP($H949,'QB Inv Curr'!$H:$AL,29,FALSE),"")</f>
        <v>121.7</v>
      </c>
      <c r="E949" s="17">
        <f t="shared" si="103"/>
        <v>1.3147082990961381</v>
      </c>
      <c r="F949" s="17">
        <f t="shared" si="102"/>
        <v>1460.4</v>
      </c>
      <c r="G949" s="20"/>
      <c r="H949" s="69" t="s">
        <v>578</v>
      </c>
      <c r="I949" s="20" t="s">
        <v>1122</v>
      </c>
      <c r="J949" s="279"/>
      <c r="K949" s="523"/>
      <c r="L949" s="21">
        <v>1</v>
      </c>
      <c r="M949" s="275" t="e">
        <f>VLOOKUP(A949,'Master Data'!A:P,23,FALSE)</f>
        <v>#REF!</v>
      </c>
      <c r="N949" s="72" t="e">
        <f t="shared" si="107"/>
        <v>#REF!</v>
      </c>
      <c r="O949" s="21"/>
      <c r="P949" s="21"/>
      <c r="Q949" s="291"/>
      <c r="R949" s="534"/>
      <c r="S949" s="534"/>
      <c r="T949" s="376"/>
      <c r="U949" s="385">
        <v>336</v>
      </c>
      <c r="V949" s="23"/>
      <c r="W949" s="23"/>
      <c r="X949" s="23"/>
      <c r="Y949" s="23"/>
      <c r="Z949" s="23"/>
      <c r="AA949" s="323"/>
      <c r="AC949" s="264"/>
      <c r="AD949" s="325" t="s">
        <v>1215</v>
      </c>
      <c r="AE949" s="23" t="s">
        <v>1216</v>
      </c>
    </row>
    <row r="950" spans="1:31" s="4" customFormat="1">
      <c r="A950" s="69" t="s">
        <v>885</v>
      </c>
      <c r="B950" s="17">
        <f>IFERROR(VLOOKUP($H950,'QB Inv Curr'!$H:$AD,13,FALSE),"")</f>
        <v>750</v>
      </c>
      <c r="C950" s="17">
        <f>IFERROR(VLOOKUP($H950,'QB Inv Curr'!$H:$AE,23,FALSE),"")</f>
        <v>6400</v>
      </c>
      <c r="D950" s="17">
        <f>IFERROR(VLOOKUP($H950,'QB Inv Curr'!$H:$AL,29,FALSE),"")</f>
        <v>0</v>
      </c>
      <c r="E950" s="17" t="str">
        <f t="shared" si="103"/>
        <v/>
      </c>
      <c r="F950" s="17">
        <f t="shared" si="102"/>
        <v>0</v>
      </c>
      <c r="G950" s="20"/>
      <c r="H950" s="69" t="s">
        <v>885</v>
      </c>
      <c r="I950" s="20" t="s">
        <v>1102</v>
      </c>
      <c r="J950" s="279"/>
      <c r="K950" s="523"/>
      <c r="L950" s="21">
        <v>5</v>
      </c>
      <c r="M950" s="275" t="e">
        <f>VLOOKUP(A950,'Master Data'!A:P,23,FALSE)</f>
        <v>#REF!</v>
      </c>
      <c r="N950" s="72" t="e">
        <f t="shared" si="107"/>
        <v>#REF!</v>
      </c>
      <c r="O950" s="21"/>
      <c r="P950" s="21"/>
      <c r="Q950" s="291"/>
      <c r="R950" s="534"/>
      <c r="S950" s="534"/>
      <c r="T950" s="376"/>
      <c r="U950" s="384">
        <v>337</v>
      </c>
      <c r="V950" s="23"/>
      <c r="W950" s="23"/>
      <c r="X950" s="23"/>
      <c r="Y950" s="23"/>
      <c r="Z950" s="23"/>
      <c r="AA950" s="326">
        <v>59.99</v>
      </c>
      <c r="AC950" s="262" t="s">
        <v>1217</v>
      </c>
      <c r="AD950" s="84" t="s">
        <v>1218</v>
      </c>
      <c r="AE950" s="24"/>
    </row>
    <row r="951" spans="1:31" s="12" customFormat="1">
      <c r="A951" s="69" t="s">
        <v>632</v>
      </c>
      <c r="B951" s="17">
        <f>IFERROR(VLOOKUP($H951,'QB Inv Curr'!$H:$AD,13,FALSE),"")</f>
        <v>590</v>
      </c>
      <c r="C951" s="17">
        <f>IFERROR(VLOOKUP($H951,'QB Inv Curr'!$H:$AE,23,FALSE),"")</f>
        <v>650</v>
      </c>
      <c r="D951" s="17">
        <f>IFERROR(VLOOKUP($H951,'QB Inv Curr'!$H:$AL,29,FALSE),"")</f>
        <v>0</v>
      </c>
      <c r="E951" s="17" t="str">
        <f t="shared" si="103"/>
        <v/>
      </c>
      <c r="F951" s="17">
        <f t="shared" si="102"/>
        <v>0</v>
      </c>
      <c r="G951" s="554"/>
      <c r="H951" s="69" t="s">
        <v>632</v>
      </c>
      <c r="I951" s="20" t="s">
        <v>1103</v>
      </c>
      <c r="J951" s="279"/>
      <c r="K951" s="523"/>
      <c r="L951" s="21">
        <v>1</v>
      </c>
      <c r="M951" s="275" t="e">
        <f>VLOOKUP(A951,'Master Data'!A:P,23,FALSE)</f>
        <v>#REF!</v>
      </c>
      <c r="N951" s="72" t="e">
        <f t="shared" si="107"/>
        <v>#REF!</v>
      </c>
      <c r="O951" s="21"/>
      <c r="P951" s="21"/>
      <c r="Q951" s="256"/>
      <c r="R951" s="67"/>
      <c r="S951" s="67"/>
      <c r="T951" s="369"/>
      <c r="U951" s="384">
        <v>338</v>
      </c>
      <c r="V951" s="23"/>
      <c r="W951" s="23"/>
      <c r="X951" s="23"/>
      <c r="Y951" s="23"/>
      <c r="Z951" s="23"/>
      <c r="AA951" s="6"/>
      <c r="AB951"/>
      <c r="AC951" s="264"/>
      <c r="AD951" s="264"/>
      <c r="AE951" s="24"/>
    </row>
    <row r="952" spans="1:31" s="12" customFormat="1">
      <c r="A952" s="69" t="s">
        <v>648</v>
      </c>
      <c r="B952" s="17">
        <f>IFERROR(VLOOKUP($H952,'QB Inv Curr'!$H:$AD,13,FALSE),"")</f>
        <v>500</v>
      </c>
      <c r="C952" s="17">
        <f>IFERROR(VLOOKUP($H952,'QB Inv Curr'!$H:$AE,23,FALSE),"")</f>
        <v>0</v>
      </c>
      <c r="D952" s="17">
        <f>IFERROR(VLOOKUP($H952,'QB Inv Curr'!$H:$AL,29,FALSE),"")</f>
        <v>0</v>
      </c>
      <c r="E952" s="17" t="str">
        <f t="shared" si="103"/>
        <v/>
      </c>
      <c r="F952" s="17">
        <f t="shared" si="102"/>
        <v>0</v>
      </c>
      <c r="G952" s="554"/>
      <c r="H952" s="69" t="s">
        <v>648</v>
      </c>
      <c r="I952" s="20" t="s">
        <v>1104</v>
      </c>
      <c r="J952" s="279"/>
      <c r="K952" s="523"/>
      <c r="L952" s="21">
        <v>1</v>
      </c>
      <c r="M952" s="275" t="e">
        <f>VLOOKUP(A952,'Master Data'!A:P,23,FALSE)</f>
        <v>#REF!</v>
      </c>
      <c r="N952" s="72" t="e">
        <f t="shared" si="107"/>
        <v>#REF!</v>
      </c>
      <c r="O952" s="21"/>
      <c r="P952" s="21"/>
      <c r="Q952" s="256"/>
      <c r="R952" s="67"/>
      <c r="S952" s="67"/>
      <c r="T952" s="369"/>
      <c r="U952" s="384">
        <v>339</v>
      </c>
      <c r="V952" s="23"/>
      <c r="W952" s="23"/>
      <c r="X952" s="23"/>
      <c r="Y952" s="23"/>
      <c r="Z952" s="23"/>
      <c r="AA952" s="6"/>
      <c r="AB952"/>
      <c r="AC952" s="264"/>
      <c r="AD952" s="264"/>
      <c r="AE952" s="24"/>
    </row>
    <row r="953" spans="1:31" s="2" customFormat="1">
      <c r="A953" s="69" t="s">
        <v>737</v>
      </c>
      <c r="B953" s="17">
        <f>IFERROR(VLOOKUP($H953,'QB Inv Curr'!$H:$AD,13,FALSE),"")</f>
        <v>140</v>
      </c>
      <c r="C953" s="17">
        <f>IFERROR(VLOOKUP($H953,'QB Inv Curr'!$H:$AE,23,FALSE),"")</f>
        <v>0</v>
      </c>
      <c r="D953" s="17">
        <f>IFERROR(VLOOKUP($H953,'QB Inv Curr'!$H:$AL,29,FALSE),"")</f>
        <v>0</v>
      </c>
      <c r="E953" s="17" t="str">
        <f t="shared" si="103"/>
        <v/>
      </c>
      <c r="F953" s="17">
        <f t="shared" si="102"/>
        <v>0</v>
      </c>
      <c r="G953" s="554" t="s">
        <v>1105</v>
      </c>
      <c r="H953" s="69" t="s">
        <v>737</v>
      </c>
      <c r="I953" s="20" t="s">
        <v>1106</v>
      </c>
      <c r="J953" s="279"/>
      <c r="K953" s="523"/>
      <c r="L953" s="21"/>
      <c r="M953" s="275" t="e">
        <f>VLOOKUP(A953,'Master Data'!A:P,23,FALSE)</f>
        <v>#REF!</v>
      </c>
      <c r="N953" s="72" t="e">
        <f t="shared" si="107"/>
        <v>#REF!</v>
      </c>
      <c r="O953" s="21"/>
      <c r="P953" s="21"/>
      <c r="Q953" s="289"/>
      <c r="R953" s="532"/>
      <c r="S953" s="532"/>
      <c r="T953" s="370"/>
      <c r="U953" s="384">
        <v>340</v>
      </c>
      <c r="V953" s="23"/>
      <c r="W953" s="23"/>
      <c r="X953" s="23"/>
      <c r="Y953" s="23"/>
      <c r="Z953" s="23"/>
      <c r="AC953" s="264"/>
      <c r="AD953" s="264"/>
      <c r="AE953" s="24"/>
    </row>
    <row r="954" spans="1:31" s="12" customFormat="1">
      <c r="A954" s="69" t="s">
        <v>739</v>
      </c>
      <c r="B954" s="17">
        <f>IFERROR(VLOOKUP($H954,'QB Inv Curr'!$H:$AD,13,FALSE),"")</f>
        <v>1440</v>
      </c>
      <c r="C954" s="17">
        <f>IFERROR(VLOOKUP($H954,'QB Inv Curr'!$H:$AE,23,FALSE),"")</f>
        <v>0</v>
      </c>
      <c r="D954" s="17">
        <f>IFERROR(VLOOKUP($H954,'QB Inv Curr'!$H:$AL,29,FALSE),"")</f>
        <v>0</v>
      </c>
      <c r="E954" s="17" t="str">
        <f t="shared" si="103"/>
        <v/>
      </c>
      <c r="F954" s="17">
        <f t="shared" si="102"/>
        <v>0</v>
      </c>
      <c r="G954" s="554" t="s">
        <v>1105</v>
      </c>
      <c r="H954" s="69" t="s">
        <v>739</v>
      </c>
      <c r="I954" s="20" t="s">
        <v>1107</v>
      </c>
      <c r="J954" s="279"/>
      <c r="K954" s="523"/>
      <c r="L954" s="21">
        <v>1</v>
      </c>
      <c r="M954" s="275" t="e">
        <f>VLOOKUP(A954,'Master Data'!A:P,23,FALSE)</f>
        <v>#REF!</v>
      </c>
      <c r="N954" s="72" t="e">
        <f t="shared" si="107"/>
        <v>#REF!</v>
      </c>
      <c r="O954" s="21"/>
      <c r="P954" s="21"/>
      <c r="Q954" s="256"/>
      <c r="R954" s="67"/>
      <c r="S954" s="67"/>
      <c r="T954" s="369"/>
      <c r="U954" s="385">
        <v>341</v>
      </c>
      <c r="V954" s="23"/>
      <c r="W954" s="23"/>
      <c r="X954" s="23"/>
      <c r="Y954" s="23"/>
      <c r="Z954" s="23"/>
      <c r="AA954" s="6"/>
      <c r="AB954"/>
      <c r="AC954" s="264"/>
      <c r="AD954" s="264"/>
      <c r="AE954" s="24"/>
    </row>
    <row r="955" spans="1:31" s="12" customFormat="1">
      <c r="A955" s="69" t="s">
        <v>1108</v>
      </c>
      <c r="B955" s="17">
        <f>IFERROR(VLOOKUP($H955,'QB Inv Curr'!$H:$AD,13,FALSE),"")</f>
        <v>1500</v>
      </c>
      <c r="C955" s="17">
        <f>IFERROR(VLOOKUP($H955,'QB Inv Curr'!$H:$AE,23,FALSE),"")</f>
        <v>0</v>
      </c>
      <c r="D955" s="17">
        <f>IFERROR(VLOOKUP($H955,'QB Inv Curr'!$H:$AL,29,FALSE),"")</f>
        <v>0</v>
      </c>
      <c r="E955" s="17" t="str">
        <f t="shared" si="103"/>
        <v/>
      </c>
      <c r="F955" s="17">
        <f t="shared" si="102"/>
        <v>0</v>
      </c>
      <c r="G955" s="554" t="s">
        <v>1105</v>
      </c>
      <c r="H955" s="69" t="s">
        <v>1108</v>
      </c>
      <c r="I955" s="20" t="s">
        <v>1109</v>
      </c>
      <c r="J955" s="279"/>
      <c r="K955" s="523"/>
      <c r="L955" s="21">
        <v>1</v>
      </c>
      <c r="M955" s="275" t="e">
        <f>VLOOKUP(A955,'Master Data'!A:P,23,FALSE)</f>
        <v>#REF!</v>
      </c>
      <c r="N955" s="72" t="e">
        <f t="shared" si="107"/>
        <v>#REF!</v>
      </c>
      <c r="O955" s="21"/>
      <c r="P955" s="21"/>
      <c r="Q955" s="256"/>
      <c r="R955" s="67"/>
      <c r="S955" s="67"/>
      <c r="T955" s="369"/>
      <c r="U955" s="384">
        <v>342</v>
      </c>
      <c r="V955" s="23"/>
      <c r="W955" s="23"/>
      <c r="X955" s="23"/>
      <c r="Y955" s="23"/>
      <c r="Z955" s="23"/>
      <c r="AA955" s="6"/>
      <c r="AB955"/>
      <c r="AC955" s="264"/>
      <c r="AD955" s="264"/>
      <c r="AE955" s="24"/>
    </row>
    <row r="956" spans="1:31" s="12" customFormat="1">
      <c r="A956" s="69" t="s">
        <v>789</v>
      </c>
      <c r="B956" s="17">
        <f>IFERROR(VLOOKUP($H956,'QB Inv Curr'!$H:$AD,13,FALSE),"")</f>
        <v>3000</v>
      </c>
      <c r="C956" s="17">
        <f>IFERROR(VLOOKUP($H956,'QB Inv Curr'!$H:$AE,23,FALSE),"")</f>
        <v>2000</v>
      </c>
      <c r="D956" s="17">
        <f>IFERROR(VLOOKUP($H956,'QB Inv Curr'!$H:$AL,29,FALSE),"")</f>
        <v>0</v>
      </c>
      <c r="E956" s="17" t="str">
        <f t="shared" si="103"/>
        <v/>
      </c>
      <c r="F956" s="17">
        <f t="shared" si="102"/>
        <v>0</v>
      </c>
      <c r="G956" s="554" t="s">
        <v>1105</v>
      </c>
      <c r="H956" s="69" t="s">
        <v>789</v>
      </c>
      <c r="I956" s="20" t="s">
        <v>1110</v>
      </c>
      <c r="J956" s="279"/>
      <c r="K956" s="523"/>
      <c r="L956" s="21">
        <v>1</v>
      </c>
      <c r="M956" s="275" t="e">
        <f>VLOOKUP(A956,'Master Data'!A:P,23,FALSE)</f>
        <v>#REF!</v>
      </c>
      <c r="N956" s="72" t="e">
        <f t="shared" si="107"/>
        <v>#REF!</v>
      </c>
      <c r="O956" s="21"/>
      <c r="P956" s="21"/>
      <c r="Q956" s="256"/>
      <c r="R956" s="67"/>
      <c r="S956" s="67"/>
      <c r="T956" s="369"/>
      <c r="U956" s="384">
        <v>343</v>
      </c>
      <c r="V956" s="23"/>
      <c r="W956" s="23"/>
      <c r="X956" s="23"/>
      <c r="Y956" s="23"/>
      <c r="Z956" s="23"/>
      <c r="AA956" s="6"/>
      <c r="AB956"/>
      <c r="AC956" s="264"/>
      <c r="AD956" s="264"/>
      <c r="AE956" s="24"/>
    </row>
    <row r="957" spans="1:31" s="2" customFormat="1">
      <c r="A957" s="69" t="s">
        <v>741</v>
      </c>
      <c r="B957" s="17">
        <f>IFERROR(VLOOKUP($H957,'QB Inv Curr'!$H:$AD,13,FALSE),"")</f>
        <v>1440</v>
      </c>
      <c r="C957" s="17">
        <f>IFERROR(VLOOKUP($H957,'QB Inv Curr'!$H:$AE,23,FALSE),"")</f>
        <v>0</v>
      </c>
      <c r="D957" s="17">
        <f>IFERROR(VLOOKUP($H957,'QB Inv Curr'!$H:$AL,29,FALSE),"")</f>
        <v>0</v>
      </c>
      <c r="E957" s="17" t="str">
        <f t="shared" si="103"/>
        <v/>
      </c>
      <c r="F957" s="17">
        <f t="shared" si="102"/>
        <v>0</v>
      </c>
      <c r="G957" s="554" t="s">
        <v>1105</v>
      </c>
      <c r="H957" s="69" t="s">
        <v>741</v>
      </c>
      <c r="I957" s="20" t="s">
        <v>791</v>
      </c>
      <c r="J957" s="279"/>
      <c r="K957" s="523"/>
      <c r="L957" s="21">
        <v>1</v>
      </c>
      <c r="M957" s="275" t="e">
        <f>VLOOKUP(A957,'Master Data'!A:P,23,FALSE)</f>
        <v>#REF!</v>
      </c>
      <c r="N957" s="72" t="e">
        <f t="shared" si="107"/>
        <v>#REF!</v>
      </c>
      <c r="O957" s="21"/>
      <c r="P957" s="21"/>
      <c r="Q957" s="289"/>
      <c r="R957" s="532"/>
      <c r="S957" s="532"/>
      <c r="T957" s="370"/>
      <c r="U957" s="384">
        <v>344</v>
      </c>
      <c r="V957" s="23"/>
      <c r="W957" s="23"/>
      <c r="X957" s="23"/>
      <c r="Y957" s="23"/>
      <c r="Z957" s="23"/>
      <c r="AC957" s="264"/>
      <c r="AD957" s="264"/>
      <c r="AE957" s="24"/>
    </row>
    <row r="958" spans="1:31" s="12" customFormat="1">
      <c r="A958" s="543"/>
      <c r="B958" s="17" t="str">
        <f>IFERROR(VLOOKUP($H958,'QB Inv Curr'!$H:$AD,13,FALSE),"")</f>
        <v/>
      </c>
      <c r="C958" s="17" t="str">
        <f>IFERROR(VLOOKUP($H958,'QB Inv Curr'!$H:$AE,23,FALSE),"")</f>
        <v/>
      </c>
      <c r="D958" s="17" t="str">
        <f>IFERROR(VLOOKUP($H958,'QB Inv Curr'!$H:$AL,29,FALSE),"")</f>
        <v/>
      </c>
      <c r="E958" s="17" t="str">
        <f t="shared" si="103"/>
        <v/>
      </c>
      <c r="F958" s="17" t="str">
        <f t="shared" si="102"/>
        <v/>
      </c>
      <c r="G958" s="541"/>
      <c r="H958" s="543"/>
      <c r="I958" s="541"/>
      <c r="J958" s="281"/>
      <c r="K958" s="524"/>
      <c r="L958" s="86"/>
      <c r="M958" s="87"/>
      <c r="N958" s="87"/>
      <c r="O958" s="86"/>
      <c r="P958" s="86"/>
      <c r="Q958" s="249"/>
      <c r="R958" s="67"/>
      <c r="S958" s="67"/>
      <c r="T958" s="369"/>
      <c r="U958" s="384">
        <v>345</v>
      </c>
      <c r="V958" s="23"/>
      <c r="W958" s="23"/>
      <c r="X958" s="23"/>
      <c r="Y958" s="23"/>
      <c r="Z958" s="23"/>
      <c r="AA958" s="6"/>
      <c r="AB958"/>
      <c r="AC958" s="264"/>
      <c r="AD958" s="264"/>
      <c r="AE958" s="24"/>
    </row>
    <row r="959" spans="1:31" s="12" customFormat="1" ht="30.75">
      <c r="A959" s="555" t="s">
        <v>256</v>
      </c>
      <c r="B959" s="17">
        <f>IFERROR(VLOOKUP($H959,'QB Inv Curr'!$H:$AD,13,FALSE),"")</f>
        <v>0</v>
      </c>
      <c r="C959" s="17">
        <f>IFERROR(VLOOKUP($H959,'QB Inv Curr'!$H:$AE,23,FALSE),"")</f>
        <v>210</v>
      </c>
      <c r="D959" s="17">
        <f>IFERROR(VLOOKUP($H959,'QB Inv Curr'!$H:$AL,29,FALSE),"")</f>
        <v>0</v>
      </c>
      <c r="E959" s="17" t="str">
        <f t="shared" si="103"/>
        <v/>
      </c>
      <c r="F959" s="17">
        <f t="shared" si="102"/>
        <v>0</v>
      </c>
      <c r="G959" s="542" t="s">
        <v>257</v>
      </c>
      <c r="H959" s="555" t="s">
        <v>256</v>
      </c>
      <c r="I959" s="542"/>
      <c r="J959" s="279" t="s">
        <v>1219</v>
      </c>
      <c r="K959" s="521">
        <v>810797030766</v>
      </c>
      <c r="L959" s="17">
        <v>1</v>
      </c>
      <c r="M959" s="78"/>
      <c r="N959" s="78"/>
      <c r="O959" s="17">
        <v>210</v>
      </c>
      <c r="P959" s="17">
        <v>20</v>
      </c>
      <c r="Q959" s="18"/>
      <c r="R959" s="255">
        <v>31.77</v>
      </c>
      <c r="S959" s="255">
        <v>67.989999999999995</v>
      </c>
      <c r="T959" s="371"/>
      <c r="U959" s="385">
        <v>346</v>
      </c>
      <c r="V959" s="23"/>
      <c r="W959" s="66">
        <f>Q959*1.55</f>
        <v>0</v>
      </c>
      <c r="X959" s="260" t="e">
        <f>SUM(W959-Q959)/W959</f>
        <v>#DIV/0!</v>
      </c>
      <c r="Y959" s="66">
        <f>Y954</f>
        <v>0</v>
      </c>
      <c r="Z959" s="260" t="e">
        <f>SUM(Y959-W959)/Y959</f>
        <v>#DIV/0!</v>
      </c>
      <c r="AA959" s="287">
        <f>AA954</f>
        <v>0</v>
      </c>
      <c r="AB959" s="261" t="e">
        <f>SUM(AA959-Q959)/AA959</f>
        <v>#DIV/0!</v>
      </c>
      <c r="AC959" s="264"/>
      <c r="AD959" s="264"/>
      <c r="AE959" s="24"/>
    </row>
    <row r="960" spans="1:31" s="12" customFormat="1">
      <c r="A960" s="69"/>
      <c r="B960" s="17" t="str">
        <f>IFERROR(VLOOKUP($H960,'QB Inv Curr'!$H:$AD,13,FALSE),"")</f>
        <v/>
      </c>
      <c r="C960" s="17" t="str">
        <f>IFERROR(VLOOKUP($H960,'QB Inv Curr'!$H:$AE,23,FALSE),"")</f>
        <v/>
      </c>
      <c r="D960" s="17" t="str">
        <f>IFERROR(VLOOKUP($H960,'QB Inv Curr'!$H:$AL,29,FALSE),"")</f>
        <v/>
      </c>
      <c r="E960" s="17" t="str">
        <f t="shared" si="103"/>
        <v/>
      </c>
      <c r="F960" s="17" t="str">
        <f t="shared" si="102"/>
        <v/>
      </c>
      <c r="G960" s="69" t="s">
        <v>1220</v>
      </c>
      <c r="H960" s="69"/>
      <c r="I960" s="20" t="s">
        <v>1221</v>
      </c>
      <c r="J960" s="279"/>
      <c r="K960" s="523"/>
      <c r="L960" s="21">
        <v>1</v>
      </c>
      <c r="M960" s="275" t="e">
        <f>VLOOKUP(A960,'Master Data'!A:P,23,FALSE)</f>
        <v>#N/A</v>
      </c>
      <c r="N960" s="72" t="e">
        <f t="shared" ref="N960:N971" si="108">M960*L960</f>
        <v>#N/A</v>
      </c>
      <c r="O960" s="21"/>
      <c r="P960" s="21"/>
      <c r="Q960" s="269"/>
      <c r="R960" s="67"/>
      <c r="S960" s="67"/>
      <c r="T960" s="369"/>
      <c r="U960" s="384">
        <v>347</v>
      </c>
      <c r="V960" s="23"/>
      <c r="W960" s="23"/>
      <c r="X960" s="23"/>
      <c r="Y960" s="23"/>
      <c r="Z960" s="23"/>
      <c r="AA960" s="287"/>
      <c r="AB960"/>
      <c r="AC960" s="264"/>
      <c r="AD960" s="264"/>
      <c r="AE960" s="24"/>
    </row>
    <row r="961" spans="1:31" s="12" customFormat="1">
      <c r="A961" s="69" t="s">
        <v>795</v>
      </c>
      <c r="B961" s="17">
        <f>IFERROR(VLOOKUP($H961,'QB Inv Curr'!$H:$AD,13,FALSE),"")</f>
        <v>1190</v>
      </c>
      <c r="C961" s="17">
        <f>IFERROR(VLOOKUP($H961,'QB Inv Curr'!$H:$AE,23,FALSE),"")</f>
        <v>1080</v>
      </c>
      <c r="D961" s="17">
        <f>IFERROR(VLOOKUP($H961,'QB Inv Curr'!$H:$AL,29,FALSE),"")</f>
        <v>0</v>
      </c>
      <c r="E961" s="17" t="str">
        <f t="shared" si="103"/>
        <v/>
      </c>
      <c r="F961" s="17">
        <f t="shared" si="102"/>
        <v>0</v>
      </c>
      <c r="G961" s="20"/>
      <c r="H961" s="69" t="s">
        <v>795</v>
      </c>
      <c r="I961" s="20" t="s">
        <v>1120</v>
      </c>
      <c r="J961" s="279"/>
      <c r="K961" s="523"/>
      <c r="L961" s="21">
        <v>1</v>
      </c>
      <c r="M961" s="275" t="e">
        <f>VLOOKUP(A961,'Master Data'!A:P,23,FALSE)</f>
        <v>#REF!</v>
      </c>
      <c r="N961" s="72" t="e">
        <f t="shared" si="108"/>
        <v>#REF!</v>
      </c>
      <c r="O961" s="21"/>
      <c r="P961" s="21"/>
      <c r="Q961" s="256"/>
      <c r="R961" s="67"/>
      <c r="S961" s="67"/>
      <c r="T961" s="369"/>
      <c r="U961" s="384">
        <v>348</v>
      </c>
      <c r="V961" s="23"/>
      <c r="W961" s="23"/>
      <c r="X961" s="23"/>
      <c r="Y961" s="23"/>
      <c r="Z961" s="23"/>
      <c r="AA961" s="6"/>
      <c r="AB961"/>
      <c r="AC961" s="264"/>
      <c r="AD961" s="264"/>
      <c r="AE961" s="24"/>
    </row>
    <row r="962" spans="1:31" s="12" customFormat="1">
      <c r="A962" s="69" t="s">
        <v>804</v>
      </c>
      <c r="B962" s="17">
        <f>IFERROR(VLOOKUP($H962,'QB Inv Curr'!$H:$AD,13,FALSE),"")</f>
        <v>984</v>
      </c>
      <c r="C962" s="17">
        <f>IFERROR(VLOOKUP($H962,'QB Inv Curr'!$H:$AE,23,FALSE),"")</f>
        <v>1728</v>
      </c>
      <c r="D962" s="17">
        <f>IFERROR(VLOOKUP($H962,'QB Inv Curr'!$H:$AL,29,FALSE),"")</f>
        <v>0</v>
      </c>
      <c r="E962" s="17" t="str">
        <f t="shared" si="103"/>
        <v/>
      </c>
      <c r="F962" s="17">
        <f t="shared" si="102"/>
        <v>0</v>
      </c>
      <c r="G962" s="20"/>
      <c r="H962" s="69" t="s">
        <v>804</v>
      </c>
      <c r="I962" s="20" t="s">
        <v>1121</v>
      </c>
      <c r="J962" s="279"/>
      <c r="K962" s="523"/>
      <c r="L962" s="21">
        <v>1</v>
      </c>
      <c r="M962" s="275" t="e">
        <f>VLOOKUP(A962,'Master Data'!A:P,23,FALSE)</f>
        <v>#REF!</v>
      </c>
      <c r="N962" s="72" t="e">
        <f t="shared" si="108"/>
        <v>#REF!</v>
      </c>
      <c r="O962" s="21"/>
      <c r="P962" s="21"/>
      <c r="Q962" s="256"/>
      <c r="R962" s="67"/>
      <c r="S962" s="67"/>
      <c r="T962" s="369"/>
      <c r="U962" s="384">
        <v>349</v>
      </c>
      <c r="V962" s="23"/>
      <c r="W962" s="23"/>
      <c r="X962" s="23"/>
      <c r="Y962" s="23"/>
      <c r="Z962" s="23"/>
      <c r="AA962" s="6"/>
      <c r="AB962"/>
      <c r="AC962" s="264"/>
      <c r="AD962" s="264"/>
      <c r="AE962" s="24"/>
    </row>
    <row r="963" spans="1:31" s="12" customFormat="1">
      <c r="A963" s="69" t="s">
        <v>578</v>
      </c>
      <c r="B963" s="17">
        <f>IFERROR(VLOOKUP($H963,'QB Inv Curr'!$H:$AD,13,FALSE),"")</f>
        <v>160</v>
      </c>
      <c r="C963" s="17">
        <f>IFERROR(VLOOKUP($H963,'QB Inv Curr'!$H:$AE,23,FALSE),"")</f>
        <v>0</v>
      </c>
      <c r="D963" s="17">
        <f>IFERROR(VLOOKUP($H963,'QB Inv Curr'!$H:$AL,29,FALSE),"")</f>
        <v>121.7</v>
      </c>
      <c r="E963" s="17">
        <f t="shared" si="103"/>
        <v>1.3147082990961381</v>
      </c>
      <c r="F963" s="17">
        <f t="shared" si="102"/>
        <v>1460.4</v>
      </c>
      <c r="G963" s="20"/>
      <c r="H963" s="69" t="s">
        <v>578</v>
      </c>
      <c r="I963" s="20" t="s">
        <v>1122</v>
      </c>
      <c r="J963" s="279"/>
      <c r="K963" s="523"/>
      <c r="L963" s="21">
        <v>1</v>
      </c>
      <c r="M963" s="275" t="e">
        <f>VLOOKUP(A963,'Master Data'!A:P,23,FALSE)</f>
        <v>#REF!</v>
      </c>
      <c r="N963" s="72" t="e">
        <f t="shared" si="108"/>
        <v>#REF!</v>
      </c>
      <c r="O963" s="21"/>
      <c r="P963" s="21"/>
      <c r="Q963" s="256"/>
      <c r="R963" s="67"/>
      <c r="S963" s="67"/>
      <c r="T963" s="369"/>
      <c r="U963" s="384">
        <v>350</v>
      </c>
      <c r="V963" s="23"/>
      <c r="W963" s="23"/>
      <c r="X963" s="23"/>
      <c r="Y963" s="23"/>
      <c r="Z963" s="23"/>
      <c r="AA963" s="6"/>
      <c r="AB963"/>
      <c r="AC963" s="264"/>
      <c r="AD963" s="264"/>
      <c r="AE963" s="24"/>
    </row>
    <row r="964" spans="1:31" s="12" customFormat="1">
      <c r="A964" s="69" t="s">
        <v>885</v>
      </c>
      <c r="B964" s="17">
        <f>IFERROR(VLOOKUP($H964,'QB Inv Curr'!$H:$AD,13,FALSE),"")</f>
        <v>750</v>
      </c>
      <c r="C964" s="17">
        <f>IFERROR(VLOOKUP($H964,'QB Inv Curr'!$H:$AE,23,FALSE),"")</f>
        <v>6400</v>
      </c>
      <c r="D964" s="17">
        <f>IFERROR(VLOOKUP($H964,'QB Inv Curr'!$H:$AL,29,FALSE),"")</f>
        <v>0</v>
      </c>
      <c r="E964" s="17" t="str">
        <f t="shared" si="103"/>
        <v/>
      </c>
      <c r="F964" s="17">
        <f t="shared" ref="F964:F1027" si="109">IFERROR(SUM(D964*12),"")</f>
        <v>0</v>
      </c>
      <c r="G964" s="20"/>
      <c r="H964" s="69" t="s">
        <v>885</v>
      </c>
      <c r="I964" s="20" t="s">
        <v>1222</v>
      </c>
      <c r="J964" s="279"/>
      <c r="K964" s="523"/>
      <c r="L964" s="21">
        <v>6</v>
      </c>
      <c r="M964" s="275" t="e">
        <f>VLOOKUP(A964,'Master Data'!A:P,23,FALSE)</f>
        <v>#REF!</v>
      </c>
      <c r="N964" s="72" t="e">
        <f t="shared" si="108"/>
        <v>#REF!</v>
      </c>
      <c r="O964" s="21"/>
      <c r="P964" s="21"/>
      <c r="Q964" s="256"/>
      <c r="R964" s="67"/>
      <c r="S964" s="67"/>
      <c r="T964" s="369"/>
      <c r="U964" s="385">
        <v>351</v>
      </c>
      <c r="V964" s="23"/>
      <c r="W964" s="23"/>
      <c r="X964" s="23"/>
      <c r="Y964" s="23"/>
      <c r="Z964" s="23"/>
      <c r="AA964" s="6"/>
      <c r="AB964"/>
      <c r="AC964" s="264"/>
      <c r="AD964" s="264"/>
      <c r="AE964" s="24"/>
    </row>
    <row r="965" spans="1:31" s="12" customFormat="1">
      <c r="A965" s="69" t="s">
        <v>632</v>
      </c>
      <c r="B965" s="17">
        <f>IFERROR(VLOOKUP($H965,'QB Inv Curr'!$H:$AD,13,FALSE),"")</f>
        <v>590</v>
      </c>
      <c r="C965" s="17">
        <f>IFERROR(VLOOKUP($H965,'QB Inv Curr'!$H:$AE,23,FALSE),"")</f>
        <v>650</v>
      </c>
      <c r="D965" s="17">
        <f>IFERROR(VLOOKUP($H965,'QB Inv Curr'!$H:$AL,29,FALSE),"")</f>
        <v>0</v>
      </c>
      <c r="E965" s="17" t="str">
        <f t="shared" ref="E965:E1028" si="110">IFERROR(SUM(B965/D965),"")</f>
        <v/>
      </c>
      <c r="F965" s="17">
        <f t="shared" si="109"/>
        <v>0</v>
      </c>
      <c r="G965" s="554"/>
      <c r="H965" s="69" t="s">
        <v>632</v>
      </c>
      <c r="I965" s="20" t="s">
        <v>1103</v>
      </c>
      <c r="J965" s="279"/>
      <c r="K965" s="523"/>
      <c r="L965" s="21">
        <v>1</v>
      </c>
      <c r="M965" s="275" t="e">
        <f>VLOOKUP(A965,'Master Data'!A:P,23,FALSE)</f>
        <v>#REF!</v>
      </c>
      <c r="N965" s="72" t="e">
        <f t="shared" si="108"/>
        <v>#REF!</v>
      </c>
      <c r="O965" s="21"/>
      <c r="P965" s="21"/>
      <c r="Q965" s="256"/>
      <c r="R965" s="67"/>
      <c r="S965" s="67"/>
      <c r="T965" s="369"/>
      <c r="U965" s="384">
        <v>352</v>
      </c>
      <c r="V965" s="23"/>
      <c r="W965" s="23"/>
      <c r="X965" s="23"/>
      <c r="Y965" s="23"/>
      <c r="Z965" s="23"/>
      <c r="AA965" s="6"/>
      <c r="AB965"/>
      <c r="AC965" s="264"/>
      <c r="AD965" s="264"/>
      <c r="AE965" s="24"/>
    </row>
    <row r="966" spans="1:31" s="12" customFormat="1">
      <c r="A966" s="69" t="s">
        <v>648</v>
      </c>
      <c r="B966" s="17">
        <f>IFERROR(VLOOKUP($H966,'QB Inv Curr'!$H:$AD,13,FALSE),"")</f>
        <v>500</v>
      </c>
      <c r="C966" s="17">
        <f>IFERROR(VLOOKUP($H966,'QB Inv Curr'!$H:$AE,23,FALSE),"")</f>
        <v>0</v>
      </c>
      <c r="D966" s="17">
        <f>IFERROR(VLOOKUP($H966,'QB Inv Curr'!$H:$AL,29,FALSE),"")</f>
        <v>0</v>
      </c>
      <c r="E966" s="17" t="str">
        <f t="shared" si="110"/>
        <v/>
      </c>
      <c r="F966" s="17">
        <f t="shared" si="109"/>
        <v>0</v>
      </c>
      <c r="G966" s="554"/>
      <c r="H966" s="69" t="s">
        <v>648</v>
      </c>
      <c r="I966" s="20" t="s">
        <v>1104</v>
      </c>
      <c r="J966" s="279"/>
      <c r="K966" s="523"/>
      <c r="L966" s="21">
        <v>1</v>
      </c>
      <c r="M966" s="275" t="e">
        <f>VLOOKUP(A966,'Master Data'!A:P,23,FALSE)</f>
        <v>#REF!</v>
      </c>
      <c r="N966" s="72" t="e">
        <f t="shared" si="108"/>
        <v>#REF!</v>
      </c>
      <c r="O966" s="21"/>
      <c r="P966" s="21"/>
      <c r="Q966" s="256"/>
      <c r="R966" s="67"/>
      <c r="S966" s="67"/>
      <c r="T966" s="369"/>
      <c r="U966" s="384">
        <v>353</v>
      </c>
      <c r="V966" s="23"/>
      <c r="W966" s="2"/>
      <c r="X966" s="2"/>
      <c r="Y966" s="23"/>
      <c r="Z966" s="23"/>
      <c r="AA966" s="6"/>
      <c r="AB966"/>
      <c r="AC966" s="268"/>
      <c r="AD966" s="268"/>
    </row>
    <row r="967" spans="1:31" s="2" customFormat="1">
      <c r="A967" s="69" t="s">
        <v>737</v>
      </c>
      <c r="B967" s="17">
        <f>IFERROR(VLOOKUP($H967,'QB Inv Curr'!$H:$AD,13,FALSE),"")</f>
        <v>140</v>
      </c>
      <c r="C967" s="17">
        <f>IFERROR(VLOOKUP($H967,'QB Inv Curr'!$H:$AE,23,FALSE),"")</f>
        <v>0</v>
      </c>
      <c r="D967" s="17">
        <f>IFERROR(VLOOKUP($H967,'QB Inv Curr'!$H:$AL,29,FALSE),"")</f>
        <v>0</v>
      </c>
      <c r="E967" s="17" t="str">
        <f t="shared" si="110"/>
        <v/>
      </c>
      <c r="F967" s="17">
        <f t="shared" si="109"/>
        <v>0</v>
      </c>
      <c r="G967" s="554" t="s">
        <v>1105</v>
      </c>
      <c r="H967" s="69" t="s">
        <v>737</v>
      </c>
      <c r="I967" s="20" t="s">
        <v>1106</v>
      </c>
      <c r="J967" s="279"/>
      <c r="K967" s="523"/>
      <c r="L967" s="21"/>
      <c r="M967" s="275" t="e">
        <f>VLOOKUP(A967,'Master Data'!A:P,23,FALSE)</f>
        <v>#REF!</v>
      </c>
      <c r="N967" s="72" t="e">
        <f t="shared" si="108"/>
        <v>#REF!</v>
      </c>
      <c r="O967" s="21"/>
      <c r="P967" s="21"/>
      <c r="Q967" s="292"/>
      <c r="R967" s="374"/>
      <c r="S967" s="374"/>
      <c r="T967" s="374"/>
      <c r="U967" s="384">
        <v>354</v>
      </c>
      <c r="W967" s="23"/>
      <c r="X967" s="23"/>
      <c r="Y967" s="23"/>
    </row>
    <row r="968" spans="1:31" s="12" customFormat="1">
      <c r="A968" s="69" t="s">
        <v>739</v>
      </c>
      <c r="B968" s="17">
        <f>IFERROR(VLOOKUP($H968,'QB Inv Curr'!$H:$AD,13,FALSE),"")</f>
        <v>1440</v>
      </c>
      <c r="C968" s="17">
        <f>IFERROR(VLOOKUP($H968,'QB Inv Curr'!$H:$AE,23,FALSE),"")</f>
        <v>0</v>
      </c>
      <c r="D968" s="17">
        <f>IFERROR(VLOOKUP($H968,'QB Inv Curr'!$H:$AL,29,FALSE),"")</f>
        <v>0</v>
      </c>
      <c r="E968" s="17" t="str">
        <f t="shared" si="110"/>
        <v/>
      </c>
      <c r="F968" s="17">
        <f t="shared" si="109"/>
        <v>0</v>
      </c>
      <c r="G968" s="554" t="s">
        <v>1105</v>
      </c>
      <c r="H968" s="69" t="s">
        <v>739</v>
      </c>
      <c r="I968" s="20" t="s">
        <v>1107</v>
      </c>
      <c r="J968" s="279"/>
      <c r="K968" s="523"/>
      <c r="L968" s="21">
        <v>1</v>
      </c>
      <c r="M968" s="275" t="e">
        <f>VLOOKUP(A968,'Master Data'!A:P,23,FALSE)</f>
        <v>#REF!</v>
      </c>
      <c r="N968" s="72" t="e">
        <f t="shared" si="108"/>
        <v>#REF!</v>
      </c>
      <c r="O968" s="21"/>
      <c r="P968" s="21"/>
      <c r="Q968" s="256"/>
      <c r="R968" s="67"/>
      <c r="S968" s="67"/>
      <c r="T968" s="369"/>
      <c r="U968" s="384">
        <v>355</v>
      </c>
      <c r="V968" s="23"/>
      <c r="W968" s="23"/>
      <c r="X968" s="23"/>
      <c r="Y968" s="23"/>
      <c r="Z968" s="23"/>
      <c r="AA968" s="6"/>
      <c r="AB968"/>
      <c r="AC968" s="268"/>
      <c r="AD968" s="268"/>
    </row>
    <row r="969" spans="1:31" s="12" customFormat="1">
      <c r="A969" s="69" t="s">
        <v>1108</v>
      </c>
      <c r="B969" s="17">
        <f>IFERROR(VLOOKUP($H969,'QB Inv Curr'!$H:$AD,13,FALSE),"")</f>
        <v>1500</v>
      </c>
      <c r="C969" s="17">
        <f>IFERROR(VLOOKUP($H969,'QB Inv Curr'!$H:$AE,23,FALSE),"")</f>
        <v>0</v>
      </c>
      <c r="D969" s="17">
        <f>IFERROR(VLOOKUP($H969,'QB Inv Curr'!$H:$AL,29,FALSE),"")</f>
        <v>0</v>
      </c>
      <c r="E969" s="17" t="str">
        <f t="shared" si="110"/>
        <v/>
      </c>
      <c r="F969" s="17">
        <f t="shared" si="109"/>
        <v>0</v>
      </c>
      <c r="G969" s="554" t="s">
        <v>1105</v>
      </c>
      <c r="H969" s="69" t="s">
        <v>1108</v>
      </c>
      <c r="I969" s="20" t="s">
        <v>1109</v>
      </c>
      <c r="J969" s="279"/>
      <c r="K969" s="523"/>
      <c r="L969" s="21">
        <v>1</v>
      </c>
      <c r="M969" s="275" t="e">
        <f>VLOOKUP(A969,'Master Data'!A:P,23,FALSE)</f>
        <v>#REF!</v>
      </c>
      <c r="N969" s="72" t="e">
        <f t="shared" si="108"/>
        <v>#REF!</v>
      </c>
      <c r="O969" s="21"/>
      <c r="P969" s="21"/>
      <c r="Q969" s="256"/>
      <c r="R969" s="67"/>
      <c r="S969" s="67"/>
      <c r="T969" s="369"/>
      <c r="U969" s="385">
        <v>356</v>
      </c>
      <c r="V969" s="23"/>
      <c r="W969" s="23"/>
      <c r="X969" s="23"/>
      <c r="Y969" s="23"/>
      <c r="Z969" s="23"/>
      <c r="AA969" s="6"/>
      <c r="AB969"/>
      <c r="AC969" s="268"/>
      <c r="AD969" s="268"/>
    </row>
    <row r="970" spans="1:31" s="12" customFormat="1">
      <c r="A970" s="69" t="s">
        <v>789</v>
      </c>
      <c r="B970" s="17">
        <f>IFERROR(VLOOKUP($H970,'QB Inv Curr'!$H:$AD,13,FALSE),"")</f>
        <v>3000</v>
      </c>
      <c r="C970" s="17">
        <f>IFERROR(VLOOKUP($H970,'QB Inv Curr'!$H:$AE,23,FALSE),"")</f>
        <v>2000</v>
      </c>
      <c r="D970" s="17">
        <f>IFERROR(VLOOKUP($H970,'QB Inv Curr'!$H:$AL,29,FALSE),"")</f>
        <v>0</v>
      </c>
      <c r="E970" s="17" t="str">
        <f t="shared" si="110"/>
        <v/>
      </c>
      <c r="F970" s="17">
        <f t="shared" si="109"/>
        <v>0</v>
      </c>
      <c r="G970" s="554" t="s">
        <v>1105</v>
      </c>
      <c r="H970" s="69" t="s">
        <v>789</v>
      </c>
      <c r="I970" s="20" t="s">
        <v>1110</v>
      </c>
      <c r="J970" s="279"/>
      <c r="K970" s="523"/>
      <c r="L970" s="21">
        <v>1</v>
      </c>
      <c r="M970" s="275" t="e">
        <f>VLOOKUP(A970,'Master Data'!A:P,23,FALSE)</f>
        <v>#REF!</v>
      </c>
      <c r="N970" s="72" t="e">
        <f t="shared" si="108"/>
        <v>#REF!</v>
      </c>
      <c r="O970" s="21"/>
      <c r="P970" s="21"/>
      <c r="Q970" s="256"/>
      <c r="R970" s="67"/>
      <c r="S970" s="67"/>
      <c r="T970" s="369"/>
      <c r="U970" s="384">
        <v>357</v>
      </c>
      <c r="V970" s="23"/>
      <c r="W970" s="23"/>
      <c r="X970" s="23"/>
      <c r="Y970" s="23"/>
      <c r="Z970" s="23"/>
      <c r="AA970" s="6"/>
      <c r="AB970"/>
      <c r="AC970" s="268"/>
      <c r="AD970" s="268"/>
    </row>
    <row r="971" spans="1:31" s="2" customFormat="1">
      <c r="A971" s="69" t="s">
        <v>741</v>
      </c>
      <c r="B971" s="17">
        <f>IFERROR(VLOOKUP($H971,'QB Inv Curr'!$H:$AD,13,FALSE),"")</f>
        <v>1440</v>
      </c>
      <c r="C971" s="17">
        <f>IFERROR(VLOOKUP($H971,'QB Inv Curr'!$H:$AE,23,FALSE),"")</f>
        <v>0</v>
      </c>
      <c r="D971" s="17">
        <f>IFERROR(VLOOKUP($H971,'QB Inv Curr'!$H:$AL,29,FALSE),"")</f>
        <v>0</v>
      </c>
      <c r="E971" s="17" t="str">
        <f t="shared" si="110"/>
        <v/>
      </c>
      <c r="F971" s="17">
        <f t="shared" si="109"/>
        <v>0</v>
      </c>
      <c r="G971" s="554" t="s">
        <v>1105</v>
      </c>
      <c r="H971" s="69" t="s">
        <v>741</v>
      </c>
      <c r="I971" s="20" t="s">
        <v>791</v>
      </c>
      <c r="J971" s="279"/>
      <c r="K971" s="523"/>
      <c r="L971" s="21">
        <v>1</v>
      </c>
      <c r="M971" s="275" t="e">
        <f>VLOOKUP(A971,'Master Data'!A:P,23,FALSE)</f>
        <v>#REF!</v>
      </c>
      <c r="N971" s="72" t="e">
        <f t="shared" si="108"/>
        <v>#REF!</v>
      </c>
      <c r="O971" s="21"/>
      <c r="P971" s="21"/>
      <c r="Q971" s="289"/>
      <c r="R971" s="532"/>
      <c r="S971" s="532"/>
      <c r="T971" s="370"/>
      <c r="U971" s="384">
        <v>358</v>
      </c>
      <c r="V971" s="23"/>
      <c r="W971" s="23"/>
      <c r="X971" s="23"/>
      <c r="Y971" s="23"/>
      <c r="Z971" s="23"/>
    </row>
    <row r="972" spans="1:31" s="12" customFormat="1">
      <c r="A972" s="543"/>
      <c r="B972" s="17" t="str">
        <f>IFERROR(VLOOKUP($H972,'QB Inv Curr'!$H:$AD,13,FALSE),"")</f>
        <v/>
      </c>
      <c r="C972" s="17" t="str">
        <f>IFERROR(VLOOKUP($H972,'QB Inv Curr'!$H:$AE,23,FALSE),"")</f>
        <v/>
      </c>
      <c r="D972" s="17" t="str">
        <f>IFERROR(VLOOKUP($H972,'QB Inv Curr'!$H:$AL,29,FALSE),"")</f>
        <v/>
      </c>
      <c r="E972" s="17" t="str">
        <f t="shared" si="110"/>
        <v/>
      </c>
      <c r="F972" s="17" t="str">
        <f t="shared" si="109"/>
        <v/>
      </c>
      <c r="G972" s="541"/>
      <c r="H972" s="543"/>
      <c r="I972" s="541"/>
      <c r="J972" s="281"/>
      <c r="K972" s="524"/>
      <c r="L972" s="86"/>
      <c r="M972" s="87"/>
      <c r="N972" s="87"/>
      <c r="O972" s="86"/>
      <c r="P972" s="86"/>
      <c r="Q972" s="249"/>
      <c r="R972" s="67"/>
      <c r="S972" s="67"/>
      <c r="T972" s="369"/>
      <c r="U972" s="384">
        <v>359</v>
      </c>
      <c r="V972" s="23"/>
      <c r="W972" s="23"/>
      <c r="X972" s="23"/>
      <c r="Y972" s="23"/>
      <c r="Z972" s="23"/>
      <c r="AA972" s="6"/>
      <c r="AB972"/>
      <c r="AC972" s="268"/>
      <c r="AD972" s="268"/>
    </row>
    <row r="973" spans="1:31" s="12" customFormat="1" ht="30.75">
      <c r="A973" s="555" t="s">
        <v>259</v>
      </c>
      <c r="B973" s="17">
        <f>IFERROR(VLOOKUP($H973,'QB Inv Curr'!$H:$AD,13,FALSE),"")</f>
        <v>119</v>
      </c>
      <c r="C973" s="17">
        <f>IFERROR(VLOOKUP($H973,'QB Inv Curr'!$H:$AE,23,FALSE),"")</f>
        <v>140</v>
      </c>
      <c r="D973" s="17">
        <f>IFERROR(VLOOKUP($H973,'QB Inv Curr'!$H:$AL,29,FALSE),"")</f>
        <v>3.2</v>
      </c>
      <c r="E973" s="17">
        <f t="shared" si="110"/>
        <v>37.1875</v>
      </c>
      <c r="F973" s="17">
        <f t="shared" si="109"/>
        <v>38.400000000000006</v>
      </c>
      <c r="G973" s="542" t="s">
        <v>260</v>
      </c>
      <c r="H973" s="555" t="s">
        <v>259</v>
      </c>
      <c r="I973" s="542"/>
      <c r="J973" s="279" t="s">
        <v>1223</v>
      </c>
      <c r="K973" s="521">
        <v>810797030773</v>
      </c>
      <c r="L973" s="17">
        <v>1</v>
      </c>
      <c r="M973" s="78"/>
      <c r="N973" s="78"/>
      <c r="O973" s="17">
        <v>140</v>
      </c>
      <c r="P973" s="17">
        <v>20</v>
      </c>
      <c r="Q973" s="18"/>
      <c r="R973" s="255">
        <v>40.840000000000003</v>
      </c>
      <c r="S973" s="255">
        <v>69.989999999999995</v>
      </c>
      <c r="T973" s="371"/>
      <c r="U973" s="384">
        <v>360</v>
      </c>
      <c r="V973" s="23"/>
      <c r="W973" s="66">
        <f>Q973*1.55</f>
        <v>0</v>
      </c>
      <c r="X973" s="260" t="e">
        <f>SUM(W973-Q973)/W973</f>
        <v>#DIV/0!</v>
      </c>
      <c r="Y973" s="66">
        <f>Y968</f>
        <v>0</v>
      </c>
      <c r="Z973" s="260" t="e">
        <f>SUM(Y973-W973)/Y973</f>
        <v>#DIV/0!</v>
      </c>
      <c r="AA973" s="287">
        <f>AA968</f>
        <v>0</v>
      </c>
      <c r="AB973" s="261" t="e">
        <f>SUM(AA973-Q973)/AA973</f>
        <v>#DIV/0!</v>
      </c>
      <c r="AC973" s="268"/>
      <c r="AD973" s="268"/>
    </row>
    <row r="974" spans="1:31" s="12" customFormat="1">
      <c r="A974" s="69"/>
      <c r="B974" s="17" t="str">
        <f>IFERROR(VLOOKUP($H974,'QB Inv Curr'!$H:$AD,13,FALSE),"")</f>
        <v/>
      </c>
      <c r="C974" s="17" t="str">
        <f>IFERROR(VLOOKUP($H974,'QB Inv Curr'!$H:$AE,23,FALSE),"")</f>
        <v/>
      </c>
      <c r="D974" s="17" t="str">
        <f>IFERROR(VLOOKUP($H974,'QB Inv Curr'!$H:$AL,29,FALSE),"")</f>
        <v/>
      </c>
      <c r="E974" s="17" t="str">
        <f t="shared" si="110"/>
        <v/>
      </c>
      <c r="F974" s="17" t="str">
        <f t="shared" si="109"/>
        <v/>
      </c>
      <c r="G974" s="20"/>
      <c r="H974" s="69"/>
      <c r="I974" s="20" t="s">
        <v>1224</v>
      </c>
      <c r="J974" s="279"/>
      <c r="K974" s="523"/>
      <c r="L974" s="21">
        <v>1</v>
      </c>
      <c r="M974" s="275" t="e">
        <f>VLOOKUP(A974,'Master Data'!A:P,23,FALSE)</f>
        <v>#N/A</v>
      </c>
      <c r="N974" s="72" t="e">
        <f t="shared" ref="N974:N985" si="111">M974*L974</f>
        <v>#N/A</v>
      </c>
      <c r="O974" s="21"/>
      <c r="P974" s="21"/>
      <c r="Q974" s="269"/>
      <c r="R974" s="67"/>
      <c r="S974" s="67"/>
      <c r="T974" s="369"/>
      <c r="U974" s="385">
        <v>361</v>
      </c>
      <c r="V974" s="23"/>
      <c r="W974" s="23"/>
      <c r="X974" s="23"/>
      <c r="Y974" s="23"/>
      <c r="Z974" s="23"/>
      <c r="AA974" s="287"/>
      <c r="AB974"/>
      <c r="AC974" s="268"/>
      <c r="AD974" s="268"/>
    </row>
    <row r="975" spans="1:31" s="12" customFormat="1">
      <c r="A975" s="69" t="s">
        <v>816</v>
      </c>
      <c r="B975" s="17">
        <f>IFERROR(VLOOKUP($H975,'QB Inv Curr'!$H:$AD,13,FALSE),"")</f>
        <v>952</v>
      </c>
      <c r="C975" s="17">
        <f>IFERROR(VLOOKUP($H975,'QB Inv Curr'!$H:$AE,23,FALSE),"")</f>
        <v>1440</v>
      </c>
      <c r="D975" s="17">
        <f>IFERROR(VLOOKUP($H975,'QB Inv Curr'!$H:$AL,29,FALSE),"")</f>
        <v>1.2</v>
      </c>
      <c r="E975" s="17">
        <f t="shared" si="110"/>
        <v>793.33333333333337</v>
      </c>
      <c r="F975" s="17">
        <f t="shared" si="109"/>
        <v>14.399999999999999</v>
      </c>
      <c r="G975" s="20"/>
      <c r="H975" s="69" t="s">
        <v>816</v>
      </c>
      <c r="I975" s="20" t="s">
        <v>1150</v>
      </c>
      <c r="J975" s="279"/>
      <c r="K975" s="523"/>
      <c r="L975" s="21">
        <v>1</v>
      </c>
      <c r="M975" s="275" t="e">
        <f>VLOOKUP(A975,'Master Data'!A:P,23,FALSE)</f>
        <v>#REF!</v>
      </c>
      <c r="N975" s="72" t="e">
        <f t="shared" si="111"/>
        <v>#REF!</v>
      </c>
      <c r="O975" s="21"/>
      <c r="P975" s="21"/>
      <c r="Q975" s="256"/>
      <c r="R975" s="67"/>
      <c r="S975" s="67"/>
      <c r="T975" s="369"/>
      <c r="U975" s="384">
        <v>362</v>
      </c>
      <c r="V975" s="23"/>
      <c r="W975" s="23"/>
      <c r="X975" s="23"/>
      <c r="Y975" s="23"/>
      <c r="Z975" s="23"/>
      <c r="AA975" s="6"/>
      <c r="AB975"/>
      <c r="AC975" s="268"/>
      <c r="AD975" s="268"/>
    </row>
    <row r="976" spans="1:31" s="12" customFormat="1">
      <c r="A976" s="69" t="s">
        <v>834</v>
      </c>
      <c r="B976" s="17">
        <f>IFERROR(VLOOKUP($H976,'QB Inv Curr'!$H:$AD,13,FALSE),"")</f>
        <v>560</v>
      </c>
      <c r="C976" s="17">
        <f>IFERROR(VLOOKUP($H976,'QB Inv Curr'!$H:$AE,23,FALSE),"")</f>
        <v>280</v>
      </c>
      <c r="D976" s="17">
        <f>IFERROR(VLOOKUP($H976,'QB Inv Curr'!$H:$AL,29,FALSE),"")</f>
        <v>0</v>
      </c>
      <c r="E976" s="17" t="str">
        <f t="shared" si="110"/>
        <v/>
      </c>
      <c r="F976" s="17">
        <f t="shared" si="109"/>
        <v>0</v>
      </c>
      <c r="G976" s="20"/>
      <c r="H976" s="69" t="s">
        <v>834</v>
      </c>
      <c r="I976" s="20" t="s">
        <v>1152</v>
      </c>
      <c r="J976" s="279"/>
      <c r="K976" s="523"/>
      <c r="L976" s="21">
        <v>1</v>
      </c>
      <c r="M976" s="275" t="e">
        <f>VLOOKUP(A976,'Master Data'!A:P,23,FALSE)</f>
        <v>#REF!</v>
      </c>
      <c r="N976" s="72" t="e">
        <f t="shared" si="111"/>
        <v>#REF!</v>
      </c>
      <c r="O976" s="21"/>
      <c r="P976" s="21"/>
      <c r="Q976" s="256"/>
      <c r="R976" s="67"/>
      <c r="S976" s="67"/>
      <c r="T976" s="369"/>
      <c r="U976" s="384">
        <v>363</v>
      </c>
      <c r="V976" s="23"/>
      <c r="W976" s="23"/>
      <c r="X976" s="23"/>
      <c r="Y976" s="23"/>
      <c r="Z976" s="23"/>
      <c r="AA976" s="6"/>
      <c r="AB976"/>
      <c r="AC976" s="268"/>
      <c r="AD976" s="268"/>
    </row>
    <row r="977" spans="1:36" s="268" customFormat="1">
      <c r="A977" s="69" t="s">
        <v>585</v>
      </c>
      <c r="B977" s="17">
        <f>IFERROR(VLOOKUP($H977,'QB Inv Curr'!$H:$AD,13,FALSE),"")</f>
        <v>100</v>
      </c>
      <c r="C977" s="17">
        <f>IFERROR(VLOOKUP($H977,'QB Inv Curr'!$H:$AE,23,FALSE),"")</f>
        <v>0</v>
      </c>
      <c r="D977" s="17">
        <f>IFERROR(VLOOKUP($H977,'QB Inv Curr'!$H:$AL,29,FALSE),"")</f>
        <v>76.099999999999994</v>
      </c>
      <c r="E977" s="17">
        <f t="shared" si="110"/>
        <v>1.3140604467805519</v>
      </c>
      <c r="F977" s="17">
        <f t="shared" si="109"/>
        <v>913.19999999999993</v>
      </c>
      <c r="G977" s="20"/>
      <c r="H977" s="69" t="s">
        <v>585</v>
      </c>
      <c r="I977" s="20" t="s">
        <v>1153</v>
      </c>
      <c r="J977" s="279"/>
      <c r="K977" s="523"/>
      <c r="L977" s="21">
        <v>1</v>
      </c>
      <c r="M977" s="275" t="e">
        <f>VLOOKUP(A977,'Master Data'!A:P,23,FALSE)</f>
        <v>#REF!</v>
      </c>
      <c r="N977" s="72" t="e">
        <f t="shared" si="111"/>
        <v>#REF!</v>
      </c>
      <c r="O977" s="21"/>
      <c r="P977" s="21"/>
      <c r="Q977" s="256"/>
      <c r="R977" s="67"/>
      <c r="S977" s="67"/>
      <c r="T977" s="369"/>
      <c r="U977" s="384">
        <v>364</v>
      </c>
      <c r="V977" s="23"/>
      <c r="W977" s="23"/>
      <c r="X977" s="23"/>
      <c r="Y977" s="23"/>
      <c r="Z977" s="23"/>
      <c r="AA977" s="6"/>
      <c r="AB977"/>
      <c r="AE977" s="12"/>
      <c r="AF977" s="12"/>
      <c r="AG977" s="12"/>
      <c r="AH977" s="12"/>
      <c r="AI977" s="12"/>
      <c r="AJ977" s="12"/>
    </row>
    <row r="978" spans="1:36" s="268" customFormat="1">
      <c r="A978" s="69" t="s">
        <v>885</v>
      </c>
      <c r="B978" s="17">
        <f>IFERROR(VLOOKUP($H978,'QB Inv Curr'!$H:$AD,13,FALSE),"")</f>
        <v>750</v>
      </c>
      <c r="C978" s="17">
        <f>IFERROR(VLOOKUP($H978,'QB Inv Curr'!$H:$AE,23,FALSE),"")</f>
        <v>6400</v>
      </c>
      <c r="D978" s="17">
        <f>IFERROR(VLOOKUP($H978,'QB Inv Curr'!$H:$AL,29,FALSE),"")</f>
        <v>0</v>
      </c>
      <c r="E978" s="17" t="str">
        <f t="shared" si="110"/>
        <v/>
      </c>
      <c r="F978" s="17">
        <f t="shared" si="109"/>
        <v>0</v>
      </c>
      <c r="G978" s="20"/>
      <c r="H978" s="69" t="s">
        <v>885</v>
      </c>
      <c r="I978" s="20" t="s">
        <v>1146</v>
      </c>
      <c r="J978" s="279"/>
      <c r="K978" s="523"/>
      <c r="L978" s="21">
        <v>6</v>
      </c>
      <c r="M978" s="275" t="e">
        <f>VLOOKUP(A978,'Master Data'!A:P,23,FALSE)</f>
        <v>#REF!</v>
      </c>
      <c r="N978" s="72" t="e">
        <f t="shared" si="111"/>
        <v>#REF!</v>
      </c>
      <c r="O978" s="21"/>
      <c r="P978" s="21"/>
      <c r="Q978" s="256"/>
      <c r="R978" s="67"/>
      <c r="S978" s="67"/>
      <c r="T978" s="369"/>
      <c r="U978" s="384">
        <v>365</v>
      </c>
      <c r="V978" s="23"/>
      <c r="W978" s="23"/>
      <c r="X978" s="23"/>
      <c r="Y978" s="23"/>
      <c r="Z978" s="23"/>
      <c r="AA978" s="6"/>
      <c r="AB978"/>
      <c r="AE978" s="12"/>
      <c r="AF978" s="12"/>
      <c r="AG978" s="12"/>
      <c r="AH978" s="12"/>
      <c r="AI978" s="12"/>
      <c r="AJ978" s="12"/>
    </row>
    <row r="979" spans="1:36" s="268" customFormat="1">
      <c r="A979" s="69" t="s">
        <v>637</v>
      </c>
      <c r="B979" s="17">
        <f>IFERROR(VLOOKUP($H979,'QB Inv Curr'!$H:$AD,13,FALSE),"")</f>
        <v>390</v>
      </c>
      <c r="C979" s="17">
        <f>IFERROR(VLOOKUP($H979,'QB Inv Curr'!$H:$AE,23,FALSE),"")</f>
        <v>450</v>
      </c>
      <c r="D979" s="17">
        <f>IFERROR(VLOOKUP($H979,'QB Inv Curr'!$H:$AL,29,FALSE),"")</f>
        <v>0</v>
      </c>
      <c r="E979" s="17" t="str">
        <f t="shared" si="110"/>
        <v/>
      </c>
      <c r="F979" s="17">
        <f t="shared" si="109"/>
        <v>0</v>
      </c>
      <c r="G979" s="554"/>
      <c r="H979" s="69" t="s">
        <v>637</v>
      </c>
      <c r="I979" s="20" t="s">
        <v>1154</v>
      </c>
      <c r="J979" s="279"/>
      <c r="K979" s="523"/>
      <c r="L979" s="21">
        <v>1</v>
      </c>
      <c r="M979" s="275" t="e">
        <f>VLOOKUP(A979,'Master Data'!A:P,23,FALSE)</f>
        <v>#REF!</v>
      </c>
      <c r="N979" s="72" t="e">
        <f t="shared" si="111"/>
        <v>#REF!</v>
      </c>
      <c r="O979" s="21"/>
      <c r="P979" s="21"/>
      <c r="Q979" s="256"/>
      <c r="R979" s="67"/>
      <c r="S979" s="67"/>
      <c r="T979" s="369"/>
      <c r="U979" s="385">
        <v>366</v>
      </c>
      <c r="V979" s="23"/>
      <c r="W979" s="23"/>
      <c r="X979" s="23"/>
      <c r="Y979" s="23"/>
      <c r="Z979" s="23"/>
      <c r="AA979" s="6"/>
      <c r="AB979"/>
      <c r="AE979" s="12"/>
      <c r="AF979" s="12"/>
      <c r="AG979" s="12"/>
      <c r="AH979" s="12"/>
      <c r="AI979" s="12"/>
      <c r="AJ979" s="12"/>
    </row>
    <row r="980" spans="1:36" s="268" customFormat="1">
      <c r="A980" s="69" t="s">
        <v>648</v>
      </c>
      <c r="B980" s="17">
        <f>IFERROR(VLOOKUP($H980,'QB Inv Curr'!$H:$AD,13,FALSE),"")</f>
        <v>500</v>
      </c>
      <c r="C980" s="17">
        <f>IFERROR(VLOOKUP($H980,'QB Inv Curr'!$H:$AE,23,FALSE),"")</f>
        <v>0</v>
      </c>
      <c r="D980" s="17">
        <f>IFERROR(VLOOKUP($H980,'QB Inv Curr'!$H:$AL,29,FALSE),"")</f>
        <v>0</v>
      </c>
      <c r="E980" s="17" t="str">
        <f t="shared" si="110"/>
        <v/>
      </c>
      <c r="F980" s="17">
        <f t="shared" si="109"/>
        <v>0</v>
      </c>
      <c r="G980" s="554"/>
      <c r="H980" s="69" t="s">
        <v>648</v>
      </c>
      <c r="I980" s="20" t="s">
        <v>1104</v>
      </c>
      <c r="J980" s="279"/>
      <c r="K980" s="523"/>
      <c r="L980" s="21">
        <v>1</v>
      </c>
      <c r="M980" s="275" t="e">
        <f>VLOOKUP(A980,'Master Data'!A:P,23,FALSE)</f>
        <v>#REF!</v>
      </c>
      <c r="N980" s="72" t="e">
        <f t="shared" si="111"/>
        <v>#REF!</v>
      </c>
      <c r="O980" s="21"/>
      <c r="P980" s="21"/>
      <c r="Q980" s="256"/>
      <c r="R980" s="67"/>
      <c r="S980" s="67"/>
      <c r="T980" s="369"/>
      <c r="U980" s="384">
        <v>367</v>
      </c>
      <c r="V980" s="23"/>
      <c r="W980" s="2"/>
      <c r="X980" s="2"/>
      <c r="Y980" s="23"/>
      <c r="Z980" s="23"/>
      <c r="AA980" s="6"/>
      <c r="AB980"/>
      <c r="AE980" s="12"/>
      <c r="AF980" s="12"/>
      <c r="AG980" s="12"/>
      <c r="AH980" s="12"/>
      <c r="AI980" s="12"/>
      <c r="AJ980" s="12"/>
    </row>
    <row r="981" spans="1:36" s="268" customFormat="1">
      <c r="A981" s="69" t="s">
        <v>737</v>
      </c>
      <c r="B981" s="17">
        <f>IFERROR(VLOOKUP($H981,'QB Inv Curr'!$H:$AD,13,FALSE),"")</f>
        <v>140</v>
      </c>
      <c r="C981" s="17">
        <f>IFERROR(VLOOKUP($H981,'QB Inv Curr'!$H:$AE,23,FALSE),"")</f>
        <v>0</v>
      </c>
      <c r="D981" s="17">
        <f>IFERROR(VLOOKUP($H981,'QB Inv Curr'!$H:$AL,29,FALSE),"")</f>
        <v>0</v>
      </c>
      <c r="E981" s="17" t="str">
        <f t="shared" si="110"/>
        <v/>
      </c>
      <c r="F981" s="17">
        <f t="shared" si="109"/>
        <v>0</v>
      </c>
      <c r="G981" s="554" t="s">
        <v>1105</v>
      </c>
      <c r="H981" s="69" t="s">
        <v>737</v>
      </c>
      <c r="I981" s="20" t="s">
        <v>1106</v>
      </c>
      <c r="J981" s="279"/>
      <c r="K981" s="523"/>
      <c r="L981" s="21">
        <v>1</v>
      </c>
      <c r="M981" s="275" t="e">
        <f>VLOOKUP(A981,'Master Data'!A:P,23,FALSE)</f>
        <v>#REF!</v>
      </c>
      <c r="N981" s="72" t="e">
        <f t="shared" si="111"/>
        <v>#REF!</v>
      </c>
      <c r="O981" s="21"/>
      <c r="P981" s="21"/>
      <c r="Q981" s="256"/>
      <c r="R981" s="67"/>
      <c r="S981" s="67"/>
      <c r="T981" s="369"/>
      <c r="U981" s="384">
        <v>368</v>
      </c>
      <c r="V981" s="23"/>
      <c r="W981" s="23"/>
      <c r="X981" s="23"/>
      <c r="Y981" s="23"/>
      <c r="Z981" s="23"/>
      <c r="AA981" s="6"/>
      <c r="AB981"/>
      <c r="AE981" s="12"/>
      <c r="AF981" s="12"/>
      <c r="AG981" s="12"/>
      <c r="AH981" s="12"/>
      <c r="AI981" s="12"/>
      <c r="AJ981" s="12"/>
    </row>
    <row r="982" spans="1:36" s="268" customFormat="1">
      <c r="A982" s="69" t="s">
        <v>739</v>
      </c>
      <c r="B982" s="17">
        <f>IFERROR(VLOOKUP($H982,'QB Inv Curr'!$H:$AD,13,FALSE),"")</f>
        <v>1440</v>
      </c>
      <c r="C982" s="17">
        <f>IFERROR(VLOOKUP($H982,'QB Inv Curr'!$H:$AE,23,FALSE),"")</f>
        <v>0</v>
      </c>
      <c r="D982" s="17">
        <f>IFERROR(VLOOKUP($H982,'QB Inv Curr'!$H:$AL,29,FALSE),"")</f>
        <v>0</v>
      </c>
      <c r="E982" s="17" t="str">
        <f t="shared" si="110"/>
        <v/>
      </c>
      <c r="F982" s="17">
        <f t="shared" si="109"/>
        <v>0</v>
      </c>
      <c r="G982" s="554" t="s">
        <v>1105</v>
      </c>
      <c r="H982" s="69" t="s">
        <v>739</v>
      </c>
      <c r="I982" s="20" t="s">
        <v>1155</v>
      </c>
      <c r="J982" s="279"/>
      <c r="K982" s="523"/>
      <c r="L982" s="21">
        <v>1</v>
      </c>
      <c r="M982" s="275" t="e">
        <f>VLOOKUP(A982,'Master Data'!A:P,23,FALSE)</f>
        <v>#REF!</v>
      </c>
      <c r="N982" s="72" t="e">
        <f t="shared" si="111"/>
        <v>#REF!</v>
      </c>
      <c r="O982" s="21"/>
      <c r="P982" s="21"/>
      <c r="Q982" s="256"/>
      <c r="R982" s="67"/>
      <c r="S982" s="67"/>
      <c r="T982" s="369"/>
      <c r="U982" s="384">
        <v>369</v>
      </c>
      <c r="V982" s="23"/>
      <c r="W982" s="23"/>
      <c r="X982" s="23"/>
      <c r="Y982" s="23"/>
      <c r="Z982" s="23"/>
      <c r="AA982" s="6"/>
      <c r="AB982"/>
      <c r="AE982" s="12"/>
      <c r="AF982" s="12"/>
      <c r="AG982" s="12"/>
      <c r="AH982" s="12"/>
      <c r="AI982" s="12"/>
      <c r="AJ982" s="12"/>
    </row>
    <row r="983" spans="1:36" s="268" customFormat="1">
      <c r="A983" s="69" t="s">
        <v>1108</v>
      </c>
      <c r="B983" s="17">
        <f>IFERROR(VLOOKUP($H983,'QB Inv Curr'!$H:$AD,13,FALSE),"")</f>
        <v>1500</v>
      </c>
      <c r="C983" s="17">
        <f>IFERROR(VLOOKUP($H983,'QB Inv Curr'!$H:$AE,23,FALSE),"")</f>
        <v>0</v>
      </c>
      <c r="D983" s="17">
        <f>IFERROR(VLOOKUP($H983,'QB Inv Curr'!$H:$AL,29,FALSE),"")</f>
        <v>0</v>
      </c>
      <c r="E983" s="17" t="str">
        <f t="shared" si="110"/>
        <v/>
      </c>
      <c r="F983" s="17">
        <f t="shared" si="109"/>
        <v>0</v>
      </c>
      <c r="G983" s="554" t="s">
        <v>1105</v>
      </c>
      <c r="H983" s="69" t="s">
        <v>1108</v>
      </c>
      <c r="I983" s="20" t="s">
        <v>1156</v>
      </c>
      <c r="J983" s="279"/>
      <c r="K983" s="523"/>
      <c r="L983" s="21">
        <v>1</v>
      </c>
      <c r="M983" s="275" t="e">
        <f>VLOOKUP(A983,'Master Data'!A:P,23,FALSE)</f>
        <v>#REF!</v>
      </c>
      <c r="N983" s="72" t="e">
        <f t="shared" si="111"/>
        <v>#REF!</v>
      </c>
      <c r="O983" s="21"/>
      <c r="P983" s="21"/>
      <c r="Q983" s="256"/>
      <c r="R983" s="67"/>
      <c r="S983" s="67"/>
      <c r="T983" s="369"/>
      <c r="U983" s="384">
        <v>370</v>
      </c>
      <c r="V983" s="23"/>
      <c r="W983" s="23"/>
      <c r="X983" s="23"/>
      <c r="Y983" s="23"/>
      <c r="Z983" s="23"/>
      <c r="AA983" s="6"/>
      <c r="AB983"/>
      <c r="AE983" s="12"/>
      <c r="AF983" s="12"/>
      <c r="AG983" s="12"/>
      <c r="AH983" s="12"/>
      <c r="AI983" s="12"/>
      <c r="AJ983" s="12"/>
    </row>
    <row r="984" spans="1:36" s="268" customFormat="1">
      <c r="A984" s="69" t="s">
        <v>789</v>
      </c>
      <c r="B984" s="17">
        <f>IFERROR(VLOOKUP($H984,'QB Inv Curr'!$H:$AD,13,FALSE),"")</f>
        <v>3000</v>
      </c>
      <c r="C984" s="17">
        <f>IFERROR(VLOOKUP($H984,'QB Inv Curr'!$H:$AE,23,FALSE),"")</f>
        <v>2000</v>
      </c>
      <c r="D984" s="17">
        <f>IFERROR(VLOOKUP($H984,'QB Inv Curr'!$H:$AL,29,FALSE),"")</f>
        <v>0</v>
      </c>
      <c r="E984" s="17" t="str">
        <f t="shared" si="110"/>
        <v/>
      </c>
      <c r="F984" s="17">
        <f t="shared" si="109"/>
        <v>0</v>
      </c>
      <c r="G984" s="554" t="s">
        <v>1105</v>
      </c>
      <c r="H984" s="69" t="s">
        <v>789</v>
      </c>
      <c r="I984" s="20" t="s">
        <v>1110</v>
      </c>
      <c r="J984" s="279"/>
      <c r="K984" s="523"/>
      <c r="L984" s="21">
        <v>1</v>
      </c>
      <c r="M984" s="275" t="e">
        <f>VLOOKUP(A984,'Master Data'!A:P,23,FALSE)</f>
        <v>#REF!</v>
      </c>
      <c r="N984" s="72" t="e">
        <f t="shared" si="111"/>
        <v>#REF!</v>
      </c>
      <c r="O984" s="21"/>
      <c r="P984" s="21"/>
      <c r="Q984" s="256"/>
      <c r="R984" s="67"/>
      <c r="S984" s="67"/>
      <c r="T984" s="369"/>
      <c r="U984" s="385">
        <v>371</v>
      </c>
      <c r="V984" s="23"/>
      <c r="W984" s="23"/>
      <c r="X984" s="23"/>
      <c r="Y984" s="23"/>
      <c r="Z984" s="23"/>
      <c r="AA984" s="6"/>
      <c r="AB984"/>
      <c r="AE984" s="12"/>
      <c r="AF984" s="12"/>
      <c r="AG984" s="12"/>
      <c r="AH984" s="12"/>
      <c r="AI984" s="12"/>
      <c r="AJ984" s="12"/>
    </row>
    <row r="985" spans="1:36" s="2" customFormat="1">
      <c r="A985" s="69" t="s">
        <v>741</v>
      </c>
      <c r="B985" s="17">
        <f>IFERROR(VLOOKUP($H985,'QB Inv Curr'!$H:$AD,13,FALSE),"")</f>
        <v>1440</v>
      </c>
      <c r="C985" s="17">
        <f>IFERROR(VLOOKUP($H985,'QB Inv Curr'!$H:$AE,23,FALSE),"")</f>
        <v>0</v>
      </c>
      <c r="D985" s="17">
        <f>IFERROR(VLOOKUP($H985,'QB Inv Curr'!$H:$AL,29,FALSE),"")</f>
        <v>0</v>
      </c>
      <c r="E985" s="17" t="str">
        <f t="shared" si="110"/>
        <v/>
      </c>
      <c r="F985" s="17">
        <f t="shared" si="109"/>
        <v>0</v>
      </c>
      <c r="G985" s="554" t="s">
        <v>1105</v>
      </c>
      <c r="H985" s="69" t="s">
        <v>741</v>
      </c>
      <c r="I985" s="20" t="s">
        <v>791</v>
      </c>
      <c r="J985" s="279"/>
      <c r="K985" s="523"/>
      <c r="L985" s="21">
        <v>1</v>
      </c>
      <c r="M985" s="275" t="e">
        <f>VLOOKUP(A985,'Master Data'!A:P,23,FALSE)</f>
        <v>#REF!</v>
      </c>
      <c r="N985" s="72" t="e">
        <f t="shared" si="111"/>
        <v>#REF!</v>
      </c>
      <c r="O985" s="21"/>
      <c r="P985" s="21"/>
      <c r="Q985" s="289"/>
      <c r="R985" s="532"/>
      <c r="S985" s="532"/>
      <c r="T985" s="370"/>
      <c r="U985" s="384">
        <v>372</v>
      </c>
      <c r="V985" s="23"/>
      <c r="W985" s="23"/>
      <c r="X985" s="23"/>
      <c r="Y985" s="23"/>
      <c r="Z985" s="23"/>
    </row>
    <row r="986" spans="1:36" s="268" customFormat="1">
      <c r="A986" s="543"/>
      <c r="B986" s="17" t="str">
        <f>IFERROR(VLOOKUP($H986,'QB Inv Curr'!$H:$AD,13,FALSE),"")</f>
        <v/>
      </c>
      <c r="C986" s="17" t="str">
        <f>IFERROR(VLOOKUP($H986,'QB Inv Curr'!$H:$AE,23,FALSE),"")</f>
        <v/>
      </c>
      <c r="D986" s="17" t="str">
        <f>IFERROR(VLOOKUP($H986,'QB Inv Curr'!$H:$AL,29,FALSE),"")</f>
        <v/>
      </c>
      <c r="E986" s="17" t="str">
        <f t="shared" si="110"/>
        <v/>
      </c>
      <c r="F986" s="17" t="str">
        <f t="shared" si="109"/>
        <v/>
      </c>
      <c r="G986" s="541"/>
      <c r="H986" s="543"/>
      <c r="I986" s="541"/>
      <c r="J986" s="281"/>
      <c r="K986" s="524"/>
      <c r="L986" s="86"/>
      <c r="M986" s="87"/>
      <c r="N986" s="87"/>
      <c r="O986" s="86"/>
      <c r="P986" s="86"/>
      <c r="Q986" s="249"/>
      <c r="R986" s="67"/>
      <c r="S986" s="67"/>
      <c r="T986" s="369"/>
      <c r="U986" s="384">
        <v>373</v>
      </c>
      <c r="V986" s="23"/>
      <c r="W986" s="23"/>
      <c r="X986" s="23"/>
      <c r="Y986" s="23"/>
      <c r="Z986" s="23"/>
      <c r="AA986" s="6"/>
      <c r="AB986"/>
      <c r="AE986" s="12"/>
      <c r="AF986" s="12"/>
      <c r="AG986" s="12"/>
      <c r="AH986" s="12"/>
      <c r="AI986" s="12"/>
      <c r="AJ986" s="12"/>
    </row>
    <row r="987" spans="1:36" s="268" customFormat="1" ht="30.75">
      <c r="A987" s="555" t="s">
        <v>262</v>
      </c>
      <c r="B987" s="17">
        <f>IFERROR(VLOOKUP($H987,'QB Inv Curr'!$H:$AD,13,FALSE),"")</f>
        <v>100</v>
      </c>
      <c r="C987" s="17">
        <f>IFERROR(VLOOKUP($H987,'QB Inv Curr'!$H:$AE,23,FALSE),"")</f>
        <v>0</v>
      </c>
      <c r="D987" s="17">
        <f>IFERROR(VLOOKUP($H987,'QB Inv Curr'!$H:$AL,29,FALSE),"")</f>
        <v>3</v>
      </c>
      <c r="E987" s="17">
        <f t="shared" si="110"/>
        <v>33.333333333333336</v>
      </c>
      <c r="F987" s="17">
        <f t="shared" si="109"/>
        <v>36</v>
      </c>
      <c r="G987" s="542" t="s">
        <v>263</v>
      </c>
      <c r="H987" s="555" t="s">
        <v>262</v>
      </c>
      <c r="I987" s="542"/>
      <c r="J987" s="279" t="s">
        <v>1225</v>
      </c>
      <c r="K987" s="521">
        <v>810797030780</v>
      </c>
      <c r="L987" s="17">
        <v>1</v>
      </c>
      <c r="M987" s="78"/>
      <c r="N987" s="78"/>
      <c r="O987" s="17">
        <v>120</v>
      </c>
      <c r="P987" s="17">
        <v>19</v>
      </c>
      <c r="Q987" s="18"/>
      <c r="R987" s="255">
        <v>47.12</v>
      </c>
      <c r="S987" s="255">
        <v>79.989999999999995</v>
      </c>
      <c r="T987" s="371"/>
      <c r="U987" s="384">
        <v>374</v>
      </c>
      <c r="V987" s="23"/>
      <c r="W987" s="66">
        <f>Q987*1.55</f>
        <v>0</v>
      </c>
      <c r="X987" s="260" t="e">
        <f>SUM(W987-Q987)/W987</f>
        <v>#DIV/0!</v>
      </c>
      <c r="Y987" s="66">
        <f>Y982</f>
        <v>0</v>
      </c>
      <c r="Z987" s="260" t="e">
        <f>SUM(Y987-W987)/Y987</f>
        <v>#DIV/0!</v>
      </c>
      <c r="AA987" s="287">
        <f>AA982</f>
        <v>0</v>
      </c>
      <c r="AB987" s="261" t="e">
        <f>SUM(AA987-Q987)/AA987</f>
        <v>#DIV/0!</v>
      </c>
      <c r="AE987" s="12"/>
      <c r="AF987" s="12"/>
      <c r="AG987" s="12"/>
      <c r="AH987" s="12"/>
      <c r="AI987" s="12"/>
      <c r="AJ987" s="12"/>
    </row>
    <row r="988" spans="1:36" s="268" customFormat="1">
      <c r="A988" s="69"/>
      <c r="B988" s="17" t="str">
        <f>IFERROR(VLOOKUP($H988,'QB Inv Curr'!$H:$AD,13,FALSE),"")</f>
        <v/>
      </c>
      <c r="C988" s="17" t="str">
        <f>IFERROR(VLOOKUP($H988,'QB Inv Curr'!$H:$AE,23,FALSE),"")</f>
        <v/>
      </c>
      <c r="D988" s="17" t="str">
        <f>IFERROR(VLOOKUP($H988,'QB Inv Curr'!$H:$AL,29,FALSE),"")</f>
        <v/>
      </c>
      <c r="E988" s="17" t="str">
        <f t="shared" si="110"/>
        <v/>
      </c>
      <c r="F988" s="17" t="str">
        <f t="shared" si="109"/>
        <v/>
      </c>
      <c r="G988" s="20"/>
      <c r="H988" s="69"/>
      <c r="I988" s="20" t="s">
        <v>1226</v>
      </c>
      <c r="J988" s="279"/>
      <c r="K988" s="523"/>
      <c r="L988" s="21">
        <v>1</v>
      </c>
      <c r="M988" s="275" t="e">
        <f>VLOOKUP(A988,'Master Data'!A:P,23,FALSE)</f>
        <v>#N/A</v>
      </c>
      <c r="N988" s="72" t="e">
        <f t="shared" ref="N988:N999" si="112">M988*L988</f>
        <v>#N/A</v>
      </c>
      <c r="O988" s="21"/>
      <c r="P988" s="21"/>
      <c r="Q988" s="269"/>
      <c r="R988" s="67"/>
      <c r="S988" s="67"/>
      <c r="T988" s="369"/>
      <c r="U988" s="384">
        <v>375</v>
      </c>
      <c r="V988" s="23"/>
      <c r="W988" s="23"/>
      <c r="X988" s="23"/>
      <c r="Y988" s="23"/>
      <c r="Z988" s="23"/>
      <c r="AA988" s="287"/>
      <c r="AB988"/>
      <c r="AE988" s="12"/>
      <c r="AF988" s="12"/>
      <c r="AG988" s="12"/>
      <c r="AH988" s="12"/>
      <c r="AI988" s="12"/>
      <c r="AJ988" s="12"/>
    </row>
    <row r="989" spans="1:36" s="268" customFormat="1">
      <c r="A989" s="69" t="s">
        <v>845</v>
      </c>
      <c r="B989" s="17">
        <f>IFERROR(VLOOKUP($H989,'QB Inv Curr'!$H:$AD,13,FALSE),"")</f>
        <v>448</v>
      </c>
      <c r="C989" s="17">
        <f>IFERROR(VLOOKUP($H989,'QB Inv Curr'!$H:$AE,23,FALSE),"")</f>
        <v>448</v>
      </c>
      <c r="D989" s="17">
        <f>IFERROR(VLOOKUP($H989,'QB Inv Curr'!$H:$AL,29,FALSE),"")</f>
        <v>0</v>
      </c>
      <c r="E989" s="17" t="str">
        <f t="shared" si="110"/>
        <v/>
      </c>
      <c r="F989" s="17">
        <f t="shared" si="109"/>
        <v>0</v>
      </c>
      <c r="G989" s="20"/>
      <c r="H989" s="69" t="s">
        <v>845</v>
      </c>
      <c r="I989" s="20" t="s">
        <v>1161</v>
      </c>
      <c r="J989" s="279"/>
      <c r="K989" s="523"/>
      <c r="L989" s="21">
        <v>1</v>
      </c>
      <c r="M989" s="275" t="e">
        <f>VLOOKUP(A989,'Master Data'!A:P,23,FALSE)</f>
        <v>#REF!</v>
      </c>
      <c r="N989" s="72" t="e">
        <f t="shared" si="112"/>
        <v>#REF!</v>
      </c>
      <c r="O989" s="21"/>
      <c r="P989" s="21"/>
      <c r="Q989" s="256"/>
      <c r="R989" s="67"/>
      <c r="S989" s="67"/>
      <c r="T989" s="369"/>
      <c r="U989" s="385">
        <v>376</v>
      </c>
      <c r="V989" s="23"/>
      <c r="W989" s="23"/>
      <c r="X989" s="23"/>
      <c r="Y989" s="23"/>
      <c r="Z989" s="23"/>
      <c r="AA989" s="6"/>
      <c r="AB989"/>
      <c r="AE989" s="12"/>
      <c r="AF989" s="12"/>
      <c r="AG989" s="12"/>
      <c r="AH989" s="12"/>
      <c r="AI989" s="12"/>
      <c r="AJ989" s="12"/>
    </row>
    <row r="990" spans="1:36" s="268" customFormat="1">
      <c r="A990" s="69" t="s">
        <v>816</v>
      </c>
      <c r="B990" s="17">
        <f>IFERROR(VLOOKUP($H990,'QB Inv Curr'!$H:$AD,13,FALSE),"")</f>
        <v>952</v>
      </c>
      <c r="C990" s="17">
        <f>IFERROR(VLOOKUP($H990,'QB Inv Curr'!$H:$AE,23,FALSE),"")</f>
        <v>1440</v>
      </c>
      <c r="D990" s="17">
        <f>IFERROR(VLOOKUP($H990,'QB Inv Curr'!$H:$AL,29,FALSE),"")</f>
        <v>1.2</v>
      </c>
      <c r="E990" s="17">
        <f t="shared" si="110"/>
        <v>793.33333333333337</v>
      </c>
      <c r="F990" s="17">
        <f t="shared" si="109"/>
        <v>14.399999999999999</v>
      </c>
      <c r="G990" s="20"/>
      <c r="H990" s="69" t="s">
        <v>816</v>
      </c>
      <c r="I990" s="20" t="s">
        <v>1150</v>
      </c>
      <c r="J990" s="279"/>
      <c r="K990" s="523"/>
      <c r="L990" s="21">
        <v>1</v>
      </c>
      <c r="M990" s="275" t="e">
        <f>VLOOKUP(A990,'Master Data'!A:P,23,FALSE)</f>
        <v>#REF!</v>
      </c>
      <c r="N990" s="72" t="e">
        <f t="shared" si="112"/>
        <v>#REF!</v>
      </c>
      <c r="O990" s="21"/>
      <c r="P990" s="21"/>
      <c r="Q990" s="256"/>
      <c r="R990" s="67"/>
      <c r="S990" s="67"/>
      <c r="T990" s="369"/>
      <c r="U990" s="384">
        <v>377</v>
      </c>
      <c r="V990" s="23"/>
      <c r="W990" s="23"/>
      <c r="X990" s="23"/>
      <c r="Y990" s="23"/>
      <c r="Z990" s="23"/>
      <c r="AA990" s="6"/>
      <c r="AB990"/>
      <c r="AE990" s="12"/>
      <c r="AF990" s="12"/>
      <c r="AG990" s="12"/>
      <c r="AH990" s="12"/>
      <c r="AI990" s="12"/>
      <c r="AJ990" s="12"/>
    </row>
    <row r="991" spans="1:36" s="268" customFormat="1">
      <c r="A991" s="69" t="s">
        <v>585</v>
      </c>
      <c r="B991" s="17">
        <f>IFERROR(VLOOKUP($H991,'QB Inv Curr'!$H:$AD,13,FALSE),"")</f>
        <v>100</v>
      </c>
      <c r="C991" s="17">
        <f>IFERROR(VLOOKUP($H991,'QB Inv Curr'!$H:$AE,23,FALSE),"")</f>
        <v>0</v>
      </c>
      <c r="D991" s="17">
        <f>IFERROR(VLOOKUP($H991,'QB Inv Curr'!$H:$AL,29,FALSE),"")</f>
        <v>76.099999999999994</v>
      </c>
      <c r="E991" s="17">
        <f t="shared" si="110"/>
        <v>1.3140604467805519</v>
      </c>
      <c r="F991" s="17">
        <f t="shared" si="109"/>
        <v>913.19999999999993</v>
      </c>
      <c r="G991" s="20"/>
      <c r="H991" s="69" t="s">
        <v>585</v>
      </c>
      <c r="I991" s="20" t="s">
        <v>1153</v>
      </c>
      <c r="J991" s="279"/>
      <c r="K991" s="523"/>
      <c r="L991" s="21">
        <v>1</v>
      </c>
      <c r="M991" s="275" t="e">
        <f>VLOOKUP(A991,'Master Data'!A:P,23,FALSE)</f>
        <v>#REF!</v>
      </c>
      <c r="N991" s="72" t="e">
        <f t="shared" si="112"/>
        <v>#REF!</v>
      </c>
      <c r="O991" s="21"/>
      <c r="P991" s="21"/>
      <c r="Q991" s="256"/>
      <c r="R991" s="67"/>
      <c r="S991" s="67"/>
      <c r="T991" s="369"/>
      <c r="U991" s="384">
        <v>378</v>
      </c>
      <c r="V991" s="23"/>
      <c r="W991" s="23"/>
      <c r="X991" s="23"/>
      <c r="Y991" s="23"/>
      <c r="Z991" s="23"/>
      <c r="AA991" s="6"/>
      <c r="AB991"/>
      <c r="AE991" s="12"/>
      <c r="AF991" s="12"/>
      <c r="AG991" s="12"/>
      <c r="AH991" s="12"/>
      <c r="AI991" s="12"/>
      <c r="AJ991" s="12"/>
    </row>
    <row r="992" spans="1:36" s="268" customFormat="1">
      <c r="A992" s="69" t="s">
        <v>885</v>
      </c>
      <c r="B992" s="17">
        <f>IFERROR(VLOOKUP($H992,'QB Inv Curr'!$H:$AD,13,FALSE),"")</f>
        <v>750</v>
      </c>
      <c r="C992" s="17">
        <f>IFERROR(VLOOKUP($H992,'QB Inv Curr'!$H:$AE,23,FALSE),"")</f>
        <v>6400</v>
      </c>
      <c r="D992" s="17">
        <f>IFERROR(VLOOKUP($H992,'QB Inv Curr'!$H:$AL,29,FALSE),"")</f>
        <v>0</v>
      </c>
      <c r="E992" s="17" t="str">
        <f t="shared" si="110"/>
        <v/>
      </c>
      <c r="F992" s="17">
        <f t="shared" si="109"/>
        <v>0</v>
      </c>
      <c r="G992" s="20"/>
      <c r="H992" s="69" t="s">
        <v>885</v>
      </c>
      <c r="I992" s="20" t="s">
        <v>1162</v>
      </c>
      <c r="J992" s="279"/>
      <c r="K992" s="523"/>
      <c r="L992" s="21">
        <v>8</v>
      </c>
      <c r="M992" s="275" t="e">
        <f>VLOOKUP(A992,'Master Data'!A:P,23,FALSE)</f>
        <v>#REF!</v>
      </c>
      <c r="N992" s="72" t="e">
        <f t="shared" si="112"/>
        <v>#REF!</v>
      </c>
      <c r="O992" s="21"/>
      <c r="P992" s="21"/>
      <c r="Q992" s="256"/>
      <c r="R992" s="67"/>
      <c r="S992" s="67"/>
      <c r="T992" s="369"/>
      <c r="U992" s="384">
        <v>379</v>
      </c>
      <c r="V992" s="23"/>
      <c r="W992" s="23"/>
      <c r="X992" s="23"/>
      <c r="Y992" s="23"/>
      <c r="Z992" s="23"/>
      <c r="AA992" s="6"/>
      <c r="AB992"/>
      <c r="AE992" s="12"/>
      <c r="AF992" s="12"/>
      <c r="AG992" s="12"/>
      <c r="AH992" s="12"/>
      <c r="AI992" s="12"/>
      <c r="AJ992" s="12"/>
    </row>
    <row r="993" spans="1:36" s="268" customFormat="1">
      <c r="A993" s="69" t="s">
        <v>642</v>
      </c>
      <c r="B993" s="17">
        <f>IFERROR(VLOOKUP($H993,'QB Inv Curr'!$H:$AD,13,FALSE),"")</f>
        <v>340</v>
      </c>
      <c r="C993" s="17">
        <f>IFERROR(VLOOKUP($H993,'QB Inv Curr'!$H:$AE,23,FALSE),"")</f>
        <v>400</v>
      </c>
      <c r="D993" s="17">
        <f>IFERROR(VLOOKUP($H993,'QB Inv Curr'!$H:$AL,29,FALSE),"")</f>
        <v>0</v>
      </c>
      <c r="E993" s="17" t="str">
        <f t="shared" si="110"/>
        <v/>
      </c>
      <c r="F993" s="17">
        <f t="shared" si="109"/>
        <v>0</v>
      </c>
      <c r="G993" s="554"/>
      <c r="H993" s="69" t="s">
        <v>642</v>
      </c>
      <c r="I993" s="20" t="s">
        <v>1163</v>
      </c>
      <c r="J993" s="279"/>
      <c r="K993" s="523"/>
      <c r="L993" s="21">
        <v>1</v>
      </c>
      <c r="M993" s="275" t="e">
        <f>VLOOKUP(A993,'Master Data'!A:P,23,FALSE)</f>
        <v>#REF!</v>
      </c>
      <c r="N993" s="72" t="e">
        <f t="shared" si="112"/>
        <v>#REF!</v>
      </c>
      <c r="O993" s="21"/>
      <c r="P993" s="21"/>
      <c r="Q993" s="256"/>
      <c r="R993" s="67"/>
      <c r="S993" s="67"/>
      <c r="T993" s="369"/>
      <c r="U993" s="384">
        <v>380</v>
      </c>
      <c r="V993" s="23"/>
      <c r="W993" s="23"/>
      <c r="X993" s="23"/>
      <c r="Y993" s="23"/>
      <c r="Z993" s="23"/>
      <c r="AA993" s="6"/>
      <c r="AB993"/>
      <c r="AE993" s="12"/>
      <c r="AF993" s="12"/>
      <c r="AG993" s="12"/>
      <c r="AH993" s="12"/>
      <c r="AI993" s="12"/>
      <c r="AJ993" s="12"/>
    </row>
    <row r="994" spans="1:36" s="268" customFormat="1">
      <c r="A994" s="69" t="s">
        <v>648</v>
      </c>
      <c r="B994" s="17">
        <f>IFERROR(VLOOKUP($H994,'QB Inv Curr'!$H:$AD,13,FALSE),"")</f>
        <v>500</v>
      </c>
      <c r="C994" s="17">
        <f>IFERROR(VLOOKUP($H994,'QB Inv Curr'!$H:$AE,23,FALSE),"")</f>
        <v>0</v>
      </c>
      <c r="D994" s="17">
        <f>IFERROR(VLOOKUP($H994,'QB Inv Curr'!$H:$AL,29,FALSE),"")</f>
        <v>0</v>
      </c>
      <c r="E994" s="17" t="str">
        <f t="shared" si="110"/>
        <v/>
      </c>
      <c r="F994" s="17">
        <f t="shared" si="109"/>
        <v>0</v>
      </c>
      <c r="G994" s="554"/>
      <c r="H994" s="69" t="s">
        <v>648</v>
      </c>
      <c r="I994" s="20" t="s">
        <v>1104</v>
      </c>
      <c r="J994" s="279"/>
      <c r="K994" s="523"/>
      <c r="L994" s="21">
        <v>1</v>
      </c>
      <c r="M994" s="275" t="e">
        <f>VLOOKUP(A994,'Master Data'!A:P,23,FALSE)</f>
        <v>#REF!</v>
      </c>
      <c r="N994" s="72" t="e">
        <f t="shared" si="112"/>
        <v>#REF!</v>
      </c>
      <c r="O994" s="21"/>
      <c r="P994" s="21"/>
      <c r="Q994" s="256"/>
      <c r="R994" s="67"/>
      <c r="S994" s="67"/>
      <c r="T994" s="369"/>
      <c r="U994" s="385">
        <v>381</v>
      </c>
      <c r="V994" s="23"/>
      <c r="W994" s="23"/>
      <c r="X994" s="23"/>
      <c r="Y994" s="23"/>
      <c r="Z994" s="23"/>
      <c r="AA994" s="6"/>
      <c r="AB994"/>
      <c r="AE994" s="12"/>
      <c r="AF994" s="12"/>
      <c r="AG994" s="12"/>
      <c r="AH994" s="12"/>
      <c r="AI994" s="12"/>
      <c r="AJ994" s="12"/>
    </row>
    <row r="995" spans="1:36" s="268" customFormat="1">
      <c r="A995" s="69" t="s">
        <v>737</v>
      </c>
      <c r="B995" s="17">
        <f>IFERROR(VLOOKUP($H995,'QB Inv Curr'!$H:$AD,13,FALSE),"")</f>
        <v>140</v>
      </c>
      <c r="C995" s="17">
        <f>IFERROR(VLOOKUP($H995,'QB Inv Curr'!$H:$AE,23,FALSE),"")</f>
        <v>0</v>
      </c>
      <c r="D995" s="17">
        <f>IFERROR(VLOOKUP($H995,'QB Inv Curr'!$H:$AL,29,FALSE),"")</f>
        <v>0</v>
      </c>
      <c r="E995" s="17" t="str">
        <f t="shared" si="110"/>
        <v/>
      </c>
      <c r="F995" s="17">
        <f t="shared" si="109"/>
        <v>0</v>
      </c>
      <c r="G995" s="554" t="s">
        <v>1105</v>
      </c>
      <c r="H995" s="69" t="s">
        <v>737</v>
      </c>
      <c r="I995" s="20" t="s">
        <v>1106</v>
      </c>
      <c r="J995" s="279"/>
      <c r="K995" s="523"/>
      <c r="L995" s="21">
        <v>1</v>
      </c>
      <c r="M995" s="275" t="e">
        <f>VLOOKUP(A995,'Master Data'!A:P,23,FALSE)</f>
        <v>#REF!</v>
      </c>
      <c r="N995" s="72" t="e">
        <f t="shared" si="112"/>
        <v>#REF!</v>
      </c>
      <c r="O995" s="21"/>
      <c r="P995" s="21"/>
      <c r="Q995" s="256"/>
      <c r="R995" s="67"/>
      <c r="S995" s="67"/>
      <c r="T995" s="369"/>
      <c r="U995" s="384">
        <v>382</v>
      </c>
      <c r="V995" s="23"/>
      <c r="W995" s="23"/>
      <c r="X995" s="23"/>
      <c r="Y995" s="23"/>
      <c r="Z995" s="23"/>
      <c r="AA995" s="6"/>
      <c r="AB995"/>
      <c r="AE995" s="12"/>
      <c r="AF995" s="12"/>
      <c r="AG995" s="12"/>
      <c r="AH995" s="12"/>
      <c r="AI995" s="12"/>
      <c r="AJ995" s="12"/>
    </row>
    <row r="996" spans="1:36" s="268" customFormat="1">
      <c r="A996" s="69" t="s">
        <v>739</v>
      </c>
      <c r="B996" s="17">
        <f>IFERROR(VLOOKUP($H996,'QB Inv Curr'!$H:$AD,13,FALSE),"")</f>
        <v>1440</v>
      </c>
      <c r="C996" s="17">
        <f>IFERROR(VLOOKUP($H996,'QB Inv Curr'!$H:$AE,23,FALSE),"")</f>
        <v>0</v>
      </c>
      <c r="D996" s="17">
        <f>IFERROR(VLOOKUP($H996,'QB Inv Curr'!$H:$AL,29,FALSE),"")</f>
        <v>0</v>
      </c>
      <c r="E996" s="17" t="str">
        <f t="shared" si="110"/>
        <v/>
      </c>
      <c r="F996" s="17">
        <f t="shared" si="109"/>
        <v>0</v>
      </c>
      <c r="G996" s="554" t="s">
        <v>1105</v>
      </c>
      <c r="H996" s="69" t="s">
        <v>739</v>
      </c>
      <c r="I996" s="20" t="s">
        <v>1155</v>
      </c>
      <c r="J996" s="279"/>
      <c r="K996" s="523"/>
      <c r="L996" s="21">
        <v>1</v>
      </c>
      <c r="M996" s="275" t="e">
        <f>VLOOKUP(A996,'Master Data'!A:P,23,FALSE)</f>
        <v>#REF!</v>
      </c>
      <c r="N996" s="72" t="e">
        <f t="shared" si="112"/>
        <v>#REF!</v>
      </c>
      <c r="O996" s="21"/>
      <c r="P996" s="21"/>
      <c r="Q996" s="256"/>
      <c r="R996" s="67"/>
      <c r="S996" s="67"/>
      <c r="T996" s="369"/>
      <c r="U996" s="384">
        <v>383</v>
      </c>
      <c r="V996" s="23"/>
      <c r="W996" s="23"/>
      <c r="X996" s="23"/>
      <c r="Y996" s="23"/>
      <c r="Z996" s="23"/>
      <c r="AA996" s="6"/>
      <c r="AB996"/>
      <c r="AE996" s="12"/>
      <c r="AF996" s="12"/>
      <c r="AG996" s="12"/>
      <c r="AH996" s="12"/>
      <c r="AI996" s="12"/>
      <c r="AJ996" s="12"/>
    </row>
    <row r="997" spans="1:36" s="268" customFormat="1">
      <c r="A997" s="69" t="s">
        <v>1108</v>
      </c>
      <c r="B997" s="17">
        <f>IFERROR(VLOOKUP($H997,'QB Inv Curr'!$H:$AD,13,FALSE),"")</f>
        <v>1500</v>
      </c>
      <c r="C997" s="17">
        <f>IFERROR(VLOOKUP($H997,'QB Inv Curr'!$H:$AE,23,FALSE),"")</f>
        <v>0</v>
      </c>
      <c r="D997" s="17">
        <f>IFERROR(VLOOKUP($H997,'QB Inv Curr'!$H:$AL,29,FALSE),"")</f>
        <v>0</v>
      </c>
      <c r="E997" s="17" t="str">
        <f t="shared" si="110"/>
        <v/>
      </c>
      <c r="F997" s="17">
        <f t="shared" si="109"/>
        <v>0</v>
      </c>
      <c r="G997" s="554" t="s">
        <v>1105</v>
      </c>
      <c r="H997" s="69" t="s">
        <v>1108</v>
      </c>
      <c r="I997" s="20" t="s">
        <v>1156</v>
      </c>
      <c r="J997" s="279"/>
      <c r="K997" s="523"/>
      <c r="L997" s="21">
        <v>1</v>
      </c>
      <c r="M997" s="275" t="e">
        <f>VLOOKUP(A997,'Master Data'!A:P,23,FALSE)</f>
        <v>#REF!</v>
      </c>
      <c r="N997" s="72" t="e">
        <f t="shared" si="112"/>
        <v>#REF!</v>
      </c>
      <c r="O997" s="21"/>
      <c r="P997" s="21"/>
      <c r="Q997" s="256"/>
      <c r="R997" s="67"/>
      <c r="S997" s="67"/>
      <c r="T997" s="369"/>
      <c r="U997" s="384">
        <v>384</v>
      </c>
      <c r="V997" s="23"/>
      <c r="W997" s="12"/>
      <c r="X997" s="12"/>
      <c r="Y997" s="23"/>
      <c r="Z997" s="23"/>
      <c r="AA997" s="6"/>
      <c r="AB997"/>
      <c r="AE997" s="12"/>
      <c r="AF997" s="12"/>
      <c r="AG997" s="12"/>
      <c r="AH997" s="12"/>
      <c r="AI997" s="12"/>
      <c r="AJ997" s="12"/>
    </row>
    <row r="998" spans="1:36" s="268" customFormat="1">
      <c r="A998" s="69" t="s">
        <v>789</v>
      </c>
      <c r="B998" s="17">
        <f>IFERROR(VLOOKUP($H998,'QB Inv Curr'!$H:$AD,13,FALSE),"")</f>
        <v>3000</v>
      </c>
      <c r="C998" s="17">
        <f>IFERROR(VLOOKUP($H998,'QB Inv Curr'!$H:$AE,23,FALSE),"")</f>
        <v>2000</v>
      </c>
      <c r="D998" s="17">
        <f>IFERROR(VLOOKUP($H998,'QB Inv Curr'!$H:$AL,29,FALSE),"")</f>
        <v>0</v>
      </c>
      <c r="E998" s="17" t="str">
        <f t="shared" si="110"/>
        <v/>
      </c>
      <c r="F998" s="17">
        <f t="shared" si="109"/>
        <v>0</v>
      </c>
      <c r="G998" s="554" t="s">
        <v>1105</v>
      </c>
      <c r="H998" s="69" t="s">
        <v>789</v>
      </c>
      <c r="I998" s="20" t="s">
        <v>1110</v>
      </c>
      <c r="J998" s="279"/>
      <c r="K998" s="523"/>
      <c r="L998" s="21">
        <v>1</v>
      </c>
      <c r="M998" s="275" t="e">
        <f>VLOOKUP(A998,'Master Data'!A:P,23,FALSE)</f>
        <v>#REF!</v>
      </c>
      <c r="N998" s="72" t="e">
        <f t="shared" si="112"/>
        <v>#REF!</v>
      </c>
      <c r="O998" s="21"/>
      <c r="P998" s="21"/>
      <c r="Q998" s="256"/>
      <c r="R998" s="67"/>
      <c r="S998" s="67"/>
      <c r="T998" s="369"/>
      <c r="U998" s="384">
        <v>385</v>
      </c>
      <c r="V998" s="23"/>
      <c r="W998" s="23"/>
      <c r="X998" s="23"/>
      <c r="Y998" s="12"/>
      <c r="Z998" s="23"/>
      <c r="AA998" s="6"/>
      <c r="AB998"/>
      <c r="AE998" s="12"/>
      <c r="AF998" s="12"/>
      <c r="AG998" s="12"/>
      <c r="AH998" s="12"/>
      <c r="AI998" s="12"/>
      <c r="AJ998" s="12"/>
    </row>
    <row r="999" spans="1:36" s="2" customFormat="1">
      <c r="A999" s="69" t="s">
        <v>741</v>
      </c>
      <c r="B999" s="17">
        <f>IFERROR(VLOOKUP($H999,'QB Inv Curr'!$H:$AD,13,FALSE),"")</f>
        <v>1440</v>
      </c>
      <c r="C999" s="17">
        <f>IFERROR(VLOOKUP($H999,'QB Inv Curr'!$H:$AE,23,FALSE),"")</f>
        <v>0</v>
      </c>
      <c r="D999" s="17">
        <f>IFERROR(VLOOKUP($H999,'QB Inv Curr'!$H:$AL,29,FALSE),"")</f>
        <v>0</v>
      </c>
      <c r="E999" s="17" t="str">
        <f t="shared" si="110"/>
        <v/>
      </c>
      <c r="F999" s="17">
        <f t="shared" si="109"/>
        <v>0</v>
      </c>
      <c r="G999" s="554" t="s">
        <v>1105</v>
      </c>
      <c r="H999" s="69" t="s">
        <v>741</v>
      </c>
      <c r="I999" s="20" t="s">
        <v>791</v>
      </c>
      <c r="J999" s="279"/>
      <c r="K999" s="523"/>
      <c r="L999" s="21">
        <v>1</v>
      </c>
      <c r="M999" s="275" t="e">
        <f>VLOOKUP(A999,'Master Data'!A:P,23,FALSE)</f>
        <v>#REF!</v>
      </c>
      <c r="N999" s="72" t="e">
        <f t="shared" si="112"/>
        <v>#REF!</v>
      </c>
      <c r="O999" s="21"/>
      <c r="P999" s="21"/>
      <c r="Q999" s="289"/>
      <c r="R999" s="532"/>
      <c r="S999" s="532"/>
      <c r="T999" s="370"/>
      <c r="U999" s="385">
        <v>386</v>
      </c>
      <c r="V999" s="23"/>
      <c r="W999" s="23"/>
      <c r="X999" s="23"/>
      <c r="Y999" s="23"/>
      <c r="Z999" s="23"/>
    </row>
    <row r="1000" spans="1:36" s="268" customFormat="1">
      <c r="A1000" s="543"/>
      <c r="B1000" s="17" t="str">
        <f>IFERROR(VLOOKUP($H1000,'QB Inv Curr'!$H:$AD,13,FALSE),"")</f>
        <v/>
      </c>
      <c r="C1000" s="17" t="str">
        <f>IFERROR(VLOOKUP($H1000,'QB Inv Curr'!$H:$AE,23,FALSE),"")</f>
        <v/>
      </c>
      <c r="D1000" s="17" t="str">
        <f>IFERROR(VLOOKUP($H1000,'QB Inv Curr'!$H:$AL,29,FALSE),"")</f>
        <v/>
      </c>
      <c r="E1000" s="17" t="str">
        <f t="shared" si="110"/>
        <v/>
      </c>
      <c r="F1000" s="17" t="str">
        <f t="shared" si="109"/>
        <v/>
      </c>
      <c r="G1000" s="541"/>
      <c r="H1000" s="543"/>
      <c r="I1000" s="541"/>
      <c r="J1000" s="281"/>
      <c r="K1000" s="524"/>
      <c r="L1000" s="86"/>
      <c r="M1000" s="87"/>
      <c r="N1000" s="87"/>
      <c r="O1000" s="86"/>
      <c r="P1000" s="86"/>
      <c r="Q1000" s="249"/>
      <c r="R1000" s="67"/>
      <c r="S1000" s="67"/>
      <c r="T1000" s="369"/>
      <c r="U1000" s="384">
        <v>387</v>
      </c>
      <c r="V1000" s="23"/>
      <c r="W1000" s="23"/>
      <c r="X1000" s="23"/>
      <c r="Y1000" s="23"/>
      <c r="Z1000" s="23"/>
      <c r="AA1000" s="6"/>
      <c r="AB1000"/>
      <c r="AE1000" s="12"/>
      <c r="AF1000" s="12"/>
      <c r="AG1000" s="12"/>
      <c r="AH1000" s="12"/>
      <c r="AI1000" s="12"/>
      <c r="AJ1000" s="12"/>
    </row>
    <row r="1001" spans="1:36" s="268" customFormat="1" ht="30.75">
      <c r="A1001" s="555" t="s">
        <v>265</v>
      </c>
      <c r="B1001" s="17" t="str">
        <f>IFERROR(VLOOKUP($H1001,'QB Inv Curr'!$H:$AD,13,FALSE),"")</f>
        <v/>
      </c>
      <c r="C1001" s="17" t="str">
        <f>IFERROR(VLOOKUP($H1001,'QB Inv Curr'!$H:$AE,23,FALSE),"")</f>
        <v/>
      </c>
      <c r="D1001" s="17" t="str">
        <f>IFERROR(VLOOKUP($H1001,'QB Inv Curr'!$H:$AL,29,FALSE),"")</f>
        <v/>
      </c>
      <c r="E1001" s="17" t="str">
        <f t="shared" si="110"/>
        <v/>
      </c>
      <c r="F1001" s="17" t="str">
        <f t="shared" si="109"/>
        <v/>
      </c>
      <c r="G1001" s="542" t="s">
        <v>263</v>
      </c>
      <c r="H1001" s="555" t="s">
        <v>265</v>
      </c>
      <c r="I1001" s="542"/>
      <c r="J1001" s="279" t="s">
        <v>1227</v>
      </c>
      <c r="K1001" s="521">
        <v>810797031275</v>
      </c>
      <c r="L1001" s="17">
        <v>1</v>
      </c>
      <c r="M1001" s="78"/>
      <c r="N1001" s="78"/>
      <c r="O1001" s="17">
        <v>120</v>
      </c>
      <c r="P1001" s="17">
        <v>19</v>
      </c>
      <c r="Q1001" s="18"/>
      <c r="R1001" s="255" t="e">
        <v>#N/A</v>
      </c>
      <c r="S1001" s="255" t="e">
        <v>#N/A</v>
      </c>
      <c r="T1001" s="371"/>
      <c r="U1001" s="384">
        <v>388</v>
      </c>
      <c r="V1001" s="23"/>
      <c r="W1001" s="66">
        <f>Q1001*1.55</f>
        <v>0</v>
      </c>
      <c r="X1001" s="260" t="e">
        <f>SUM(W1001-Q1001)/W1001</f>
        <v>#DIV/0!</v>
      </c>
      <c r="Y1001" s="66">
        <f>Y996</f>
        <v>0</v>
      </c>
      <c r="Z1001" s="260" t="e">
        <f>SUM(Y1001-W1001)/Y1001</f>
        <v>#DIV/0!</v>
      </c>
      <c r="AA1001" s="287">
        <f>AA996</f>
        <v>0</v>
      </c>
      <c r="AB1001" s="261" t="e">
        <f>SUM(AA1001-Q1001)/AA1001</f>
        <v>#DIV/0!</v>
      </c>
      <c r="AE1001" s="12"/>
      <c r="AF1001" s="12"/>
      <c r="AG1001" s="12"/>
      <c r="AH1001" s="12"/>
      <c r="AI1001" s="12"/>
      <c r="AJ1001" s="12"/>
    </row>
    <row r="1002" spans="1:36" s="268" customFormat="1">
      <c r="A1002" s="69"/>
      <c r="B1002" s="17" t="str">
        <f>IFERROR(VLOOKUP($H1002,'QB Inv Curr'!$H:$AD,13,FALSE),"")</f>
        <v/>
      </c>
      <c r="C1002" s="17" t="str">
        <f>IFERROR(VLOOKUP($H1002,'QB Inv Curr'!$H:$AE,23,FALSE),"")</f>
        <v/>
      </c>
      <c r="D1002" s="17" t="str">
        <f>IFERROR(VLOOKUP($H1002,'QB Inv Curr'!$H:$AL,29,FALSE),"")</f>
        <v/>
      </c>
      <c r="E1002" s="17" t="str">
        <f t="shared" si="110"/>
        <v/>
      </c>
      <c r="F1002" s="17" t="str">
        <f t="shared" si="109"/>
        <v/>
      </c>
      <c r="G1002" s="20"/>
      <c r="H1002" s="69"/>
      <c r="I1002" s="20" t="s">
        <v>1226</v>
      </c>
      <c r="J1002" s="279"/>
      <c r="K1002" s="523"/>
      <c r="L1002" s="21">
        <v>1</v>
      </c>
      <c r="M1002" s="275" t="e">
        <f>VLOOKUP(A1002,'Master Data'!A:P,23,FALSE)</f>
        <v>#N/A</v>
      </c>
      <c r="N1002" s="72" t="e">
        <f t="shared" ref="N1002:N1013" si="113">M1002*L1002</f>
        <v>#N/A</v>
      </c>
      <c r="O1002" s="21"/>
      <c r="P1002" s="21"/>
      <c r="Q1002" s="269"/>
      <c r="R1002" s="67"/>
      <c r="S1002" s="67"/>
      <c r="T1002" s="369"/>
      <c r="U1002" s="384">
        <v>389</v>
      </c>
      <c r="V1002" s="23"/>
      <c r="W1002" s="23"/>
      <c r="X1002" s="23"/>
      <c r="Y1002" s="23"/>
      <c r="Z1002" s="23"/>
      <c r="AA1002" s="287"/>
      <c r="AB1002"/>
      <c r="AE1002" s="12"/>
      <c r="AF1002" s="12"/>
      <c r="AG1002" s="12"/>
      <c r="AH1002" s="12"/>
      <c r="AI1002" s="12"/>
      <c r="AJ1002" s="12"/>
    </row>
    <row r="1003" spans="1:36" s="268" customFormat="1">
      <c r="A1003" s="69" t="s">
        <v>845</v>
      </c>
      <c r="B1003" s="17">
        <f>IFERROR(VLOOKUP($H1003,'QB Inv Curr'!$H:$AD,13,FALSE),"")</f>
        <v>448</v>
      </c>
      <c r="C1003" s="17">
        <f>IFERROR(VLOOKUP($H1003,'QB Inv Curr'!$H:$AE,23,FALSE),"")</f>
        <v>448</v>
      </c>
      <c r="D1003" s="17">
        <f>IFERROR(VLOOKUP($H1003,'QB Inv Curr'!$H:$AL,29,FALSE),"")</f>
        <v>0</v>
      </c>
      <c r="E1003" s="17" t="str">
        <f t="shared" si="110"/>
        <v/>
      </c>
      <c r="F1003" s="17">
        <f t="shared" si="109"/>
        <v>0</v>
      </c>
      <c r="G1003" s="20"/>
      <c r="H1003" s="69" t="s">
        <v>845</v>
      </c>
      <c r="I1003" s="20" t="s">
        <v>1161</v>
      </c>
      <c r="J1003" s="279"/>
      <c r="K1003" s="523"/>
      <c r="L1003" s="21">
        <v>1</v>
      </c>
      <c r="M1003" s="275" t="e">
        <f>VLOOKUP(A1003,'Master Data'!A:P,23,FALSE)</f>
        <v>#REF!</v>
      </c>
      <c r="N1003" s="72" t="e">
        <f t="shared" si="113"/>
        <v>#REF!</v>
      </c>
      <c r="O1003" s="21"/>
      <c r="P1003" s="21"/>
      <c r="Q1003" s="256"/>
      <c r="R1003" s="67"/>
      <c r="S1003" s="67"/>
      <c r="T1003" s="369"/>
      <c r="U1003" s="384">
        <v>390</v>
      </c>
      <c r="V1003" s="23"/>
      <c r="W1003" s="23"/>
      <c r="X1003" s="23"/>
      <c r="Y1003" s="23"/>
      <c r="Z1003" s="23"/>
      <c r="AA1003" s="6"/>
      <c r="AB1003"/>
      <c r="AE1003" s="12"/>
      <c r="AF1003" s="12"/>
      <c r="AG1003" s="12"/>
      <c r="AH1003" s="12"/>
      <c r="AI1003" s="12"/>
      <c r="AJ1003" s="12"/>
    </row>
    <row r="1004" spans="1:36" s="268" customFormat="1">
      <c r="A1004" s="69" t="s">
        <v>816</v>
      </c>
      <c r="B1004" s="17">
        <f>IFERROR(VLOOKUP($H1004,'QB Inv Curr'!$H:$AD,13,FALSE),"")</f>
        <v>952</v>
      </c>
      <c r="C1004" s="17">
        <f>IFERROR(VLOOKUP($H1004,'QB Inv Curr'!$H:$AE,23,FALSE),"")</f>
        <v>1440</v>
      </c>
      <c r="D1004" s="17">
        <f>IFERROR(VLOOKUP($H1004,'QB Inv Curr'!$H:$AL,29,FALSE),"")</f>
        <v>1.2</v>
      </c>
      <c r="E1004" s="17">
        <f t="shared" si="110"/>
        <v>793.33333333333337</v>
      </c>
      <c r="F1004" s="17">
        <f t="shared" si="109"/>
        <v>14.399999999999999</v>
      </c>
      <c r="G1004" s="20"/>
      <c r="H1004" s="69" t="s">
        <v>816</v>
      </c>
      <c r="I1004" s="20" t="s">
        <v>1150</v>
      </c>
      <c r="J1004" s="279"/>
      <c r="K1004" s="523"/>
      <c r="L1004" s="21">
        <v>1</v>
      </c>
      <c r="M1004" s="275" t="e">
        <f>VLOOKUP(A1004,'Master Data'!A:P,23,FALSE)</f>
        <v>#REF!</v>
      </c>
      <c r="N1004" s="72" t="e">
        <f t="shared" si="113"/>
        <v>#REF!</v>
      </c>
      <c r="O1004" s="21"/>
      <c r="P1004" s="21"/>
      <c r="Q1004" s="256"/>
      <c r="R1004" s="67"/>
      <c r="S1004" s="67"/>
      <c r="T1004" s="369"/>
      <c r="U1004" s="385">
        <v>391</v>
      </c>
      <c r="V1004" s="23"/>
      <c r="W1004" s="23"/>
      <c r="X1004" s="23"/>
      <c r="Y1004" s="23"/>
      <c r="Z1004" s="23"/>
      <c r="AA1004" s="6"/>
      <c r="AB1004"/>
      <c r="AE1004" s="12"/>
      <c r="AF1004" s="12"/>
      <c r="AG1004" s="12"/>
      <c r="AH1004" s="12"/>
      <c r="AI1004" s="12"/>
      <c r="AJ1004" s="12"/>
    </row>
    <row r="1005" spans="1:36" s="268" customFormat="1">
      <c r="A1005" s="69" t="s">
        <v>585</v>
      </c>
      <c r="B1005" s="17">
        <f>IFERROR(VLOOKUP($H1005,'QB Inv Curr'!$H:$AD,13,FALSE),"")</f>
        <v>100</v>
      </c>
      <c r="C1005" s="17">
        <f>IFERROR(VLOOKUP($H1005,'QB Inv Curr'!$H:$AE,23,FALSE),"")</f>
        <v>0</v>
      </c>
      <c r="D1005" s="17">
        <f>IFERROR(VLOOKUP($H1005,'QB Inv Curr'!$H:$AL,29,FALSE),"")</f>
        <v>76.099999999999994</v>
      </c>
      <c r="E1005" s="17">
        <f t="shared" si="110"/>
        <v>1.3140604467805519</v>
      </c>
      <c r="F1005" s="17">
        <f t="shared" si="109"/>
        <v>913.19999999999993</v>
      </c>
      <c r="G1005" s="20"/>
      <c r="H1005" s="69" t="s">
        <v>585</v>
      </c>
      <c r="I1005" s="20" t="s">
        <v>1153</v>
      </c>
      <c r="J1005" s="279"/>
      <c r="K1005" s="523"/>
      <c r="L1005" s="21">
        <v>1</v>
      </c>
      <c r="M1005" s="275" t="e">
        <f>VLOOKUP(A1005,'Master Data'!A:P,23,FALSE)</f>
        <v>#REF!</v>
      </c>
      <c r="N1005" s="72" t="e">
        <f t="shared" si="113"/>
        <v>#REF!</v>
      </c>
      <c r="O1005" s="21"/>
      <c r="P1005" s="21"/>
      <c r="Q1005" s="256"/>
      <c r="R1005" s="67"/>
      <c r="S1005" s="67"/>
      <c r="T1005" s="369"/>
      <c r="U1005" s="384">
        <v>392</v>
      </c>
      <c r="V1005" s="23"/>
      <c r="W1005" s="23"/>
      <c r="X1005" s="23"/>
      <c r="Y1005" s="23"/>
      <c r="Z1005" s="23"/>
      <c r="AA1005" s="6"/>
      <c r="AB1005"/>
      <c r="AE1005" s="12"/>
      <c r="AF1005" s="12"/>
      <c r="AG1005" s="12"/>
      <c r="AH1005" s="12"/>
      <c r="AI1005" s="12"/>
      <c r="AJ1005" s="12"/>
    </row>
    <row r="1006" spans="1:36" s="268" customFormat="1">
      <c r="A1006" s="69" t="s">
        <v>892</v>
      </c>
      <c r="B1006" s="17">
        <f>IFERROR(VLOOKUP($H1006,'QB Inv Curr'!$H:$AD,13,FALSE),"")</f>
        <v>6480</v>
      </c>
      <c r="C1006" s="17">
        <f>IFERROR(VLOOKUP($H1006,'QB Inv Curr'!$H:$AE,23,FALSE),"")</f>
        <v>0</v>
      </c>
      <c r="D1006" s="17">
        <f>IFERROR(VLOOKUP($H1006,'QB Inv Curr'!$H:$AL,29,FALSE),"")</f>
        <v>0</v>
      </c>
      <c r="E1006" s="17" t="str">
        <f t="shared" si="110"/>
        <v/>
      </c>
      <c r="F1006" s="17">
        <f t="shared" si="109"/>
        <v>0</v>
      </c>
      <c r="G1006" s="20"/>
      <c r="H1006" s="69" t="s">
        <v>892</v>
      </c>
      <c r="I1006" s="20" t="s">
        <v>1167</v>
      </c>
      <c r="J1006" s="279"/>
      <c r="K1006" s="523"/>
      <c r="L1006" s="21">
        <v>8</v>
      </c>
      <c r="M1006" s="275" t="e">
        <f>VLOOKUP(A1006,'Master Data'!A:P,23,FALSE)</f>
        <v>#REF!</v>
      </c>
      <c r="N1006" s="72" t="e">
        <f t="shared" si="113"/>
        <v>#REF!</v>
      </c>
      <c r="O1006" s="21"/>
      <c r="P1006" s="21"/>
      <c r="Q1006" s="256"/>
      <c r="R1006" s="67"/>
      <c r="S1006" s="67"/>
      <c r="T1006" s="369"/>
      <c r="U1006" s="384">
        <v>393</v>
      </c>
      <c r="V1006" s="23"/>
      <c r="W1006" s="23"/>
      <c r="X1006" s="23"/>
      <c r="Y1006" s="23"/>
      <c r="Z1006" s="23"/>
      <c r="AA1006" s="6"/>
      <c r="AB1006"/>
      <c r="AE1006" s="12"/>
      <c r="AF1006" s="12"/>
      <c r="AG1006" s="12"/>
      <c r="AH1006" s="12"/>
      <c r="AI1006" s="12"/>
      <c r="AJ1006" s="12"/>
    </row>
    <row r="1007" spans="1:36" s="268" customFormat="1">
      <c r="A1007" s="69" t="s">
        <v>642</v>
      </c>
      <c r="B1007" s="17">
        <f>IFERROR(VLOOKUP($H1007,'QB Inv Curr'!$H:$AD,13,FALSE),"")</f>
        <v>340</v>
      </c>
      <c r="C1007" s="17">
        <f>IFERROR(VLOOKUP($H1007,'QB Inv Curr'!$H:$AE,23,FALSE),"")</f>
        <v>400</v>
      </c>
      <c r="D1007" s="17">
        <f>IFERROR(VLOOKUP($H1007,'QB Inv Curr'!$H:$AL,29,FALSE),"")</f>
        <v>0</v>
      </c>
      <c r="E1007" s="17" t="str">
        <f t="shared" si="110"/>
        <v/>
      </c>
      <c r="F1007" s="17">
        <f t="shared" si="109"/>
        <v>0</v>
      </c>
      <c r="G1007" s="554"/>
      <c r="H1007" s="69" t="s">
        <v>642</v>
      </c>
      <c r="I1007" s="20" t="s">
        <v>1163</v>
      </c>
      <c r="J1007" s="279"/>
      <c r="K1007" s="523"/>
      <c r="L1007" s="21">
        <v>1</v>
      </c>
      <c r="M1007" s="275" t="e">
        <f>VLOOKUP(A1007,'Master Data'!A:P,23,FALSE)</f>
        <v>#REF!</v>
      </c>
      <c r="N1007" s="72" t="e">
        <f t="shared" si="113"/>
        <v>#REF!</v>
      </c>
      <c r="O1007" s="21"/>
      <c r="P1007" s="21"/>
      <c r="Q1007" s="256"/>
      <c r="R1007" s="67"/>
      <c r="S1007" s="67"/>
      <c r="T1007" s="369"/>
      <c r="U1007" s="384">
        <v>394</v>
      </c>
      <c r="V1007" s="23"/>
      <c r="W1007" s="23"/>
      <c r="X1007" s="23"/>
      <c r="Y1007" s="23"/>
      <c r="Z1007" s="23"/>
      <c r="AA1007" s="6"/>
      <c r="AB1007"/>
      <c r="AE1007" s="12"/>
      <c r="AF1007" s="12"/>
      <c r="AG1007" s="12"/>
      <c r="AH1007" s="12"/>
      <c r="AI1007" s="12"/>
      <c r="AJ1007" s="12"/>
    </row>
    <row r="1008" spans="1:36" s="268" customFormat="1">
      <c r="A1008" s="69" t="s">
        <v>648</v>
      </c>
      <c r="B1008" s="17">
        <f>IFERROR(VLOOKUP($H1008,'QB Inv Curr'!$H:$AD,13,FALSE),"")</f>
        <v>500</v>
      </c>
      <c r="C1008" s="17">
        <f>IFERROR(VLOOKUP($H1008,'QB Inv Curr'!$H:$AE,23,FALSE),"")</f>
        <v>0</v>
      </c>
      <c r="D1008" s="17">
        <f>IFERROR(VLOOKUP($H1008,'QB Inv Curr'!$H:$AL,29,FALSE),"")</f>
        <v>0</v>
      </c>
      <c r="E1008" s="17" t="str">
        <f t="shared" si="110"/>
        <v/>
      </c>
      <c r="F1008" s="17">
        <f t="shared" si="109"/>
        <v>0</v>
      </c>
      <c r="G1008" s="554"/>
      <c r="H1008" s="69" t="s">
        <v>648</v>
      </c>
      <c r="I1008" s="20" t="s">
        <v>1104</v>
      </c>
      <c r="J1008" s="279"/>
      <c r="K1008" s="523"/>
      <c r="L1008" s="21">
        <v>1</v>
      </c>
      <c r="M1008" s="275" t="e">
        <f>VLOOKUP(A1008,'Master Data'!A:P,23,FALSE)</f>
        <v>#REF!</v>
      </c>
      <c r="N1008" s="72" t="e">
        <f t="shared" si="113"/>
        <v>#REF!</v>
      </c>
      <c r="O1008" s="21"/>
      <c r="P1008" s="21"/>
      <c r="Q1008" s="256"/>
      <c r="R1008" s="67"/>
      <c r="S1008" s="67"/>
      <c r="T1008" s="369"/>
      <c r="U1008" s="384">
        <v>395</v>
      </c>
      <c r="V1008" s="23"/>
      <c r="W1008" s="23"/>
      <c r="X1008" s="23"/>
      <c r="Y1008" s="23"/>
      <c r="Z1008" s="23"/>
      <c r="AA1008" s="6"/>
      <c r="AB1008"/>
      <c r="AE1008" s="12"/>
      <c r="AF1008" s="12"/>
      <c r="AG1008" s="12"/>
      <c r="AH1008" s="12"/>
      <c r="AI1008" s="12"/>
      <c r="AJ1008" s="12"/>
    </row>
    <row r="1009" spans="1:36" s="268" customFormat="1">
      <c r="A1009" s="69" t="s">
        <v>737</v>
      </c>
      <c r="B1009" s="17">
        <f>IFERROR(VLOOKUP($H1009,'QB Inv Curr'!$H:$AD,13,FALSE),"")</f>
        <v>140</v>
      </c>
      <c r="C1009" s="17">
        <f>IFERROR(VLOOKUP($H1009,'QB Inv Curr'!$H:$AE,23,FALSE),"")</f>
        <v>0</v>
      </c>
      <c r="D1009" s="17">
        <f>IFERROR(VLOOKUP($H1009,'QB Inv Curr'!$H:$AL,29,FALSE),"")</f>
        <v>0</v>
      </c>
      <c r="E1009" s="17" t="str">
        <f t="shared" si="110"/>
        <v/>
      </c>
      <c r="F1009" s="17">
        <f t="shared" si="109"/>
        <v>0</v>
      </c>
      <c r="G1009" s="554" t="s">
        <v>1105</v>
      </c>
      <c r="H1009" s="69" t="s">
        <v>737</v>
      </c>
      <c r="I1009" s="20" t="s">
        <v>1106</v>
      </c>
      <c r="J1009" s="279"/>
      <c r="K1009" s="523"/>
      <c r="L1009" s="21">
        <v>1</v>
      </c>
      <c r="M1009" s="275" t="e">
        <f>VLOOKUP(A1009,'Master Data'!A:P,23,FALSE)</f>
        <v>#REF!</v>
      </c>
      <c r="N1009" s="72" t="e">
        <f t="shared" si="113"/>
        <v>#REF!</v>
      </c>
      <c r="O1009" s="21"/>
      <c r="P1009" s="21"/>
      <c r="Q1009" s="256"/>
      <c r="R1009" s="67"/>
      <c r="S1009" s="67"/>
      <c r="T1009" s="369"/>
      <c r="U1009" s="385">
        <v>396</v>
      </c>
      <c r="V1009" s="23"/>
      <c r="W1009" s="23"/>
      <c r="X1009" s="23"/>
      <c r="Y1009" s="23"/>
      <c r="Z1009" s="23"/>
      <c r="AA1009" s="6"/>
      <c r="AB1009"/>
      <c r="AE1009" s="12"/>
      <c r="AF1009" s="12"/>
      <c r="AG1009" s="12"/>
      <c r="AH1009" s="12"/>
      <c r="AI1009" s="12"/>
      <c r="AJ1009" s="12"/>
    </row>
    <row r="1010" spans="1:36" s="268" customFormat="1">
      <c r="A1010" s="69" t="s">
        <v>739</v>
      </c>
      <c r="B1010" s="17">
        <f>IFERROR(VLOOKUP($H1010,'QB Inv Curr'!$H:$AD,13,FALSE),"")</f>
        <v>1440</v>
      </c>
      <c r="C1010" s="17">
        <f>IFERROR(VLOOKUP($H1010,'QB Inv Curr'!$H:$AE,23,FALSE),"")</f>
        <v>0</v>
      </c>
      <c r="D1010" s="17">
        <f>IFERROR(VLOOKUP($H1010,'QB Inv Curr'!$H:$AL,29,FALSE),"")</f>
        <v>0</v>
      </c>
      <c r="E1010" s="17" t="str">
        <f t="shared" si="110"/>
        <v/>
      </c>
      <c r="F1010" s="17">
        <f t="shared" si="109"/>
        <v>0</v>
      </c>
      <c r="G1010" s="554" t="s">
        <v>1105</v>
      </c>
      <c r="H1010" s="69" t="s">
        <v>739</v>
      </c>
      <c r="I1010" s="20" t="s">
        <v>1155</v>
      </c>
      <c r="J1010" s="279"/>
      <c r="K1010" s="523"/>
      <c r="L1010" s="21">
        <v>1</v>
      </c>
      <c r="M1010" s="275" t="e">
        <f>VLOOKUP(A1010,'Master Data'!A:P,23,FALSE)</f>
        <v>#REF!</v>
      </c>
      <c r="N1010" s="72" t="e">
        <f t="shared" si="113"/>
        <v>#REF!</v>
      </c>
      <c r="O1010" s="21"/>
      <c r="P1010" s="21"/>
      <c r="Q1010" s="256"/>
      <c r="R1010" s="67"/>
      <c r="S1010" s="67"/>
      <c r="T1010" s="369"/>
      <c r="U1010" s="384">
        <v>397</v>
      </c>
      <c r="V1010" s="23"/>
      <c r="W1010" s="23"/>
      <c r="X1010" s="23"/>
      <c r="Y1010" s="23"/>
      <c r="Z1010" s="23"/>
      <c r="AA1010" s="6"/>
      <c r="AB1010"/>
      <c r="AE1010" s="12"/>
      <c r="AF1010" s="12"/>
      <c r="AG1010" s="12"/>
      <c r="AH1010" s="12"/>
      <c r="AI1010" s="12"/>
      <c r="AJ1010" s="12"/>
    </row>
    <row r="1011" spans="1:36" s="268" customFormat="1">
      <c r="A1011" s="69" t="s">
        <v>1108</v>
      </c>
      <c r="B1011" s="17">
        <f>IFERROR(VLOOKUP($H1011,'QB Inv Curr'!$H:$AD,13,FALSE),"")</f>
        <v>1500</v>
      </c>
      <c r="C1011" s="17">
        <f>IFERROR(VLOOKUP($H1011,'QB Inv Curr'!$H:$AE,23,FALSE),"")</f>
        <v>0</v>
      </c>
      <c r="D1011" s="17">
        <f>IFERROR(VLOOKUP($H1011,'QB Inv Curr'!$H:$AL,29,FALSE),"")</f>
        <v>0</v>
      </c>
      <c r="E1011" s="17" t="str">
        <f t="shared" si="110"/>
        <v/>
      </c>
      <c r="F1011" s="17">
        <f t="shared" si="109"/>
        <v>0</v>
      </c>
      <c r="G1011" s="554" t="s">
        <v>1105</v>
      </c>
      <c r="H1011" s="69" t="s">
        <v>1108</v>
      </c>
      <c r="I1011" s="20" t="s">
        <v>1156</v>
      </c>
      <c r="J1011" s="279"/>
      <c r="K1011" s="523"/>
      <c r="L1011" s="21">
        <v>1</v>
      </c>
      <c r="M1011" s="275" t="e">
        <f>VLOOKUP(A1011,'Master Data'!A:P,23,FALSE)</f>
        <v>#REF!</v>
      </c>
      <c r="N1011" s="72" t="e">
        <f t="shared" si="113"/>
        <v>#REF!</v>
      </c>
      <c r="O1011" s="21"/>
      <c r="P1011" s="21"/>
      <c r="Q1011" s="256"/>
      <c r="R1011" s="67"/>
      <c r="S1011" s="67"/>
      <c r="T1011" s="369"/>
      <c r="U1011" s="384">
        <v>398</v>
      </c>
      <c r="V1011" s="23"/>
      <c r="W1011" s="12"/>
      <c r="X1011" s="12"/>
      <c r="Y1011" s="23"/>
      <c r="Z1011" s="23"/>
      <c r="AA1011" s="6"/>
      <c r="AB1011"/>
      <c r="AE1011" s="12"/>
      <c r="AF1011" s="12"/>
      <c r="AG1011" s="12"/>
      <c r="AH1011" s="12"/>
      <c r="AI1011" s="12"/>
      <c r="AJ1011" s="12"/>
    </row>
    <row r="1012" spans="1:36" s="268" customFormat="1">
      <c r="A1012" s="69" t="s">
        <v>789</v>
      </c>
      <c r="B1012" s="17">
        <f>IFERROR(VLOOKUP($H1012,'QB Inv Curr'!$H:$AD,13,FALSE),"")</f>
        <v>3000</v>
      </c>
      <c r="C1012" s="17">
        <f>IFERROR(VLOOKUP($H1012,'QB Inv Curr'!$H:$AE,23,FALSE),"")</f>
        <v>2000</v>
      </c>
      <c r="D1012" s="17">
        <f>IFERROR(VLOOKUP($H1012,'QB Inv Curr'!$H:$AL,29,FALSE),"")</f>
        <v>0</v>
      </c>
      <c r="E1012" s="17" t="str">
        <f t="shared" si="110"/>
        <v/>
      </c>
      <c r="F1012" s="17">
        <f t="shared" si="109"/>
        <v>0</v>
      </c>
      <c r="G1012" s="554" t="s">
        <v>1105</v>
      </c>
      <c r="H1012" s="69" t="s">
        <v>789</v>
      </c>
      <c r="I1012" s="20" t="s">
        <v>1110</v>
      </c>
      <c r="J1012" s="279"/>
      <c r="K1012" s="523"/>
      <c r="L1012" s="21">
        <v>1</v>
      </c>
      <c r="M1012" s="275" t="e">
        <f>VLOOKUP(A1012,'Master Data'!A:P,23,FALSE)</f>
        <v>#REF!</v>
      </c>
      <c r="N1012" s="72" t="e">
        <f t="shared" si="113"/>
        <v>#REF!</v>
      </c>
      <c r="O1012" s="21"/>
      <c r="P1012" s="21"/>
      <c r="Q1012" s="256"/>
      <c r="R1012" s="67"/>
      <c r="S1012" s="67"/>
      <c r="T1012" s="369"/>
      <c r="U1012" s="384">
        <v>399</v>
      </c>
      <c r="V1012" s="23"/>
      <c r="W1012" s="23"/>
      <c r="X1012" s="23"/>
      <c r="Y1012" s="12"/>
      <c r="Z1012" s="23"/>
      <c r="AA1012" s="6"/>
      <c r="AB1012"/>
      <c r="AE1012" s="12"/>
      <c r="AF1012" s="12"/>
      <c r="AG1012" s="12"/>
      <c r="AH1012" s="12"/>
      <c r="AI1012" s="12"/>
      <c r="AJ1012" s="12"/>
    </row>
    <row r="1013" spans="1:36" s="2" customFormat="1">
      <c r="A1013" s="69" t="s">
        <v>741</v>
      </c>
      <c r="B1013" s="17">
        <f>IFERROR(VLOOKUP($H1013,'QB Inv Curr'!$H:$AD,13,FALSE),"")</f>
        <v>1440</v>
      </c>
      <c r="C1013" s="17">
        <f>IFERROR(VLOOKUP($H1013,'QB Inv Curr'!$H:$AE,23,FALSE),"")</f>
        <v>0</v>
      </c>
      <c r="D1013" s="17">
        <f>IFERROR(VLOOKUP($H1013,'QB Inv Curr'!$H:$AL,29,FALSE),"")</f>
        <v>0</v>
      </c>
      <c r="E1013" s="17" t="str">
        <f t="shared" si="110"/>
        <v/>
      </c>
      <c r="F1013" s="17">
        <f t="shared" si="109"/>
        <v>0</v>
      </c>
      <c r="G1013" s="554" t="s">
        <v>1105</v>
      </c>
      <c r="H1013" s="69" t="s">
        <v>741</v>
      </c>
      <c r="I1013" s="20" t="s">
        <v>791</v>
      </c>
      <c r="J1013" s="279"/>
      <c r="K1013" s="523"/>
      <c r="L1013" s="21">
        <v>1</v>
      </c>
      <c r="M1013" s="275" t="e">
        <f>VLOOKUP(A1013,'Master Data'!A:P,23,FALSE)</f>
        <v>#REF!</v>
      </c>
      <c r="N1013" s="72" t="e">
        <f t="shared" si="113"/>
        <v>#REF!</v>
      </c>
      <c r="O1013" s="21"/>
      <c r="P1013" s="21"/>
      <c r="Q1013" s="289"/>
      <c r="R1013" s="532"/>
      <c r="S1013" s="532"/>
      <c r="T1013" s="370"/>
      <c r="U1013" s="384">
        <v>400</v>
      </c>
      <c r="V1013" s="23"/>
      <c r="W1013" s="23"/>
      <c r="X1013" s="23"/>
      <c r="Y1013" s="23"/>
      <c r="Z1013" s="23"/>
    </row>
    <row r="1014" spans="1:36" s="268" customFormat="1">
      <c r="A1014" s="543"/>
      <c r="B1014" s="17" t="str">
        <f>IFERROR(VLOOKUP($H1014,'QB Inv Curr'!$H:$AD,13,FALSE),"")</f>
        <v/>
      </c>
      <c r="C1014" s="17" t="str">
        <f>IFERROR(VLOOKUP($H1014,'QB Inv Curr'!$H:$AE,23,FALSE),"")</f>
        <v/>
      </c>
      <c r="D1014" s="17" t="str">
        <f>IFERROR(VLOOKUP($H1014,'QB Inv Curr'!$H:$AL,29,FALSE),"")</f>
        <v/>
      </c>
      <c r="E1014" s="17" t="str">
        <f t="shared" si="110"/>
        <v/>
      </c>
      <c r="F1014" s="17" t="str">
        <f t="shared" si="109"/>
        <v/>
      </c>
      <c r="G1014" s="541"/>
      <c r="H1014" s="543"/>
      <c r="I1014" s="541"/>
      <c r="J1014" s="281"/>
      <c r="K1014" s="524"/>
      <c r="L1014" s="86"/>
      <c r="M1014" s="87"/>
      <c r="N1014" s="87"/>
      <c r="O1014" s="86"/>
      <c r="P1014" s="86"/>
      <c r="Q1014" s="249"/>
      <c r="R1014" s="67"/>
      <c r="S1014" s="67"/>
      <c r="T1014" s="369"/>
      <c r="U1014" s="385">
        <v>401</v>
      </c>
      <c r="V1014" s="23"/>
      <c r="W1014" s="23"/>
      <c r="X1014" s="23"/>
      <c r="Y1014" s="23"/>
      <c r="Z1014" s="23"/>
      <c r="AA1014" s="6"/>
      <c r="AB1014"/>
      <c r="AE1014" s="12"/>
      <c r="AF1014" s="12"/>
      <c r="AG1014" s="12"/>
      <c r="AH1014" s="12"/>
      <c r="AI1014" s="12"/>
      <c r="AJ1014" s="12"/>
    </row>
    <row r="1015" spans="1:36" s="268" customFormat="1" ht="31.5">
      <c r="A1015" s="555" t="s">
        <v>294</v>
      </c>
      <c r="B1015" s="17" t="str">
        <f>IFERROR(VLOOKUP($H1015,'QB Inv Curr'!$H:$AD,13,FALSE),"")</f>
        <v/>
      </c>
      <c r="C1015" s="17" t="str">
        <f>IFERROR(VLOOKUP($H1015,'QB Inv Curr'!$H:$AE,23,FALSE),"")</f>
        <v/>
      </c>
      <c r="D1015" s="17" t="str">
        <f>IFERROR(VLOOKUP($H1015,'QB Inv Curr'!$H:$AL,29,FALSE),"")</f>
        <v/>
      </c>
      <c r="E1015" s="17" t="str">
        <f t="shared" si="110"/>
        <v/>
      </c>
      <c r="F1015" s="17" t="str">
        <f t="shared" si="109"/>
        <v/>
      </c>
      <c r="G1015" s="38" t="s">
        <v>295</v>
      </c>
      <c r="H1015" s="555" t="s">
        <v>294</v>
      </c>
      <c r="I1015" s="542"/>
      <c r="J1015" s="278" t="s">
        <v>296</v>
      </c>
      <c r="K1015" s="521">
        <v>810797031022</v>
      </c>
      <c r="L1015" s="17">
        <v>1</v>
      </c>
      <c r="M1015" s="78"/>
      <c r="N1015" s="78"/>
      <c r="O1015" s="17">
        <v>64</v>
      </c>
      <c r="P1015" s="17">
        <v>19</v>
      </c>
      <c r="Q1015" s="18"/>
      <c r="R1015" s="255" t="e">
        <v>#N/A</v>
      </c>
      <c r="S1015" s="255" t="e">
        <v>#N/A</v>
      </c>
      <c r="T1015" s="371"/>
      <c r="U1015" s="384">
        <v>402</v>
      </c>
      <c r="V1015" s="23"/>
      <c r="W1015" s="66">
        <f>Q1015*1.55</f>
        <v>0</v>
      </c>
      <c r="X1015" s="260" t="e">
        <f>SUM(W1015-Q1015)/W1015</f>
        <v>#DIV/0!</v>
      </c>
      <c r="Y1015" s="66">
        <f>Y1010</f>
        <v>0</v>
      </c>
      <c r="Z1015" s="260" t="e">
        <f>SUM(Y1015-W1015)/Y1015</f>
        <v>#DIV/0!</v>
      </c>
      <c r="AA1015" s="287">
        <f>AA1010</f>
        <v>0</v>
      </c>
      <c r="AB1015" s="261" t="e">
        <f>SUM(AA1015-Q1015)/AA1015</f>
        <v>#DIV/0!</v>
      </c>
      <c r="AE1015" s="12"/>
      <c r="AF1015" s="12"/>
      <c r="AG1015" s="12"/>
      <c r="AH1015" s="12"/>
      <c r="AI1015" s="12"/>
      <c r="AJ1015" s="12"/>
    </row>
    <row r="1016" spans="1:36" s="268" customFormat="1">
      <c r="A1016" s="543"/>
      <c r="B1016" s="17" t="str">
        <f>IFERROR(VLOOKUP($H1016,'QB Inv Curr'!$H:$AD,13,FALSE),"")</f>
        <v/>
      </c>
      <c r="C1016" s="17" t="str">
        <f>IFERROR(VLOOKUP($H1016,'QB Inv Curr'!$H:$AE,23,FALSE),"")</f>
        <v/>
      </c>
      <c r="D1016" s="17" t="str">
        <f>IFERROR(VLOOKUP($H1016,'QB Inv Curr'!$H:$AL,29,FALSE),"")</f>
        <v/>
      </c>
      <c r="E1016" s="17" t="str">
        <f t="shared" si="110"/>
        <v/>
      </c>
      <c r="F1016" s="17" t="str">
        <f t="shared" si="109"/>
        <v/>
      </c>
      <c r="G1016" s="541"/>
      <c r="H1016" s="543"/>
      <c r="I1016" s="541"/>
      <c r="J1016" s="281"/>
      <c r="K1016" s="524"/>
      <c r="L1016" s="86"/>
      <c r="M1016" s="87"/>
      <c r="N1016" s="87"/>
      <c r="O1016" s="86"/>
      <c r="P1016" s="86"/>
      <c r="Q1016" s="249"/>
      <c r="R1016" s="67"/>
      <c r="S1016" s="67"/>
      <c r="T1016" s="369"/>
      <c r="U1016" s="384">
        <v>403</v>
      </c>
      <c r="V1016" s="23"/>
      <c r="W1016" s="23"/>
      <c r="X1016" s="23"/>
      <c r="Y1016" s="23"/>
      <c r="Z1016" s="23"/>
      <c r="AA1016" s="287"/>
      <c r="AB1016"/>
      <c r="AE1016" s="12"/>
      <c r="AF1016" s="12"/>
      <c r="AG1016" s="12"/>
      <c r="AH1016" s="12"/>
      <c r="AI1016" s="12"/>
      <c r="AJ1016" s="12"/>
    </row>
    <row r="1017" spans="1:36" s="268" customFormat="1" ht="31.5">
      <c r="A1017" s="555" t="s">
        <v>395</v>
      </c>
      <c r="B1017" s="17">
        <f>IFERROR(VLOOKUP($H1017,'QB Inv Curr'!$H:$AD,13,FALSE),"")</f>
        <v>0</v>
      </c>
      <c r="C1017" s="17">
        <f>IFERROR(VLOOKUP($H1017,'QB Inv Curr'!$H:$AE,23,FALSE),"")</f>
        <v>2250</v>
      </c>
      <c r="D1017" s="17">
        <f>IFERROR(VLOOKUP($H1017,'QB Inv Curr'!$H:$AL,29,FALSE),"")</f>
        <v>68.5</v>
      </c>
      <c r="E1017" s="17">
        <f t="shared" si="110"/>
        <v>0</v>
      </c>
      <c r="F1017" s="17">
        <f t="shared" si="109"/>
        <v>822</v>
      </c>
      <c r="G1017" s="38" t="s">
        <v>1228</v>
      </c>
      <c r="H1017" s="555" t="s">
        <v>395</v>
      </c>
      <c r="I1017" s="542"/>
      <c r="J1017" s="278" t="s">
        <v>1229</v>
      </c>
      <c r="K1017" s="521">
        <v>810797031114</v>
      </c>
      <c r="L1017" s="17">
        <v>1</v>
      </c>
      <c r="M1017" s="78"/>
      <c r="N1017" s="78"/>
      <c r="O1017" s="17">
        <v>450</v>
      </c>
      <c r="P1017" s="17">
        <v>13</v>
      </c>
      <c r="Q1017" s="18">
        <v>3.82</v>
      </c>
      <c r="R1017" s="255">
        <v>12.08</v>
      </c>
      <c r="S1017" s="255">
        <v>34.99</v>
      </c>
      <c r="T1017" s="371"/>
      <c r="U1017" s="384">
        <v>404</v>
      </c>
      <c r="V1017" s="23"/>
      <c r="W1017" s="66">
        <f>Q1017*1.55</f>
        <v>5.9210000000000003</v>
      </c>
      <c r="X1017" s="260">
        <f>SUM(W1017-Q1017)/W1017</f>
        <v>0.35483870967741943</v>
      </c>
      <c r="Y1017" s="66">
        <f>Y1012</f>
        <v>0</v>
      </c>
      <c r="Z1017" s="260" t="e">
        <f>SUM(Y1017-W1017)/Y1017</f>
        <v>#DIV/0!</v>
      </c>
      <c r="AA1017" s="287">
        <f>AA1012</f>
        <v>0</v>
      </c>
      <c r="AB1017" s="261" t="e">
        <f>SUM(AA1017-Q1017)/AA1017</f>
        <v>#DIV/0!</v>
      </c>
      <c r="AE1017" s="12"/>
      <c r="AF1017" s="12"/>
      <c r="AG1017" s="12"/>
      <c r="AH1017" s="12"/>
      <c r="AI1017" s="12"/>
      <c r="AJ1017" s="12"/>
    </row>
    <row r="1018" spans="1:36" s="268" customFormat="1">
      <c r="A1018" s="69"/>
      <c r="B1018" s="17" t="str">
        <f>IFERROR(VLOOKUP($H1018,'QB Inv Curr'!$H:$AD,13,FALSE),"")</f>
        <v/>
      </c>
      <c r="C1018" s="17" t="str">
        <f>IFERROR(VLOOKUP($H1018,'QB Inv Curr'!$H:$AE,23,FALSE),"")</f>
        <v/>
      </c>
      <c r="D1018" s="17" t="str">
        <f>IFERROR(VLOOKUP($H1018,'QB Inv Curr'!$H:$AL,29,FALSE),"")</f>
        <v/>
      </c>
      <c r="E1018" s="17" t="str">
        <f t="shared" si="110"/>
        <v/>
      </c>
      <c r="F1018" s="17" t="str">
        <f t="shared" si="109"/>
        <v/>
      </c>
      <c r="G1018" s="20"/>
      <c r="H1018" s="69"/>
      <c r="I1018" s="20" t="s">
        <v>1230</v>
      </c>
      <c r="J1018" s="279"/>
      <c r="K1018" s="523"/>
      <c r="L1018" s="21">
        <v>2</v>
      </c>
      <c r="M1018" s="275" t="e">
        <f>VLOOKUP(A1018,'Master Data'!A:P,23,FALSE)</f>
        <v>#N/A</v>
      </c>
      <c r="N1018" s="72" t="e">
        <f t="shared" ref="N1018:N1022" si="114">M1018*L1018</f>
        <v>#N/A</v>
      </c>
      <c r="O1018" s="21"/>
      <c r="P1018" s="21"/>
      <c r="Q1018" s="269"/>
      <c r="R1018" s="67"/>
      <c r="S1018" s="67"/>
      <c r="T1018" s="369"/>
      <c r="U1018" s="384">
        <v>405</v>
      </c>
      <c r="V1018" s="23"/>
      <c r="W1018" s="23"/>
      <c r="X1018" s="23"/>
      <c r="Y1018" s="23"/>
      <c r="Z1018" s="23"/>
      <c r="AA1018" s="287"/>
      <c r="AB1018"/>
      <c r="AE1018" s="12"/>
      <c r="AF1018" s="12"/>
      <c r="AG1018" s="12"/>
      <c r="AH1018" s="12"/>
      <c r="AI1018" s="12"/>
      <c r="AJ1018" s="12"/>
    </row>
    <row r="1019" spans="1:36" s="268" customFormat="1">
      <c r="A1019" s="69"/>
      <c r="B1019" s="17" t="str">
        <f>IFERROR(VLOOKUP($H1019,'QB Inv Curr'!$H:$AD,13,FALSE),"")</f>
        <v/>
      </c>
      <c r="C1019" s="17" t="str">
        <f>IFERROR(VLOOKUP($H1019,'QB Inv Curr'!$H:$AE,23,FALSE),"")</f>
        <v/>
      </c>
      <c r="D1019" s="17" t="str">
        <f>IFERROR(VLOOKUP($H1019,'QB Inv Curr'!$H:$AL,29,FALSE),"")</f>
        <v/>
      </c>
      <c r="E1019" s="17" t="str">
        <f t="shared" si="110"/>
        <v/>
      </c>
      <c r="F1019" s="17" t="str">
        <f t="shared" si="109"/>
        <v/>
      </c>
      <c r="G1019" s="20"/>
      <c r="H1019" s="69"/>
      <c r="I1019" s="20" t="s">
        <v>1231</v>
      </c>
      <c r="J1019" s="279"/>
      <c r="K1019" s="523"/>
      <c r="L1019" s="21">
        <v>2</v>
      </c>
      <c r="M1019" s="275" t="e">
        <f>VLOOKUP(A1019,'Master Data'!A:P,23,FALSE)</f>
        <v>#N/A</v>
      </c>
      <c r="N1019" s="72" t="e">
        <f t="shared" si="114"/>
        <v>#N/A</v>
      </c>
      <c r="O1019" s="21"/>
      <c r="P1019" s="21"/>
      <c r="Q1019" s="256"/>
      <c r="R1019" s="67"/>
      <c r="S1019" s="67"/>
      <c r="T1019" s="369"/>
      <c r="U1019" s="385">
        <v>406</v>
      </c>
      <c r="V1019" s="23"/>
      <c r="W1019" s="23"/>
      <c r="X1019" s="23"/>
      <c r="Y1019" s="12"/>
      <c r="Z1019" s="23"/>
      <c r="AA1019" s="6"/>
      <c r="AB1019"/>
      <c r="AE1019" s="12"/>
      <c r="AF1019" s="12"/>
      <c r="AG1019" s="12"/>
      <c r="AH1019" s="12"/>
      <c r="AI1019" s="12"/>
      <c r="AJ1019" s="12"/>
    </row>
    <row r="1020" spans="1:36" s="268" customFormat="1">
      <c r="A1020" s="69"/>
      <c r="B1020" s="17" t="str">
        <f>IFERROR(VLOOKUP($H1020,'QB Inv Curr'!$H:$AD,13,FALSE),"")</f>
        <v/>
      </c>
      <c r="C1020" s="17" t="str">
        <f>IFERROR(VLOOKUP($H1020,'QB Inv Curr'!$H:$AE,23,FALSE),"")</f>
        <v/>
      </c>
      <c r="D1020" s="17" t="str">
        <f>IFERROR(VLOOKUP($H1020,'QB Inv Curr'!$H:$AL,29,FALSE),"")</f>
        <v/>
      </c>
      <c r="E1020" s="17" t="str">
        <f t="shared" si="110"/>
        <v/>
      </c>
      <c r="F1020" s="17" t="str">
        <f t="shared" si="109"/>
        <v/>
      </c>
      <c r="G1020" s="20"/>
      <c r="H1020" s="69"/>
      <c r="I1020" s="20" t="s">
        <v>1232</v>
      </c>
      <c r="J1020" s="279"/>
      <c r="K1020" s="523"/>
      <c r="L1020" s="21">
        <v>4</v>
      </c>
      <c r="M1020" s="275" t="e">
        <f>VLOOKUP(A1020,'Master Data'!A:P,23,FALSE)</f>
        <v>#N/A</v>
      </c>
      <c r="N1020" s="72" t="e">
        <f t="shared" si="114"/>
        <v>#N/A</v>
      </c>
      <c r="O1020" s="21"/>
      <c r="P1020" s="21"/>
      <c r="Q1020" s="256"/>
      <c r="R1020" s="67"/>
      <c r="S1020" s="67"/>
      <c r="T1020" s="369"/>
      <c r="U1020" s="384">
        <v>407</v>
      </c>
      <c r="V1020" s="23"/>
      <c r="W1020" s="23"/>
      <c r="X1020" s="23"/>
      <c r="Y1020" s="12"/>
      <c r="Z1020" s="23"/>
      <c r="AA1020" s="6"/>
      <c r="AB1020"/>
      <c r="AE1020" s="12"/>
      <c r="AF1020" s="12"/>
      <c r="AG1020" s="12"/>
      <c r="AH1020" s="12"/>
      <c r="AI1020" s="12"/>
      <c r="AJ1020" s="12"/>
    </row>
    <row r="1021" spans="1:36" s="268" customFormat="1">
      <c r="A1021" s="69"/>
      <c r="B1021" s="17" t="str">
        <f>IFERROR(VLOOKUP($H1021,'QB Inv Curr'!$H:$AD,13,FALSE),"")</f>
        <v/>
      </c>
      <c r="C1021" s="17" t="str">
        <f>IFERROR(VLOOKUP($H1021,'QB Inv Curr'!$H:$AE,23,FALSE),"")</f>
        <v/>
      </c>
      <c r="D1021" s="17" t="str">
        <f>IFERROR(VLOOKUP($H1021,'QB Inv Curr'!$H:$AL,29,FALSE),"")</f>
        <v/>
      </c>
      <c r="E1021" s="17" t="str">
        <f t="shared" si="110"/>
        <v/>
      </c>
      <c r="F1021" s="17" t="str">
        <f t="shared" si="109"/>
        <v/>
      </c>
      <c r="G1021" s="20"/>
      <c r="H1021" s="69"/>
      <c r="I1021" s="20" t="s">
        <v>1233</v>
      </c>
      <c r="J1021" s="279"/>
      <c r="K1021" s="523"/>
      <c r="L1021" s="21">
        <v>6</v>
      </c>
      <c r="M1021" s="275" t="e">
        <f>VLOOKUP(A1021,'Master Data'!A:P,23,FALSE)</f>
        <v>#N/A</v>
      </c>
      <c r="N1021" s="72" t="e">
        <f t="shared" si="114"/>
        <v>#N/A</v>
      </c>
      <c r="O1021" s="21"/>
      <c r="P1021" s="21"/>
      <c r="Q1021" s="256"/>
      <c r="R1021" s="67"/>
      <c r="S1021" s="67"/>
      <c r="T1021" s="369"/>
      <c r="U1021" s="384">
        <v>408</v>
      </c>
      <c r="V1021" s="23"/>
      <c r="W1021" s="23"/>
      <c r="X1021" s="23"/>
      <c r="Y1021" s="12"/>
      <c r="Z1021" s="23"/>
      <c r="AA1021" s="6"/>
      <c r="AB1021"/>
      <c r="AE1021" s="12"/>
      <c r="AF1021" s="12"/>
      <c r="AG1021" s="12"/>
      <c r="AH1021" s="12"/>
      <c r="AI1021" s="12"/>
      <c r="AJ1021" s="12"/>
    </row>
    <row r="1022" spans="1:36" s="268" customFormat="1">
      <c r="A1022" s="69"/>
      <c r="B1022" s="17" t="str">
        <f>IFERROR(VLOOKUP($H1022,'QB Inv Curr'!$H:$AD,13,FALSE),"")</f>
        <v/>
      </c>
      <c r="C1022" s="17" t="str">
        <f>IFERROR(VLOOKUP($H1022,'QB Inv Curr'!$H:$AE,23,FALSE),"")</f>
        <v/>
      </c>
      <c r="D1022" s="17" t="str">
        <f>IFERROR(VLOOKUP($H1022,'QB Inv Curr'!$H:$AL,29,FALSE),"")</f>
        <v/>
      </c>
      <c r="E1022" s="17" t="str">
        <f t="shared" si="110"/>
        <v/>
      </c>
      <c r="F1022" s="17" t="str">
        <f t="shared" si="109"/>
        <v/>
      </c>
      <c r="G1022" s="20"/>
      <c r="H1022" s="69"/>
      <c r="I1022" s="20" t="s">
        <v>1234</v>
      </c>
      <c r="J1022" s="279"/>
      <c r="K1022" s="523"/>
      <c r="L1022" s="21">
        <v>6</v>
      </c>
      <c r="M1022" s="275" t="e">
        <f>VLOOKUP(A1022,'Master Data'!A:P,23,FALSE)</f>
        <v>#N/A</v>
      </c>
      <c r="N1022" s="72" t="e">
        <f t="shared" si="114"/>
        <v>#N/A</v>
      </c>
      <c r="O1022" s="21"/>
      <c r="P1022" s="21"/>
      <c r="Q1022" s="256"/>
      <c r="R1022" s="67"/>
      <c r="S1022" s="67"/>
      <c r="T1022" s="369"/>
      <c r="U1022" s="384">
        <v>409</v>
      </c>
      <c r="V1022" s="23"/>
      <c r="W1022" s="23"/>
      <c r="X1022" s="23"/>
      <c r="Y1022" s="12"/>
      <c r="Z1022" s="23"/>
      <c r="AA1022" s="6"/>
      <c r="AB1022"/>
      <c r="AE1022" s="12"/>
      <c r="AF1022" s="12"/>
      <c r="AG1022" s="12"/>
      <c r="AH1022" s="12"/>
      <c r="AI1022" s="12"/>
      <c r="AJ1022" s="12"/>
    </row>
    <row r="1023" spans="1:36" s="268" customFormat="1">
      <c r="A1023" s="561"/>
      <c r="B1023" s="17" t="str">
        <f>IFERROR(VLOOKUP($H1023,'QB Inv Curr'!$H:$AD,13,FALSE),"")</f>
        <v/>
      </c>
      <c r="C1023" s="17" t="str">
        <f>IFERROR(VLOOKUP($H1023,'QB Inv Curr'!$H:$AE,23,FALSE),"")</f>
        <v/>
      </c>
      <c r="D1023" s="17" t="str">
        <f>IFERROR(VLOOKUP($H1023,'QB Inv Curr'!$H:$AL,29,FALSE),"")</f>
        <v/>
      </c>
      <c r="E1023" s="17" t="str">
        <f t="shared" si="110"/>
        <v/>
      </c>
      <c r="F1023" s="17" t="str">
        <f t="shared" si="109"/>
        <v/>
      </c>
      <c r="G1023" s="9"/>
      <c r="H1023" s="561"/>
      <c r="I1023" s="9"/>
      <c r="J1023" s="286"/>
      <c r="K1023" s="522"/>
      <c r="L1023" s="10"/>
      <c r="M1023" s="81"/>
      <c r="N1023" s="81"/>
      <c r="O1023" s="10"/>
      <c r="P1023" s="10"/>
      <c r="Q1023" s="11"/>
      <c r="R1023" s="11"/>
      <c r="S1023" s="11"/>
      <c r="T1023" s="382"/>
      <c r="U1023" s="384">
        <v>410</v>
      </c>
      <c r="V1023" s="12"/>
      <c r="W1023" s="23"/>
      <c r="X1023" s="23"/>
      <c r="Y1023" s="12"/>
      <c r="Z1023" s="12"/>
      <c r="AA1023" s="6"/>
      <c r="AB1023"/>
      <c r="AE1023" s="12"/>
      <c r="AF1023" s="12"/>
      <c r="AG1023" s="12"/>
      <c r="AH1023" s="12"/>
      <c r="AI1023" s="12"/>
      <c r="AJ1023" s="12"/>
    </row>
    <row r="1024" spans="1:36" s="268" customFormat="1" ht="31.5">
      <c r="A1024" s="555" t="s">
        <v>399</v>
      </c>
      <c r="B1024" s="17">
        <f>IFERROR(VLOOKUP($H1024,'QB Inv Curr'!$H:$AD,13,FALSE),"")</f>
        <v>0</v>
      </c>
      <c r="C1024" s="17">
        <f>IFERROR(VLOOKUP($H1024,'QB Inv Curr'!$H:$AE,23,FALSE),"")</f>
        <v>0</v>
      </c>
      <c r="D1024" s="17">
        <f>IFERROR(VLOOKUP($H1024,'QB Inv Curr'!$H:$AL,29,FALSE),"")</f>
        <v>0</v>
      </c>
      <c r="E1024" s="17" t="str">
        <f t="shared" si="110"/>
        <v/>
      </c>
      <c r="F1024" s="17">
        <f t="shared" si="109"/>
        <v>0</v>
      </c>
      <c r="G1024" s="38" t="s">
        <v>1235</v>
      </c>
      <c r="H1024" s="555" t="s">
        <v>399</v>
      </c>
      <c r="I1024" s="542"/>
      <c r="J1024" s="278" t="s">
        <v>1236</v>
      </c>
      <c r="K1024" s="521">
        <v>810797031121</v>
      </c>
      <c r="L1024" s="17">
        <v>1</v>
      </c>
      <c r="M1024" s="78"/>
      <c r="N1024" s="78"/>
      <c r="O1024" s="17">
        <v>336</v>
      </c>
      <c r="P1024" s="17">
        <v>16</v>
      </c>
      <c r="Q1024" s="18">
        <v>4.24</v>
      </c>
      <c r="R1024" s="255" t="e">
        <v>#N/A</v>
      </c>
      <c r="S1024" s="255" t="e">
        <v>#N/A</v>
      </c>
      <c r="T1024" s="371"/>
      <c r="U1024" s="385">
        <v>411</v>
      </c>
      <c r="V1024" s="23"/>
      <c r="W1024" s="66">
        <f>Q1024*1.55</f>
        <v>6.572000000000001</v>
      </c>
      <c r="X1024" s="260">
        <f>SUM(W1024-Q1024)/W1024</f>
        <v>0.35483870967741943</v>
      </c>
      <c r="Y1024" s="66">
        <f>Y1019</f>
        <v>0</v>
      </c>
      <c r="Z1024" s="260" t="e">
        <f>SUM(Y1024-W1024)/Y1024</f>
        <v>#DIV/0!</v>
      </c>
      <c r="AA1024" s="287">
        <f>AA1019</f>
        <v>0</v>
      </c>
      <c r="AB1024" s="261" t="e">
        <f>SUM(AA1024-Q1024)/AA1024</f>
        <v>#DIV/0!</v>
      </c>
      <c r="AE1024" s="12"/>
      <c r="AF1024" s="12"/>
      <c r="AG1024" s="12"/>
      <c r="AH1024" s="12"/>
      <c r="AI1024" s="12"/>
      <c r="AJ1024" s="12"/>
    </row>
    <row r="1025" spans="1:36" s="268" customFormat="1">
      <c r="A1025" s="69"/>
      <c r="B1025" s="17" t="str">
        <f>IFERROR(VLOOKUP($H1025,'QB Inv Curr'!$H:$AD,13,FALSE),"")</f>
        <v/>
      </c>
      <c r="C1025" s="17" t="str">
        <f>IFERROR(VLOOKUP($H1025,'QB Inv Curr'!$H:$AE,23,FALSE),"")</f>
        <v/>
      </c>
      <c r="D1025" s="17" t="str">
        <f>IFERROR(VLOOKUP($H1025,'QB Inv Curr'!$H:$AL,29,FALSE),"")</f>
        <v/>
      </c>
      <c r="E1025" s="17" t="str">
        <f t="shared" si="110"/>
        <v/>
      </c>
      <c r="F1025" s="17" t="str">
        <f t="shared" si="109"/>
        <v/>
      </c>
      <c r="G1025" s="20"/>
      <c r="H1025" s="69"/>
      <c r="I1025" s="20" t="s">
        <v>1237</v>
      </c>
      <c r="J1025" s="279"/>
      <c r="K1025" s="523"/>
      <c r="L1025" s="21">
        <v>2</v>
      </c>
      <c r="M1025" s="275" t="e">
        <f>VLOOKUP(A1025,'Master Data'!A:P,23,FALSE)</f>
        <v>#N/A</v>
      </c>
      <c r="N1025" s="72" t="e">
        <f t="shared" ref="N1025:N1029" si="115">M1025*L1025</f>
        <v>#N/A</v>
      </c>
      <c r="O1025" s="21"/>
      <c r="P1025" s="21"/>
      <c r="Q1025" s="269"/>
      <c r="R1025" s="67"/>
      <c r="S1025" s="67"/>
      <c r="T1025" s="369"/>
      <c r="U1025" s="384">
        <v>412</v>
      </c>
      <c r="V1025" s="23"/>
      <c r="W1025" s="23"/>
      <c r="X1025" s="23"/>
      <c r="Y1025" s="23"/>
      <c r="Z1025" s="23"/>
      <c r="AA1025" s="287"/>
      <c r="AB1025"/>
      <c r="AE1025" s="12"/>
      <c r="AF1025" s="12"/>
      <c r="AG1025" s="12"/>
      <c r="AH1025" s="12"/>
      <c r="AI1025" s="12"/>
      <c r="AJ1025" s="12"/>
    </row>
    <row r="1026" spans="1:36" s="268" customFormat="1">
      <c r="A1026" s="69"/>
      <c r="B1026" s="17" t="str">
        <f>IFERROR(VLOOKUP($H1026,'QB Inv Curr'!$H:$AD,13,FALSE),"")</f>
        <v/>
      </c>
      <c r="C1026" s="17" t="str">
        <f>IFERROR(VLOOKUP($H1026,'QB Inv Curr'!$H:$AE,23,FALSE),"")</f>
        <v/>
      </c>
      <c r="D1026" s="17" t="str">
        <f>IFERROR(VLOOKUP($H1026,'QB Inv Curr'!$H:$AL,29,FALSE),"")</f>
        <v/>
      </c>
      <c r="E1026" s="17" t="str">
        <f t="shared" si="110"/>
        <v/>
      </c>
      <c r="F1026" s="17" t="str">
        <f t="shared" si="109"/>
        <v/>
      </c>
      <c r="G1026" s="20"/>
      <c r="H1026" s="69"/>
      <c r="I1026" s="20" t="s">
        <v>1238</v>
      </c>
      <c r="J1026" s="279"/>
      <c r="K1026" s="523"/>
      <c r="L1026" s="21">
        <v>2</v>
      </c>
      <c r="M1026" s="275" t="e">
        <f>VLOOKUP(A1026,'Master Data'!A:P,23,FALSE)</f>
        <v>#N/A</v>
      </c>
      <c r="N1026" s="72" t="e">
        <f t="shared" si="115"/>
        <v>#N/A</v>
      </c>
      <c r="O1026" s="21"/>
      <c r="P1026" s="21"/>
      <c r="Q1026" s="256"/>
      <c r="R1026" s="67"/>
      <c r="S1026" s="67"/>
      <c r="T1026" s="369"/>
      <c r="U1026" s="384">
        <v>413</v>
      </c>
      <c r="V1026" s="23"/>
      <c r="W1026" s="23"/>
      <c r="X1026" s="23"/>
      <c r="Y1026" s="12"/>
      <c r="Z1026" s="23"/>
      <c r="AA1026" s="6"/>
      <c r="AB1026"/>
      <c r="AE1026" s="12"/>
      <c r="AF1026" s="12"/>
      <c r="AG1026" s="12"/>
      <c r="AH1026" s="12"/>
      <c r="AI1026" s="12"/>
      <c r="AJ1026" s="12"/>
    </row>
    <row r="1027" spans="1:36" s="268" customFormat="1">
      <c r="A1027" s="69"/>
      <c r="B1027" s="17" t="str">
        <f>IFERROR(VLOOKUP($H1027,'QB Inv Curr'!$H:$AD,13,FALSE),"")</f>
        <v/>
      </c>
      <c r="C1027" s="17" t="str">
        <f>IFERROR(VLOOKUP($H1027,'QB Inv Curr'!$H:$AE,23,FALSE),"")</f>
        <v/>
      </c>
      <c r="D1027" s="17" t="str">
        <f>IFERROR(VLOOKUP($H1027,'QB Inv Curr'!$H:$AL,29,FALSE),"")</f>
        <v/>
      </c>
      <c r="E1027" s="17" t="str">
        <f t="shared" si="110"/>
        <v/>
      </c>
      <c r="F1027" s="17" t="str">
        <f t="shared" si="109"/>
        <v/>
      </c>
      <c r="G1027" s="20"/>
      <c r="H1027" s="69"/>
      <c r="I1027" s="20" t="s">
        <v>1232</v>
      </c>
      <c r="J1027" s="279"/>
      <c r="K1027" s="523"/>
      <c r="L1027" s="21">
        <v>4</v>
      </c>
      <c r="M1027" s="275" t="e">
        <f>VLOOKUP(A1027,'Master Data'!A:P,23,FALSE)</f>
        <v>#N/A</v>
      </c>
      <c r="N1027" s="72" t="e">
        <f t="shared" si="115"/>
        <v>#N/A</v>
      </c>
      <c r="O1027" s="21"/>
      <c r="P1027" s="21"/>
      <c r="Q1027" s="256"/>
      <c r="R1027" s="67"/>
      <c r="S1027" s="67"/>
      <c r="T1027" s="369"/>
      <c r="U1027" s="384">
        <v>414</v>
      </c>
      <c r="V1027" s="23"/>
      <c r="W1027" s="23"/>
      <c r="X1027" s="23"/>
      <c r="Y1027" s="23"/>
      <c r="Z1027" s="23"/>
      <c r="AA1027" s="6"/>
      <c r="AB1027"/>
      <c r="AE1027" s="12"/>
      <c r="AF1027" s="12"/>
      <c r="AG1027" s="12"/>
      <c r="AH1027" s="12"/>
      <c r="AI1027" s="12"/>
      <c r="AJ1027" s="12"/>
    </row>
    <row r="1028" spans="1:36" s="268" customFormat="1">
      <c r="A1028" s="69"/>
      <c r="B1028" s="17" t="str">
        <f>IFERROR(VLOOKUP($H1028,'QB Inv Curr'!$H:$AD,13,FALSE),"")</f>
        <v/>
      </c>
      <c r="C1028" s="17" t="str">
        <f>IFERROR(VLOOKUP($H1028,'QB Inv Curr'!$H:$AE,23,FALSE),"")</f>
        <v/>
      </c>
      <c r="D1028" s="17" t="str">
        <f>IFERROR(VLOOKUP($H1028,'QB Inv Curr'!$H:$AL,29,FALSE),"")</f>
        <v/>
      </c>
      <c r="E1028" s="17" t="str">
        <f t="shared" si="110"/>
        <v/>
      </c>
      <c r="F1028" s="17" t="str">
        <f t="shared" ref="F1028:F1091" si="116">IFERROR(SUM(D1028*12),"")</f>
        <v/>
      </c>
      <c r="G1028" s="20"/>
      <c r="H1028" s="69"/>
      <c r="I1028" s="20" t="s">
        <v>1233</v>
      </c>
      <c r="J1028" s="279"/>
      <c r="K1028" s="523"/>
      <c r="L1028" s="21">
        <v>6</v>
      </c>
      <c r="M1028" s="275" t="e">
        <f>VLOOKUP(A1028,'Master Data'!A:P,23,FALSE)</f>
        <v>#N/A</v>
      </c>
      <c r="N1028" s="72" t="e">
        <f t="shared" si="115"/>
        <v>#N/A</v>
      </c>
      <c r="O1028" s="21"/>
      <c r="P1028" s="21"/>
      <c r="Q1028" s="256"/>
      <c r="R1028" s="67"/>
      <c r="S1028" s="67"/>
      <c r="T1028" s="369"/>
      <c r="U1028" s="384">
        <v>415</v>
      </c>
      <c r="V1028" s="23"/>
      <c r="W1028" s="23"/>
      <c r="X1028" s="23"/>
      <c r="Y1028" s="23"/>
      <c r="Z1028" s="23"/>
      <c r="AA1028" s="6"/>
      <c r="AB1028"/>
      <c r="AE1028" s="12"/>
      <c r="AF1028" s="12"/>
      <c r="AG1028" s="12"/>
      <c r="AH1028" s="12"/>
      <c r="AI1028" s="12"/>
      <c r="AJ1028" s="12"/>
    </row>
    <row r="1029" spans="1:36" s="268" customFormat="1">
      <c r="A1029" s="69"/>
      <c r="B1029" s="17" t="str">
        <f>IFERROR(VLOOKUP($H1029,'QB Inv Curr'!$H:$AD,13,FALSE),"")</f>
        <v/>
      </c>
      <c r="C1029" s="17" t="str">
        <f>IFERROR(VLOOKUP($H1029,'QB Inv Curr'!$H:$AE,23,FALSE),"")</f>
        <v/>
      </c>
      <c r="D1029" s="17" t="str">
        <f>IFERROR(VLOOKUP($H1029,'QB Inv Curr'!$H:$AL,29,FALSE),"")</f>
        <v/>
      </c>
      <c r="E1029" s="17" t="str">
        <f t="shared" ref="E1029:E1092" si="117">IFERROR(SUM(B1029/D1029),"")</f>
        <v/>
      </c>
      <c r="F1029" s="17" t="str">
        <f t="shared" si="116"/>
        <v/>
      </c>
      <c r="G1029" s="20"/>
      <c r="H1029" s="69"/>
      <c r="I1029" s="20" t="s">
        <v>1234</v>
      </c>
      <c r="J1029" s="279"/>
      <c r="K1029" s="523"/>
      <c r="L1029" s="21">
        <v>6</v>
      </c>
      <c r="M1029" s="275" t="e">
        <f>VLOOKUP(A1029,'Master Data'!A:P,23,FALSE)</f>
        <v>#N/A</v>
      </c>
      <c r="N1029" s="72" t="e">
        <f t="shared" si="115"/>
        <v>#N/A</v>
      </c>
      <c r="O1029" s="21"/>
      <c r="P1029" s="21"/>
      <c r="Q1029" s="256"/>
      <c r="R1029" s="67"/>
      <c r="S1029" s="67"/>
      <c r="T1029" s="369"/>
      <c r="U1029" s="385">
        <v>416</v>
      </c>
      <c r="V1029" s="23"/>
      <c r="W1029" s="23"/>
      <c r="X1029" s="23"/>
      <c r="Y1029" s="23"/>
      <c r="Z1029" s="23"/>
      <c r="AA1029" s="6"/>
      <c r="AB1029"/>
      <c r="AE1029" s="12"/>
      <c r="AF1029" s="12"/>
      <c r="AG1029" s="12"/>
      <c r="AH1029" s="12"/>
      <c r="AI1029" s="12"/>
      <c r="AJ1029" s="12"/>
    </row>
    <row r="1030" spans="1:36" s="268" customFormat="1">
      <c r="A1030" s="561"/>
      <c r="B1030" s="17" t="str">
        <f>IFERROR(VLOOKUP($H1030,'QB Inv Curr'!$H:$AD,13,FALSE),"")</f>
        <v/>
      </c>
      <c r="C1030" s="17" t="str">
        <f>IFERROR(VLOOKUP($H1030,'QB Inv Curr'!$H:$AE,23,FALSE),"")</f>
        <v/>
      </c>
      <c r="D1030" s="17" t="str">
        <f>IFERROR(VLOOKUP($H1030,'QB Inv Curr'!$H:$AL,29,FALSE),"")</f>
        <v/>
      </c>
      <c r="E1030" s="17" t="str">
        <f t="shared" si="117"/>
        <v/>
      </c>
      <c r="F1030" s="17" t="str">
        <f t="shared" si="116"/>
        <v/>
      </c>
      <c r="G1030" s="9"/>
      <c r="H1030" s="561"/>
      <c r="I1030" s="9"/>
      <c r="J1030" s="286"/>
      <c r="K1030" s="522"/>
      <c r="L1030" s="10"/>
      <c r="M1030" s="81"/>
      <c r="N1030" s="81"/>
      <c r="O1030" s="10"/>
      <c r="P1030" s="10"/>
      <c r="Q1030" s="11"/>
      <c r="R1030" s="11"/>
      <c r="S1030" s="11"/>
      <c r="T1030" s="382"/>
      <c r="U1030" s="384">
        <v>417</v>
      </c>
      <c r="V1030" s="12"/>
      <c r="W1030" s="23"/>
      <c r="X1030" s="23"/>
      <c r="Y1030" s="12"/>
      <c r="Z1030" s="12"/>
      <c r="AA1030" s="6"/>
      <c r="AB1030"/>
      <c r="AE1030" s="12"/>
      <c r="AF1030" s="12"/>
      <c r="AG1030" s="12"/>
      <c r="AH1030" s="12"/>
      <c r="AI1030" s="12"/>
      <c r="AJ1030" s="12"/>
    </row>
    <row r="1031" spans="1:36" s="268" customFormat="1" ht="31.5">
      <c r="A1031" s="555" t="s">
        <v>402</v>
      </c>
      <c r="B1031" s="17">
        <f>IFERROR(VLOOKUP($H1031,'QB Inv Curr'!$H:$AD,13,FALSE),"")</f>
        <v>0</v>
      </c>
      <c r="C1031" s="17">
        <f>IFERROR(VLOOKUP($H1031,'QB Inv Curr'!$H:$AE,23,FALSE),"")</f>
        <v>0</v>
      </c>
      <c r="D1031" s="17">
        <f>IFERROR(VLOOKUP($H1031,'QB Inv Curr'!$H:$AL,29,FALSE),"")</f>
        <v>0</v>
      </c>
      <c r="E1031" s="17" t="str">
        <f t="shared" si="117"/>
        <v/>
      </c>
      <c r="F1031" s="17">
        <f t="shared" si="116"/>
        <v>0</v>
      </c>
      <c r="G1031" s="38" t="s">
        <v>1239</v>
      </c>
      <c r="H1031" s="555" t="s">
        <v>402</v>
      </c>
      <c r="I1031" s="542"/>
      <c r="J1031" s="278" t="s">
        <v>1240</v>
      </c>
      <c r="K1031" s="521">
        <v>810797031138</v>
      </c>
      <c r="L1031" s="17">
        <v>1</v>
      </c>
      <c r="M1031" s="78"/>
      <c r="N1031" s="78"/>
      <c r="O1031" s="17">
        <v>124</v>
      </c>
      <c r="P1031" s="17">
        <v>19</v>
      </c>
      <c r="Q1031" s="18">
        <v>10.89</v>
      </c>
      <c r="R1031" s="255" t="e">
        <v>#N/A</v>
      </c>
      <c r="S1031" s="255" t="e">
        <v>#N/A</v>
      </c>
      <c r="T1031" s="371"/>
      <c r="U1031" s="384">
        <v>418</v>
      </c>
      <c r="V1031" s="12"/>
      <c r="W1031" s="66">
        <f>Q1031*1.55</f>
        <v>16.8795</v>
      </c>
      <c r="X1031" s="260">
        <f>SUM(W1031-Q1031)/W1031</f>
        <v>0.35483870967741932</v>
      </c>
      <c r="Y1031" s="66">
        <f>Y1026</f>
        <v>0</v>
      </c>
      <c r="Z1031" s="260" t="e">
        <f>SUM(Y1031-W1031)/Y1031</f>
        <v>#DIV/0!</v>
      </c>
      <c r="AA1031" s="287">
        <f>AA1026</f>
        <v>0</v>
      </c>
      <c r="AB1031" s="261" t="e">
        <f>SUM(AA1031-Q1031)/AA1031</f>
        <v>#DIV/0!</v>
      </c>
      <c r="AE1031" s="12"/>
      <c r="AF1031" s="12"/>
      <c r="AG1031" s="12"/>
      <c r="AH1031" s="12"/>
      <c r="AI1031" s="12"/>
      <c r="AJ1031" s="12"/>
    </row>
    <row r="1032" spans="1:36" s="268" customFormat="1">
      <c r="A1032" s="69"/>
      <c r="B1032" s="17" t="str">
        <f>IFERROR(VLOOKUP($H1032,'QB Inv Curr'!$H:$AD,13,FALSE),"")</f>
        <v/>
      </c>
      <c r="C1032" s="17" t="str">
        <f>IFERROR(VLOOKUP($H1032,'QB Inv Curr'!$H:$AE,23,FALSE),"")</f>
        <v/>
      </c>
      <c r="D1032" s="17" t="str">
        <f>IFERROR(VLOOKUP($H1032,'QB Inv Curr'!$H:$AL,29,FALSE),"")</f>
        <v/>
      </c>
      <c r="E1032" s="17" t="str">
        <f t="shared" si="117"/>
        <v/>
      </c>
      <c r="F1032" s="17" t="str">
        <f t="shared" si="116"/>
        <v/>
      </c>
      <c r="G1032" s="20"/>
      <c r="H1032" s="69"/>
      <c r="I1032" s="20" t="s">
        <v>1241</v>
      </c>
      <c r="J1032" s="279"/>
      <c r="K1032" s="523"/>
      <c r="L1032" s="21">
        <v>4</v>
      </c>
      <c r="M1032" s="275" t="e">
        <f>VLOOKUP(A1032,'Master Data'!A:P,23,FALSE)</f>
        <v>#N/A</v>
      </c>
      <c r="N1032" s="72" t="e">
        <f t="shared" ref="N1032:N1037" si="118">M1032*L1032</f>
        <v>#N/A</v>
      </c>
      <c r="O1032" s="21"/>
      <c r="P1032" s="21"/>
      <c r="Q1032" s="269"/>
      <c r="R1032" s="67"/>
      <c r="S1032" s="67"/>
      <c r="T1032" s="369"/>
      <c r="U1032" s="384">
        <v>419</v>
      </c>
      <c r="V1032" s="12"/>
      <c r="W1032" s="23"/>
      <c r="X1032" s="23"/>
      <c r="Y1032" s="23"/>
      <c r="Z1032" s="23"/>
      <c r="AA1032" s="287"/>
      <c r="AB1032"/>
      <c r="AE1032" s="12"/>
      <c r="AF1032" s="12"/>
      <c r="AG1032" s="12"/>
      <c r="AH1032" s="12"/>
      <c r="AI1032" s="12"/>
      <c r="AJ1032" s="12"/>
    </row>
    <row r="1033" spans="1:36" s="268" customFormat="1">
      <c r="A1033" s="69"/>
      <c r="B1033" s="17" t="str">
        <f>IFERROR(VLOOKUP($H1033,'QB Inv Curr'!$H:$AD,13,FALSE),"")</f>
        <v/>
      </c>
      <c r="C1033" s="17" t="str">
        <f>IFERROR(VLOOKUP($H1033,'QB Inv Curr'!$H:$AE,23,FALSE),"")</f>
        <v/>
      </c>
      <c r="D1033" s="17" t="str">
        <f>IFERROR(VLOOKUP($H1033,'QB Inv Curr'!$H:$AL,29,FALSE),"")</f>
        <v/>
      </c>
      <c r="E1033" s="17" t="str">
        <f t="shared" si="117"/>
        <v/>
      </c>
      <c r="F1033" s="17" t="str">
        <f t="shared" si="116"/>
        <v/>
      </c>
      <c r="G1033" s="20"/>
      <c r="H1033" s="69"/>
      <c r="I1033" s="20" t="s">
        <v>1237</v>
      </c>
      <c r="J1033" s="279"/>
      <c r="K1033" s="523"/>
      <c r="L1033" s="21">
        <v>2</v>
      </c>
      <c r="M1033" s="275" t="e">
        <f>VLOOKUP(A1033,'Master Data'!A:P,23,FALSE)</f>
        <v>#N/A</v>
      </c>
      <c r="N1033" s="72" t="e">
        <f t="shared" si="118"/>
        <v>#N/A</v>
      </c>
      <c r="O1033" s="21"/>
      <c r="P1033" s="21"/>
      <c r="Q1033" s="256"/>
      <c r="R1033" s="67"/>
      <c r="S1033" s="67"/>
      <c r="T1033" s="369"/>
      <c r="U1033" s="384">
        <v>420</v>
      </c>
      <c r="V1033" s="12"/>
      <c r="W1033" s="12"/>
      <c r="X1033" s="12"/>
      <c r="Y1033" s="23"/>
      <c r="Z1033" s="12"/>
      <c r="AA1033" s="6"/>
      <c r="AB1033"/>
      <c r="AE1033" s="12"/>
      <c r="AF1033" s="12"/>
      <c r="AG1033" s="12"/>
      <c r="AH1033" s="12"/>
      <c r="AI1033" s="12"/>
      <c r="AJ1033" s="12"/>
    </row>
    <row r="1034" spans="1:36" s="268" customFormat="1">
      <c r="A1034" s="69"/>
      <c r="B1034" s="17" t="str">
        <f>IFERROR(VLOOKUP($H1034,'QB Inv Curr'!$H:$AD,13,FALSE),"")</f>
        <v/>
      </c>
      <c r="C1034" s="17" t="str">
        <f>IFERROR(VLOOKUP($H1034,'QB Inv Curr'!$H:$AE,23,FALSE),"")</f>
        <v/>
      </c>
      <c r="D1034" s="17" t="str">
        <f>IFERROR(VLOOKUP($H1034,'QB Inv Curr'!$H:$AL,29,FALSE),"")</f>
        <v/>
      </c>
      <c r="E1034" s="17" t="str">
        <f t="shared" si="117"/>
        <v/>
      </c>
      <c r="F1034" s="17" t="str">
        <f t="shared" si="116"/>
        <v/>
      </c>
      <c r="G1034" s="20"/>
      <c r="H1034" s="69"/>
      <c r="I1034" s="20" t="s">
        <v>1242</v>
      </c>
      <c r="J1034" s="279"/>
      <c r="K1034" s="523"/>
      <c r="L1034" s="21">
        <v>2</v>
      </c>
      <c r="M1034" s="275" t="e">
        <f>VLOOKUP(A1034,'Master Data'!A:P,23,FALSE)</f>
        <v>#N/A</v>
      </c>
      <c r="N1034" s="72" t="e">
        <f t="shared" si="118"/>
        <v>#N/A</v>
      </c>
      <c r="O1034" s="21"/>
      <c r="P1034" s="21"/>
      <c r="Q1034" s="256"/>
      <c r="R1034" s="67"/>
      <c r="S1034" s="67"/>
      <c r="T1034" s="369"/>
      <c r="U1034" s="385">
        <v>421</v>
      </c>
      <c r="V1034" s="12"/>
      <c r="W1034" s="12"/>
      <c r="X1034" s="12"/>
      <c r="Y1034" s="12"/>
      <c r="Z1034" s="12"/>
      <c r="AA1034" s="6"/>
      <c r="AB1034"/>
      <c r="AE1034" s="12"/>
      <c r="AF1034" s="12"/>
      <c r="AG1034" s="12"/>
      <c r="AH1034" s="12"/>
      <c r="AI1034" s="12"/>
      <c r="AJ1034" s="12"/>
    </row>
    <row r="1035" spans="1:36" s="268" customFormat="1">
      <c r="A1035" s="69"/>
      <c r="B1035" s="17" t="str">
        <f>IFERROR(VLOOKUP($H1035,'QB Inv Curr'!$H:$AD,13,FALSE),"")</f>
        <v/>
      </c>
      <c r="C1035" s="17" t="str">
        <f>IFERROR(VLOOKUP($H1035,'QB Inv Curr'!$H:$AE,23,FALSE),"")</f>
        <v/>
      </c>
      <c r="D1035" s="17" t="str">
        <f>IFERROR(VLOOKUP($H1035,'QB Inv Curr'!$H:$AL,29,FALSE),"")</f>
        <v/>
      </c>
      <c r="E1035" s="17" t="str">
        <f t="shared" si="117"/>
        <v/>
      </c>
      <c r="F1035" s="17" t="str">
        <f t="shared" si="116"/>
        <v/>
      </c>
      <c r="G1035" s="20"/>
      <c r="H1035" s="69"/>
      <c r="I1035" s="20" t="s">
        <v>1243</v>
      </c>
      <c r="J1035" s="279"/>
      <c r="K1035" s="523"/>
      <c r="L1035" s="21">
        <v>8</v>
      </c>
      <c r="M1035" s="275" t="e">
        <f>VLOOKUP(A1035,'Master Data'!A:P,23,FALSE)</f>
        <v>#N/A</v>
      </c>
      <c r="N1035" s="72" t="e">
        <f t="shared" si="118"/>
        <v>#N/A</v>
      </c>
      <c r="O1035" s="21"/>
      <c r="P1035" s="21"/>
      <c r="Q1035" s="256"/>
      <c r="R1035" s="67"/>
      <c r="S1035" s="67"/>
      <c r="T1035" s="369"/>
      <c r="U1035" s="384">
        <v>422</v>
      </c>
      <c r="V1035" s="12"/>
      <c r="W1035" s="12"/>
      <c r="X1035" s="12"/>
      <c r="Y1035" s="23"/>
      <c r="Z1035" s="12"/>
      <c r="AA1035" s="6"/>
      <c r="AB1035"/>
      <c r="AE1035" s="12"/>
      <c r="AF1035" s="12"/>
      <c r="AG1035" s="12"/>
      <c r="AH1035" s="12"/>
      <c r="AI1035" s="12"/>
      <c r="AJ1035" s="12"/>
    </row>
    <row r="1036" spans="1:36" s="268" customFormat="1">
      <c r="A1036" s="69"/>
      <c r="B1036" s="17" t="str">
        <f>IFERROR(VLOOKUP($H1036,'QB Inv Curr'!$H:$AD,13,FALSE),"")</f>
        <v/>
      </c>
      <c r="C1036" s="17" t="str">
        <f>IFERROR(VLOOKUP($H1036,'QB Inv Curr'!$H:$AE,23,FALSE),"")</f>
        <v/>
      </c>
      <c r="D1036" s="17" t="str">
        <f>IFERROR(VLOOKUP($H1036,'QB Inv Curr'!$H:$AL,29,FALSE),"")</f>
        <v/>
      </c>
      <c r="E1036" s="17" t="str">
        <f t="shared" si="117"/>
        <v/>
      </c>
      <c r="F1036" s="17" t="str">
        <f t="shared" si="116"/>
        <v/>
      </c>
      <c r="G1036" s="20"/>
      <c r="H1036" s="69"/>
      <c r="I1036" s="20" t="s">
        <v>1244</v>
      </c>
      <c r="J1036" s="279"/>
      <c r="K1036" s="523"/>
      <c r="L1036" s="21">
        <v>14</v>
      </c>
      <c r="M1036" s="275" t="e">
        <f>VLOOKUP(A1036,'Master Data'!A:P,23,FALSE)</f>
        <v>#N/A</v>
      </c>
      <c r="N1036" s="72" t="e">
        <f t="shared" si="118"/>
        <v>#N/A</v>
      </c>
      <c r="O1036" s="21"/>
      <c r="P1036" s="21"/>
      <c r="Q1036" s="256"/>
      <c r="R1036" s="67"/>
      <c r="S1036" s="67"/>
      <c r="T1036" s="369"/>
      <c r="U1036" s="384">
        <v>423</v>
      </c>
      <c r="V1036" s="12"/>
      <c r="W1036" s="12"/>
      <c r="X1036" s="12"/>
      <c r="Y1036" s="23"/>
      <c r="Z1036" s="12"/>
      <c r="AA1036" s="6"/>
      <c r="AB1036"/>
      <c r="AE1036" s="12"/>
      <c r="AF1036" s="12"/>
      <c r="AG1036" s="12"/>
      <c r="AH1036" s="12"/>
      <c r="AI1036" s="12"/>
      <c r="AJ1036" s="12"/>
    </row>
    <row r="1037" spans="1:36" s="268" customFormat="1">
      <c r="A1037" s="69"/>
      <c r="B1037" s="17" t="str">
        <f>IFERROR(VLOOKUP($H1037,'QB Inv Curr'!$H:$AD,13,FALSE),"")</f>
        <v/>
      </c>
      <c r="C1037" s="17" t="str">
        <f>IFERROR(VLOOKUP($H1037,'QB Inv Curr'!$H:$AE,23,FALSE),"")</f>
        <v/>
      </c>
      <c r="D1037" s="17" t="str">
        <f>IFERROR(VLOOKUP($H1037,'QB Inv Curr'!$H:$AL,29,FALSE),"")</f>
        <v/>
      </c>
      <c r="E1037" s="17" t="str">
        <f t="shared" si="117"/>
        <v/>
      </c>
      <c r="F1037" s="17" t="str">
        <f t="shared" si="116"/>
        <v/>
      </c>
      <c r="G1037" s="554"/>
      <c r="H1037" s="69"/>
      <c r="I1037" s="20" t="s">
        <v>1245</v>
      </c>
      <c r="J1037" s="279"/>
      <c r="K1037" s="523"/>
      <c r="L1037" s="21">
        <v>14</v>
      </c>
      <c r="M1037" s="275" t="e">
        <f>VLOOKUP(A1037,'Master Data'!A:P,23,FALSE)</f>
        <v>#N/A</v>
      </c>
      <c r="N1037" s="72" t="e">
        <f t="shared" si="118"/>
        <v>#N/A</v>
      </c>
      <c r="O1037" s="21"/>
      <c r="P1037" s="21"/>
      <c r="Q1037" s="256"/>
      <c r="R1037" s="67"/>
      <c r="S1037" s="67"/>
      <c r="T1037" s="369"/>
      <c r="U1037" s="384">
        <v>424</v>
      </c>
      <c r="V1037" s="12"/>
      <c r="W1037" s="12"/>
      <c r="X1037" s="12"/>
      <c r="Y1037" s="23"/>
      <c r="Z1037" s="12"/>
      <c r="AA1037" s="6"/>
      <c r="AB1037"/>
      <c r="AE1037" s="12"/>
      <c r="AF1037" s="12"/>
      <c r="AG1037" s="12"/>
      <c r="AH1037" s="12"/>
      <c r="AI1037" s="12"/>
      <c r="AJ1037" s="12"/>
    </row>
    <row r="1038" spans="1:36" s="268" customFormat="1">
      <c r="A1038" s="561"/>
      <c r="B1038" s="17" t="str">
        <f>IFERROR(VLOOKUP($H1038,'QB Inv Curr'!$H:$AD,13,FALSE),"")</f>
        <v/>
      </c>
      <c r="C1038" s="17" t="str">
        <f>IFERROR(VLOOKUP($H1038,'QB Inv Curr'!$H:$AE,23,FALSE),"")</f>
        <v/>
      </c>
      <c r="D1038" s="17" t="str">
        <f>IFERROR(VLOOKUP($H1038,'QB Inv Curr'!$H:$AL,29,FALSE),"")</f>
        <v/>
      </c>
      <c r="E1038" s="17" t="str">
        <f t="shared" si="117"/>
        <v/>
      </c>
      <c r="F1038" s="17" t="str">
        <f t="shared" si="116"/>
        <v/>
      </c>
      <c r="G1038" s="9"/>
      <c r="H1038" s="561"/>
      <c r="I1038" s="9"/>
      <c r="J1038" s="286"/>
      <c r="K1038" s="522"/>
      <c r="L1038" s="10"/>
      <c r="M1038" s="81"/>
      <c r="N1038" s="81"/>
      <c r="O1038" s="10"/>
      <c r="P1038" s="10"/>
      <c r="Q1038" s="11"/>
      <c r="R1038" s="11"/>
      <c r="S1038" s="11"/>
      <c r="T1038" s="382"/>
      <c r="U1038" s="384">
        <v>425</v>
      </c>
      <c r="V1038" s="12"/>
      <c r="W1038" s="23"/>
      <c r="X1038" s="23"/>
      <c r="Y1038" s="23"/>
      <c r="Z1038" s="12"/>
      <c r="AA1038" s="6"/>
      <c r="AB1038"/>
      <c r="AE1038" s="12"/>
      <c r="AF1038" s="12"/>
      <c r="AG1038" s="12"/>
      <c r="AH1038" s="12"/>
      <c r="AI1038" s="12"/>
      <c r="AJ1038" s="12"/>
    </row>
    <row r="1039" spans="1:36" s="268" customFormat="1" ht="31.5">
      <c r="A1039" s="555" t="s">
        <v>413</v>
      </c>
      <c r="B1039" s="17">
        <f>IFERROR(VLOOKUP($H1039,'QB Inv Curr'!$H:$AD,13,FALSE),"")</f>
        <v>332</v>
      </c>
      <c r="C1039" s="17">
        <f>IFERROR(VLOOKUP($H1039,'QB Inv Curr'!$H:$AE,23,FALSE),"")</f>
        <v>620</v>
      </c>
      <c r="D1039" s="17">
        <f>IFERROR(VLOOKUP($H1039,'QB Inv Curr'!$H:$AL,29,FALSE),"")</f>
        <v>6.1</v>
      </c>
      <c r="E1039" s="17">
        <f t="shared" si="117"/>
        <v>54.426229508196727</v>
      </c>
      <c r="F1039" s="17">
        <f t="shared" si="116"/>
        <v>73.199999999999989</v>
      </c>
      <c r="G1039" s="38" t="s">
        <v>414</v>
      </c>
      <c r="H1039" s="555" t="s">
        <v>413</v>
      </c>
      <c r="I1039" s="542"/>
      <c r="J1039" s="278" t="s">
        <v>1246</v>
      </c>
      <c r="K1039" s="521">
        <v>810797031282</v>
      </c>
      <c r="L1039" s="17">
        <v>1</v>
      </c>
      <c r="M1039" s="78"/>
      <c r="N1039" s="78"/>
      <c r="O1039" s="17">
        <v>124</v>
      </c>
      <c r="P1039" s="17">
        <v>17</v>
      </c>
      <c r="Q1039" s="18">
        <v>11.21</v>
      </c>
      <c r="R1039" s="255">
        <v>34.722093634724857</v>
      </c>
      <c r="S1039" s="255">
        <v>52.083140452087285</v>
      </c>
      <c r="T1039" s="371"/>
      <c r="U1039" s="385">
        <v>426</v>
      </c>
      <c r="V1039" s="23"/>
      <c r="W1039" s="66">
        <f>Q1039*1.55</f>
        <v>17.375500000000002</v>
      </c>
      <c r="X1039" s="260">
        <f>SUM(W1039-Q1039)/W1039</f>
        <v>0.35483870967741937</v>
      </c>
      <c r="Y1039" s="66">
        <f>Y1034</f>
        <v>0</v>
      </c>
      <c r="Z1039" s="260" t="e">
        <f>SUM(Y1039-W1039)/Y1039</f>
        <v>#DIV/0!</v>
      </c>
      <c r="AA1039" s="287">
        <f>AA1034</f>
        <v>0</v>
      </c>
      <c r="AB1039" s="261" t="e">
        <f>SUM(AA1039-Q1039)/AA1039</f>
        <v>#DIV/0!</v>
      </c>
      <c r="AE1039" s="12"/>
      <c r="AF1039" s="12"/>
      <c r="AG1039" s="12"/>
      <c r="AH1039" s="12"/>
      <c r="AI1039" s="12"/>
      <c r="AJ1039" s="12"/>
    </row>
    <row r="1040" spans="1:36" s="268" customFormat="1">
      <c r="A1040" s="69"/>
      <c r="B1040" s="17" t="str">
        <f>IFERROR(VLOOKUP($H1040,'QB Inv Curr'!$H:$AD,13,FALSE),"")</f>
        <v/>
      </c>
      <c r="C1040" s="17" t="str">
        <f>IFERROR(VLOOKUP($H1040,'QB Inv Curr'!$H:$AE,23,FALSE),"")</f>
        <v/>
      </c>
      <c r="D1040" s="17" t="str">
        <f>IFERROR(VLOOKUP($H1040,'QB Inv Curr'!$H:$AL,29,FALSE),"")</f>
        <v/>
      </c>
      <c r="E1040" s="17" t="str">
        <f t="shared" si="117"/>
        <v/>
      </c>
      <c r="F1040" s="17" t="str">
        <f t="shared" si="116"/>
        <v/>
      </c>
      <c r="G1040" s="20"/>
      <c r="H1040" s="69"/>
      <c r="I1040" s="20" t="s">
        <v>1247</v>
      </c>
      <c r="J1040" s="279"/>
      <c r="K1040" s="523"/>
      <c r="L1040" s="21">
        <v>6</v>
      </c>
      <c r="M1040" s="275" t="e">
        <f>VLOOKUP(A1040,'Master Data'!A:P,23,FALSE)</f>
        <v>#N/A</v>
      </c>
      <c r="N1040" s="72" t="e">
        <f t="shared" ref="N1040:N1044" si="119">M1040*L1040</f>
        <v>#N/A</v>
      </c>
      <c r="O1040" s="21"/>
      <c r="P1040" s="21"/>
      <c r="Q1040" s="269"/>
      <c r="R1040" s="67"/>
      <c r="S1040" s="67"/>
      <c r="T1040" s="369"/>
      <c r="U1040" s="384">
        <v>427</v>
      </c>
      <c r="V1040" s="23"/>
      <c r="W1040" s="23"/>
      <c r="X1040" s="23"/>
      <c r="Y1040" s="23"/>
      <c r="Z1040" s="23"/>
      <c r="AA1040" s="287"/>
      <c r="AB1040"/>
      <c r="AE1040" s="12"/>
      <c r="AF1040" s="12"/>
      <c r="AG1040" s="12"/>
      <c r="AH1040" s="12"/>
      <c r="AI1040" s="12"/>
      <c r="AJ1040" s="12"/>
    </row>
    <row r="1041" spans="1:36" s="268" customFormat="1">
      <c r="A1041" s="69"/>
      <c r="B1041" s="17" t="str">
        <f>IFERROR(VLOOKUP($H1041,'QB Inv Curr'!$H:$AD,13,FALSE),"")</f>
        <v/>
      </c>
      <c r="C1041" s="17" t="str">
        <f>IFERROR(VLOOKUP($H1041,'QB Inv Curr'!$H:$AE,23,FALSE),"")</f>
        <v/>
      </c>
      <c r="D1041" s="17" t="str">
        <f>IFERROR(VLOOKUP($H1041,'QB Inv Curr'!$H:$AL,29,FALSE),"")</f>
        <v/>
      </c>
      <c r="E1041" s="17" t="str">
        <f t="shared" si="117"/>
        <v/>
      </c>
      <c r="F1041" s="17" t="str">
        <f t="shared" si="116"/>
        <v/>
      </c>
      <c r="G1041" s="20"/>
      <c r="H1041" s="69"/>
      <c r="I1041" s="20" t="s">
        <v>1242</v>
      </c>
      <c r="J1041" s="279"/>
      <c r="K1041" s="523"/>
      <c r="L1041" s="21">
        <v>2</v>
      </c>
      <c r="M1041" s="275" t="e">
        <f>VLOOKUP(A1041,'Master Data'!A:P,23,FALSE)</f>
        <v>#N/A</v>
      </c>
      <c r="N1041" s="72" t="e">
        <f t="shared" si="119"/>
        <v>#N/A</v>
      </c>
      <c r="O1041" s="21"/>
      <c r="P1041" s="21"/>
      <c r="Q1041" s="256"/>
      <c r="R1041" s="67"/>
      <c r="S1041" s="67"/>
      <c r="T1041" s="369"/>
      <c r="U1041" s="384">
        <v>428</v>
      </c>
      <c r="V1041" s="23"/>
      <c r="W1041" s="23"/>
      <c r="X1041" s="23"/>
      <c r="Y1041" s="12"/>
      <c r="Z1041" s="23"/>
      <c r="AA1041" s="6"/>
      <c r="AB1041"/>
      <c r="AE1041" s="12"/>
      <c r="AF1041" s="12"/>
      <c r="AG1041" s="12"/>
      <c r="AH1041" s="12"/>
      <c r="AI1041" s="12"/>
      <c r="AJ1041" s="12"/>
    </row>
    <row r="1042" spans="1:36" s="268" customFormat="1">
      <c r="A1042" s="69"/>
      <c r="B1042" s="17" t="str">
        <f>IFERROR(VLOOKUP($H1042,'QB Inv Curr'!$H:$AD,13,FALSE),"")</f>
        <v/>
      </c>
      <c r="C1042" s="17" t="str">
        <f>IFERROR(VLOOKUP($H1042,'QB Inv Curr'!$H:$AE,23,FALSE),"")</f>
        <v/>
      </c>
      <c r="D1042" s="17" t="str">
        <f>IFERROR(VLOOKUP($H1042,'QB Inv Curr'!$H:$AL,29,FALSE),"")</f>
        <v/>
      </c>
      <c r="E1042" s="17" t="str">
        <f t="shared" si="117"/>
        <v/>
      </c>
      <c r="F1042" s="17" t="str">
        <f t="shared" si="116"/>
        <v/>
      </c>
      <c r="G1042" s="20"/>
      <c r="H1042" s="69"/>
      <c r="I1042" s="20" t="s">
        <v>1243</v>
      </c>
      <c r="J1042" s="279"/>
      <c r="K1042" s="523"/>
      <c r="L1042" s="21">
        <v>8</v>
      </c>
      <c r="M1042" s="275" t="e">
        <f>VLOOKUP(A1042,'Master Data'!A:P,23,FALSE)</f>
        <v>#N/A</v>
      </c>
      <c r="N1042" s="72" t="e">
        <f t="shared" si="119"/>
        <v>#N/A</v>
      </c>
      <c r="O1042" s="21"/>
      <c r="P1042" s="21"/>
      <c r="Q1042" s="256"/>
      <c r="R1042" s="67"/>
      <c r="S1042" s="67"/>
      <c r="T1042" s="369"/>
      <c r="U1042" s="384">
        <v>429</v>
      </c>
      <c r="V1042" s="23"/>
      <c r="W1042" s="23"/>
      <c r="X1042" s="23"/>
      <c r="Y1042" s="23"/>
      <c r="Z1042" s="23"/>
      <c r="AA1042" s="6"/>
      <c r="AB1042"/>
      <c r="AE1042" s="12"/>
      <c r="AF1042" s="12"/>
      <c r="AG1042" s="12"/>
      <c r="AH1042" s="12"/>
      <c r="AI1042" s="12"/>
      <c r="AJ1042" s="12"/>
    </row>
    <row r="1043" spans="1:36" s="268" customFormat="1">
      <c r="A1043" s="69"/>
      <c r="B1043" s="17" t="str">
        <f>IFERROR(VLOOKUP($H1043,'QB Inv Curr'!$H:$AD,13,FALSE),"")</f>
        <v/>
      </c>
      <c r="C1043" s="17" t="str">
        <f>IFERROR(VLOOKUP($H1043,'QB Inv Curr'!$H:$AE,23,FALSE),"")</f>
        <v/>
      </c>
      <c r="D1043" s="17" t="str">
        <f>IFERROR(VLOOKUP($H1043,'QB Inv Curr'!$H:$AL,29,FALSE),"")</f>
        <v/>
      </c>
      <c r="E1043" s="17" t="str">
        <f t="shared" si="117"/>
        <v/>
      </c>
      <c r="F1043" s="17" t="str">
        <f t="shared" si="116"/>
        <v/>
      </c>
      <c r="G1043" s="20"/>
      <c r="H1043" s="69"/>
      <c r="I1043" s="20" t="s">
        <v>1244</v>
      </c>
      <c r="J1043" s="279"/>
      <c r="K1043" s="523"/>
      <c r="L1043" s="21">
        <v>14</v>
      </c>
      <c r="M1043" s="275" t="e">
        <f>VLOOKUP(A1043,'Master Data'!A:P,23,FALSE)</f>
        <v>#N/A</v>
      </c>
      <c r="N1043" s="72" t="e">
        <f t="shared" si="119"/>
        <v>#N/A</v>
      </c>
      <c r="O1043" s="21"/>
      <c r="P1043" s="21"/>
      <c r="Q1043" s="256"/>
      <c r="R1043" s="67"/>
      <c r="S1043" s="67"/>
      <c r="T1043" s="369"/>
      <c r="U1043" s="384">
        <v>430</v>
      </c>
      <c r="V1043" s="23"/>
      <c r="W1043" s="23"/>
      <c r="X1043" s="23"/>
      <c r="Y1043" s="23"/>
      <c r="Z1043" s="23"/>
      <c r="AA1043" s="6"/>
      <c r="AB1043"/>
      <c r="AE1043" s="12"/>
      <c r="AF1043" s="12"/>
      <c r="AG1043" s="12"/>
      <c r="AH1043" s="12"/>
      <c r="AI1043" s="12"/>
      <c r="AJ1043" s="12"/>
    </row>
    <row r="1044" spans="1:36" s="268" customFormat="1">
      <c r="A1044" s="69"/>
      <c r="B1044" s="17" t="str">
        <f>IFERROR(VLOOKUP($H1044,'QB Inv Curr'!$H:$AD,13,FALSE),"")</f>
        <v/>
      </c>
      <c r="C1044" s="17" t="str">
        <f>IFERROR(VLOOKUP($H1044,'QB Inv Curr'!$H:$AE,23,FALSE),"")</f>
        <v/>
      </c>
      <c r="D1044" s="17" t="str">
        <f>IFERROR(VLOOKUP($H1044,'QB Inv Curr'!$H:$AL,29,FALSE),"")</f>
        <v/>
      </c>
      <c r="E1044" s="17" t="str">
        <f t="shared" si="117"/>
        <v/>
      </c>
      <c r="F1044" s="17" t="str">
        <f t="shared" si="116"/>
        <v/>
      </c>
      <c r="G1044" s="20"/>
      <c r="H1044" s="69"/>
      <c r="I1044" s="20" t="s">
        <v>1245</v>
      </c>
      <c r="J1044" s="279"/>
      <c r="K1044" s="523"/>
      <c r="L1044" s="21">
        <v>14</v>
      </c>
      <c r="M1044" s="275" t="e">
        <f>VLOOKUP(A1044,'Master Data'!A:P,23,FALSE)</f>
        <v>#N/A</v>
      </c>
      <c r="N1044" s="72" t="e">
        <f t="shared" si="119"/>
        <v>#N/A</v>
      </c>
      <c r="O1044" s="21"/>
      <c r="P1044" s="21"/>
      <c r="Q1044" s="256"/>
      <c r="R1044" s="67"/>
      <c r="S1044" s="67"/>
      <c r="T1044" s="369"/>
      <c r="U1044" s="385">
        <v>431</v>
      </c>
      <c r="V1044" s="23"/>
      <c r="W1044" s="23"/>
      <c r="X1044" s="23"/>
      <c r="Y1044" s="23"/>
      <c r="Z1044" s="23"/>
      <c r="AA1044" s="6"/>
      <c r="AB1044"/>
      <c r="AE1044" s="12"/>
      <c r="AF1044" s="12"/>
      <c r="AG1044" s="12"/>
      <c r="AH1044" s="12"/>
      <c r="AI1044" s="12"/>
      <c r="AJ1044" s="12"/>
    </row>
    <row r="1045" spans="1:36" s="268" customFormat="1">
      <c r="A1045" s="561"/>
      <c r="B1045" s="17" t="str">
        <f>IFERROR(VLOOKUP($H1045,'QB Inv Curr'!$H:$AD,13,FALSE),"")</f>
        <v/>
      </c>
      <c r="C1045" s="17" t="str">
        <f>IFERROR(VLOOKUP($H1045,'QB Inv Curr'!$H:$AE,23,FALSE),"")</f>
        <v/>
      </c>
      <c r="D1045" s="17" t="str">
        <f>IFERROR(VLOOKUP($H1045,'QB Inv Curr'!$H:$AL,29,FALSE),"")</f>
        <v/>
      </c>
      <c r="E1045" s="17" t="str">
        <f t="shared" si="117"/>
        <v/>
      </c>
      <c r="F1045" s="17" t="str">
        <f t="shared" si="116"/>
        <v/>
      </c>
      <c r="G1045" s="9"/>
      <c r="H1045" s="561"/>
      <c r="I1045" s="9"/>
      <c r="J1045" s="286"/>
      <c r="K1045" s="522"/>
      <c r="L1045" s="10"/>
      <c r="M1045" s="81"/>
      <c r="N1045" s="81"/>
      <c r="O1045" s="10"/>
      <c r="P1045" s="10"/>
      <c r="Q1045" s="11"/>
      <c r="R1045" s="11"/>
      <c r="S1045" s="11"/>
      <c r="T1045" s="382"/>
      <c r="U1045" s="384">
        <v>432</v>
      </c>
      <c r="V1045" s="12"/>
      <c r="W1045" s="23"/>
      <c r="X1045" s="23"/>
      <c r="Y1045" s="23"/>
      <c r="Z1045" s="12"/>
      <c r="AA1045" s="6"/>
      <c r="AB1045"/>
      <c r="AE1045" s="12"/>
      <c r="AF1045" s="12"/>
      <c r="AG1045" s="12"/>
      <c r="AH1045" s="12"/>
      <c r="AI1045" s="12"/>
      <c r="AJ1045" s="12"/>
    </row>
    <row r="1046" spans="1:36" s="268" customFormat="1" ht="31.5">
      <c r="A1046" s="555" t="s">
        <v>404</v>
      </c>
      <c r="B1046" s="17">
        <f>IFERROR(VLOOKUP($H1046,'QB Inv Curr'!$H:$AD,13,FALSE),"")</f>
        <v>0</v>
      </c>
      <c r="C1046" s="17">
        <f>IFERROR(VLOOKUP($H1046,'QB Inv Curr'!$H:$AE,23,FALSE),"")</f>
        <v>0</v>
      </c>
      <c r="D1046" s="17">
        <f>IFERROR(VLOOKUP($H1046,'QB Inv Curr'!$H:$AL,29,FALSE),"")</f>
        <v>0</v>
      </c>
      <c r="E1046" s="17" t="str">
        <f t="shared" si="117"/>
        <v/>
      </c>
      <c r="F1046" s="17">
        <f t="shared" si="116"/>
        <v>0</v>
      </c>
      <c r="G1046" s="38" t="s">
        <v>405</v>
      </c>
      <c r="H1046" s="555" t="s">
        <v>404</v>
      </c>
      <c r="I1046" s="542"/>
      <c r="J1046" s="278" t="s">
        <v>1248</v>
      </c>
      <c r="K1046" s="521">
        <v>810797031145</v>
      </c>
      <c r="L1046" s="17">
        <v>1</v>
      </c>
      <c r="M1046" s="78"/>
      <c r="N1046" s="78"/>
      <c r="O1046" s="17">
        <v>124</v>
      </c>
      <c r="P1046" s="17">
        <v>16</v>
      </c>
      <c r="Q1046" s="18">
        <v>12.37</v>
      </c>
      <c r="R1046" s="255">
        <v>38.090573080645164</v>
      </c>
      <c r="S1046" s="255">
        <v>57.13585962096775</v>
      </c>
      <c r="T1046" s="371"/>
      <c r="U1046" s="384">
        <v>433</v>
      </c>
      <c r="V1046" s="23"/>
      <c r="W1046" s="66">
        <f>Q1046*1.55</f>
        <v>19.173500000000001</v>
      </c>
      <c r="X1046" s="260">
        <f>SUM(W1046-Q1046)/W1046</f>
        <v>0.35483870967741943</v>
      </c>
      <c r="Y1046" s="66">
        <f>Y1041</f>
        <v>0</v>
      </c>
      <c r="Z1046" s="260" t="e">
        <f>SUM(Y1046-W1046)/Y1046</f>
        <v>#DIV/0!</v>
      </c>
      <c r="AA1046" s="287">
        <f>AA1041</f>
        <v>0</v>
      </c>
      <c r="AB1046" s="261" t="e">
        <f>SUM(AA1046-Q1046)/AA1046</f>
        <v>#DIV/0!</v>
      </c>
      <c r="AE1046" s="12"/>
      <c r="AF1046" s="12"/>
      <c r="AG1046" s="12"/>
      <c r="AH1046" s="12"/>
      <c r="AI1046" s="12"/>
      <c r="AJ1046" s="12"/>
    </row>
    <row r="1047" spans="1:36" s="268" customFormat="1">
      <c r="A1047" s="69"/>
      <c r="B1047" s="17" t="str">
        <f>IFERROR(VLOOKUP($H1047,'QB Inv Curr'!$H:$AD,13,FALSE),"")</f>
        <v/>
      </c>
      <c r="C1047" s="17" t="str">
        <f>IFERROR(VLOOKUP($H1047,'QB Inv Curr'!$H:$AE,23,FALSE),"")</f>
        <v/>
      </c>
      <c r="D1047" s="17" t="str">
        <f>IFERROR(VLOOKUP($H1047,'QB Inv Curr'!$H:$AL,29,FALSE),"")</f>
        <v/>
      </c>
      <c r="E1047" s="17" t="str">
        <f t="shared" si="117"/>
        <v/>
      </c>
      <c r="F1047" s="17" t="str">
        <f t="shared" si="116"/>
        <v/>
      </c>
      <c r="G1047" s="20"/>
      <c r="H1047" s="69"/>
      <c r="I1047" s="20" t="s">
        <v>1249</v>
      </c>
      <c r="J1047" s="279"/>
      <c r="K1047" s="523"/>
      <c r="L1047" s="21">
        <v>6</v>
      </c>
      <c r="M1047" s="275" t="e">
        <f>VLOOKUP(A1047,'Master Data'!A:P,23,FALSE)</f>
        <v>#N/A</v>
      </c>
      <c r="N1047" s="72" t="e">
        <f t="shared" ref="N1047:N1051" si="120">M1047*L1047</f>
        <v>#N/A</v>
      </c>
      <c r="O1047" s="21"/>
      <c r="P1047" s="21"/>
      <c r="Q1047" s="269"/>
      <c r="R1047" s="67"/>
      <c r="S1047" s="67"/>
      <c r="T1047" s="369"/>
      <c r="U1047" s="384">
        <v>434</v>
      </c>
      <c r="V1047" s="23"/>
      <c r="W1047" s="23"/>
      <c r="X1047" s="23"/>
      <c r="Y1047" s="23"/>
      <c r="Z1047" s="23"/>
      <c r="AA1047" s="287"/>
      <c r="AB1047"/>
      <c r="AE1047" s="12"/>
      <c r="AF1047" s="12"/>
      <c r="AG1047" s="12"/>
      <c r="AH1047" s="12"/>
      <c r="AI1047" s="12"/>
      <c r="AJ1047" s="12"/>
    </row>
    <row r="1048" spans="1:36" s="268" customFormat="1">
      <c r="A1048" s="69"/>
      <c r="B1048" s="17" t="str">
        <f>IFERROR(VLOOKUP($H1048,'QB Inv Curr'!$H:$AD,13,FALSE),"")</f>
        <v/>
      </c>
      <c r="C1048" s="17" t="str">
        <f>IFERROR(VLOOKUP($H1048,'QB Inv Curr'!$H:$AE,23,FALSE),"")</f>
        <v/>
      </c>
      <c r="D1048" s="17" t="str">
        <f>IFERROR(VLOOKUP($H1048,'QB Inv Curr'!$H:$AL,29,FALSE),"")</f>
        <v/>
      </c>
      <c r="E1048" s="17" t="str">
        <f t="shared" si="117"/>
        <v/>
      </c>
      <c r="F1048" s="17" t="str">
        <f t="shared" si="116"/>
        <v/>
      </c>
      <c r="G1048" s="20"/>
      <c r="H1048" s="69"/>
      <c r="I1048" s="20" t="s">
        <v>1242</v>
      </c>
      <c r="J1048" s="279"/>
      <c r="K1048" s="523"/>
      <c r="L1048" s="21">
        <v>2</v>
      </c>
      <c r="M1048" s="275" t="e">
        <f>VLOOKUP(A1048,'Master Data'!A:P,23,FALSE)</f>
        <v>#N/A</v>
      </c>
      <c r="N1048" s="72" t="e">
        <f t="shared" si="120"/>
        <v>#N/A</v>
      </c>
      <c r="O1048" s="21"/>
      <c r="P1048" s="21"/>
      <c r="Q1048" s="256"/>
      <c r="R1048" s="67"/>
      <c r="S1048" s="67"/>
      <c r="T1048" s="369"/>
      <c r="U1048" s="384">
        <v>435</v>
      </c>
      <c r="V1048" s="23"/>
      <c r="W1048" s="23"/>
      <c r="X1048" s="23"/>
      <c r="Y1048" s="12"/>
      <c r="Z1048" s="23"/>
      <c r="AA1048" s="6"/>
      <c r="AB1048"/>
      <c r="AE1048" s="12"/>
      <c r="AF1048" s="12"/>
      <c r="AG1048" s="12"/>
      <c r="AH1048" s="12"/>
      <c r="AI1048" s="12"/>
      <c r="AJ1048" s="12"/>
    </row>
    <row r="1049" spans="1:36" s="268" customFormat="1">
      <c r="A1049" s="69"/>
      <c r="B1049" s="17" t="str">
        <f>IFERROR(VLOOKUP($H1049,'QB Inv Curr'!$H:$AD,13,FALSE),"")</f>
        <v/>
      </c>
      <c r="C1049" s="17" t="str">
        <f>IFERROR(VLOOKUP($H1049,'QB Inv Curr'!$H:$AE,23,FALSE),"")</f>
        <v/>
      </c>
      <c r="D1049" s="17" t="str">
        <f>IFERROR(VLOOKUP($H1049,'QB Inv Curr'!$H:$AL,29,FALSE),"")</f>
        <v/>
      </c>
      <c r="E1049" s="17" t="str">
        <f t="shared" si="117"/>
        <v/>
      </c>
      <c r="F1049" s="17" t="str">
        <f t="shared" si="116"/>
        <v/>
      </c>
      <c r="G1049" s="20"/>
      <c r="H1049" s="69"/>
      <c r="I1049" s="20" t="s">
        <v>1250</v>
      </c>
      <c r="J1049" s="279"/>
      <c r="K1049" s="523"/>
      <c r="L1049" s="21">
        <v>8</v>
      </c>
      <c r="M1049" s="275" t="e">
        <f>VLOOKUP(A1049,'Master Data'!A:P,23,FALSE)</f>
        <v>#N/A</v>
      </c>
      <c r="N1049" s="72" t="e">
        <f t="shared" si="120"/>
        <v>#N/A</v>
      </c>
      <c r="O1049" s="21"/>
      <c r="P1049" s="21"/>
      <c r="Q1049" s="256"/>
      <c r="R1049" s="67"/>
      <c r="S1049" s="67"/>
      <c r="T1049" s="369"/>
      <c r="U1049" s="385">
        <v>436</v>
      </c>
      <c r="V1049" s="23"/>
      <c r="W1049" s="23"/>
      <c r="X1049" s="23"/>
      <c r="Y1049" s="12"/>
      <c r="Z1049" s="23"/>
      <c r="AA1049" s="6"/>
      <c r="AB1049"/>
      <c r="AE1049" s="12"/>
      <c r="AF1049" s="12"/>
      <c r="AG1049" s="12"/>
      <c r="AH1049" s="12"/>
      <c r="AI1049" s="12"/>
      <c r="AJ1049" s="12"/>
    </row>
    <row r="1050" spans="1:36" s="268" customFormat="1">
      <c r="A1050" s="69"/>
      <c r="B1050" s="17" t="str">
        <f>IFERROR(VLOOKUP($H1050,'QB Inv Curr'!$H:$AD,13,FALSE),"")</f>
        <v/>
      </c>
      <c r="C1050" s="17" t="str">
        <f>IFERROR(VLOOKUP($H1050,'QB Inv Curr'!$H:$AE,23,FALSE),"")</f>
        <v/>
      </c>
      <c r="D1050" s="17" t="str">
        <f>IFERROR(VLOOKUP($H1050,'QB Inv Curr'!$H:$AL,29,FALSE),"")</f>
        <v/>
      </c>
      <c r="E1050" s="17" t="str">
        <f t="shared" si="117"/>
        <v/>
      </c>
      <c r="F1050" s="17" t="str">
        <f t="shared" si="116"/>
        <v/>
      </c>
      <c r="G1050" s="20"/>
      <c r="H1050" s="69"/>
      <c r="I1050" s="20" t="s">
        <v>1244</v>
      </c>
      <c r="J1050" s="279"/>
      <c r="K1050" s="523"/>
      <c r="L1050" s="21">
        <v>14</v>
      </c>
      <c r="M1050" s="275" t="e">
        <f>VLOOKUP(A1050,'Master Data'!A:P,23,FALSE)</f>
        <v>#N/A</v>
      </c>
      <c r="N1050" s="72" t="e">
        <f t="shared" si="120"/>
        <v>#N/A</v>
      </c>
      <c r="O1050" s="21"/>
      <c r="P1050" s="21"/>
      <c r="Q1050" s="256"/>
      <c r="R1050" s="67"/>
      <c r="S1050" s="67"/>
      <c r="T1050" s="369"/>
      <c r="U1050" s="384">
        <v>437</v>
      </c>
      <c r="V1050" s="23"/>
      <c r="W1050" s="23"/>
      <c r="X1050" s="23"/>
      <c r="Y1050" s="12"/>
      <c r="Z1050" s="23"/>
      <c r="AA1050" s="6"/>
      <c r="AB1050"/>
      <c r="AE1050" s="12"/>
      <c r="AF1050" s="12"/>
      <c r="AG1050" s="12"/>
      <c r="AH1050" s="12"/>
      <c r="AI1050" s="12"/>
      <c r="AJ1050" s="12"/>
    </row>
    <row r="1051" spans="1:36" s="268" customFormat="1">
      <c r="A1051" s="69"/>
      <c r="B1051" s="17" t="str">
        <f>IFERROR(VLOOKUP($H1051,'QB Inv Curr'!$H:$AD,13,FALSE),"")</f>
        <v/>
      </c>
      <c r="C1051" s="17" t="str">
        <f>IFERROR(VLOOKUP($H1051,'QB Inv Curr'!$H:$AE,23,FALSE),"")</f>
        <v/>
      </c>
      <c r="D1051" s="17" t="str">
        <f>IFERROR(VLOOKUP($H1051,'QB Inv Curr'!$H:$AL,29,FALSE),"")</f>
        <v/>
      </c>
      <c r="E1051" s="17" t="str">
        <f t="shared" si="117"/>
        <v/>
      </c>
      <c r="F1051" s="17" t="str">
        <f t="shared" si="116"/>
        <v/>
      </c>
      <c r="G1051" s="20"/>
      <c r="H1051" s="69"/>
      <c r="I1051" s="20" t="s">
        <v>1245</v>
      </c>
      <c r="J1051" s="279"/>
      <c r="K1051" s="523"/>
      <c r="L1051" s="21">
        <v>14</v>
      </c>
      <c r="M1051" s="275" t="e">
        <f>VLOOKUP(A1051,'Master Data'!A:P,23,FALSE)</f>
        <v>#N/A</v>
      </c>
      <c r="N1051" s="72" t="e">
        <f t="shared" si="120"/>
        <v>#N/A</v>
      </c>
      <c r="O1051" s="21"/>
      <c r="P1051" s="21"/>
      <c r="Q1051" s="256"/>
      <c r="R1051" s="67"/>
      <c r="S1051" s="67"/>
      <c r="T1051" s="369"/>
      <c r="U1051" s="384">
        <v>438</v>
      </c>
      <c r="V1051" s="23"/>
      <c r="W1051" s="23"/>
      <c r="X1051" s="23"/>
      <c r="Y1051" s="12"/>
      <c r="Z1051" s="23"/>
      <c r="AA1051" s="6"/>
      <c r="AB1051"/>
      <c r="AE1051" s="12"/>
      <c r="AF1051" s="12"/>
      <c r="AG1051" s="12"/>
      <c r="AH1051" s="12"/>
      <c r="AI1051" s="12"/>
      <c r="AJ1051" s="12"/>
    </row>
    <row r="1052" spans="1:36" s="268" customFormat="1">
      <c r="A1052" s="561"/>
      <c r="B1052" s="17" t="str">
        <f>IFERROR(VLOOKUP($H1052,'QB Inv Curr'!$H:$AD,13,FALSE),"")</f>
        <v/>
      </c>
      <c r="C1052" s="17" t="str">
        <f>IFERROR(VLOOKUP($H1052,'QB Inv Curr'!$H:$AE,23,FALSE),"")</f>
        <v/>
      </c>
      <c r="D1052" s="17" t="str">
        <f>IFERROR(VLOOKUP($H1052,'QB Inv Curr'!$H:$AL,29,FALSE),"")</f>
        <v/>
      </c>
      <c r="E1052" s="17" t="str">
        <f t="shared" si="117"/>
        <v/>
      </c>
      <c r="F1052" s="17" t="str">
        <f t="shared" si="116"/>
        <v/>
      </c>
      <c r="G1052" s="9"/>
      <c r="H1052" s="561"/>
      <c r="I1052" s="9"/>
      <c r="J1052" s="286"/>
      <c r="K1052" s="522"/>
      <c r="L1052" s="10"/>
      <c r="M1052" s="81"/>
      <c r="N1052" s="81"/>
      <c r="O1052" s="10"/>
      <c r="P1052" s="10"/>
      <c r="Q1052" s="11"/>
      <c r="R1052" s="11"/>
      <c r="S1052" s="11"/>
      <c r="T1052" s="382"/>
      <c r="U1052" s="384">
        <v>439</v>
      </c>
      <c r="V1052" s="12"/>
      <c r="W1052" s="23"/>
      <c r="X1052" s="23"/>
      <c r="Y1052" s="12"/>
      <c r="Z1052" s="12"/>
      <c r="AA1052" s="6"/>
      <c r="AB1052"/>
      <c r="AE1052" s="12"/>
      <c r="AF1052" s="12"/>
      <c r="AG1052" s="12"/>
      <c r="AH1052" s="12"/>
      <c r="AI1052" s="12"/>
      <c r="AJ1052" s="12"/>
    </row>
    <row r="1053" spans="1:36" s="268" customFormat="1" ht="31.5">
      <c r="A1053" s="555" t="s">
        <v>407</v>
      </c>
      <c r="B1053" s="17">
        <f>IFERROR(VLOOKUP($H1053,'QB Inv Curr'!$H:$AD,13,FALSE),"")</f>
        <v>395</v>
      </c>
      <c r="C1053" s="17">
        <f>IFERROR(VLOOKUP($H1053,'QB Inv Curr'!$H:$AE,23,FALSE),"")</f>
        <v>315</v>
      </c>
      <c r="D1053" s="17">
        <f>IFERROR(VLOOKUP($H1053,'QB Inv Curr'!$H:$AL,29,FALSE),"")</f>
        <v>12.2</v>
      </c>
      <c r="E1053" s="17">
        <f t="shared" si="117"/>
        <v>32.377049180327873</v>
      </c>
      <c r="F1053" s="17">
        <f t="shared" si="116"/>
        <v>146.39999999999998</v>
      </c>
      <c r="G1053" s="38" t="s">
        <v>408</v>
      </c>
      <c r="H1053" s="555" t="s">
        <v>407</v>
      </c>
      <c r="I1053" s="542"/>
      <c r="J1053" s="278" t="s">
        <v>1251</v>
      </c>
      <c r="K1053" s="521">
        <v>810797031152</v>
      </c>
      <c r="L1053" s="17">
        <v>1</v>
      </c>
      <c r="M1053" s="78"/>
      <c r="N1053" s="78"/>
      <c r="O1053" s="17">
        <v>45</v>
      </c>
      <c r="P1053" s="17">
        <v>20</v>
      </c>
      <c r="Q1053" s="18">
        <v>21.98</v>
      </c>
      <c r="R1053" s="255">
        <v>70.171460333333329</v>
      </c>
      <c r="S1053" s="255">
        <v>105.25719049999999</v>
      </c>
      <c r="T1053" s="371"/>
      <c r="U1053" s="384">
        <v>440</v>
      </c>
      <c r="V1053" s="23"/>
      <c r="W1053" s="66">
        <f>Q1053*1.55</f>
        <v>34.069000000000003</v>
      </c>
      <c r="X1053" s="260">
        <f>SUM(W1053-Q1053)/W1053</f>
        <v>0.35483870967741937</v>
      </c>
      <c r="Y1053" s="66">
        <f>Y1048</f>
        <v>0</v>
      </c>
      <c r="Z1053" s="260" t="e">
        <f>SUM(Y1053-W1053)/Y1053</f>
        <v>#DIV/0!</v>
      </c>
      <c r="AA1053" s="287">
        <f>AA1048</f>
        <v>0</v>
      </c>
      <c r="AB1053" s="261" t="e">
        <f>SUM(AA1053-Q1053)/AA1053</f>
        <v>#DIV/0!</v>
      </c>
      <c r="AE1053" s="12"/>
      <c r="AF1053" s="12"/>
      <c r="AG1053" s="12"/>
      <c r="AH1053" s="12"/>
      <c r="AI1053" s="12"/>
      <c r="AJ1053" s="12"/>
    </row>
    <row r="1054" spans="1:36" s="268" customFormat="1">
      <c r="A1054" s="69"/>
      <c r="B1054" s="17" t="str">
        <f>IFERROR(VLOOKUP($H1054,'QB Inv Curr'!$H:$AD,13,FALSE),"")</f>
        <v/>
      </c>
      <c r="C1054" s="17" t="str">
        <f>IFERROR(VLOOKUP($H1054,'QB Inv Curr'!$H:$AE,23,FALSE),"")</f>
        <v/>
      </c>
      <c r="D1054" s="17" t="str">
        <f>IFERROR(VLOOKUP($H1054,'QB Inv Curr'!$H:$AL,29,FALSE),"")</f>
        <v/>
      </c>
      <c r="E1054" s="17" t="str">
        <f t="shared" si="117"/>
        <v/>
      </c>
      <c r="F1054" s="17" t="str">
        <f t="shared" si="116"/>
        <v/>
      </c>
      <c r="G1054" s="20"/>
      <c r="H1054" s="69"/>
      <c r="I1054" s="20" t="s">
        <v>1252</v>
      </c>
      <c r="J1054" s="279"/>
      <c r="K1054" s="523"/>
      <c r="L1054" s="21">
        <v>2</v>
      </c>
      <c r="M1054" s="275" t="e">
        <f>VLOOKUP(A1054,'Master Data'!A:P,23,FALSE)</f>
        <v>#N/A</v>
      </c>
      <c r="N1054" s="72" t="e">
        <f t="shared" ref="N1054:N1062" si="121">M1054*L1054</f>
        <v>#N/A</v>
      </c>
      <c r="O1054" s="21"/>
      <c r="P1054" s="21"/>
      <c r="Q1054" s="269"/>
      <c r="R1054" s="67"/>
      <c r="S1054" s="67"/>
      <c r="T1054" s="369"/>
      <c r="U1054" s="385">
        <v>441</v>
      </c>
      <c r="V1054" s="23"/>
      <c r="W1054" s="23"/>
      <c r="X1054" s="23"/>
      <c r="Y1054" s="23"/>
      <c r="Z1054" s="23"/>
      <c r="AA1054" s="287"/>
      <c r="AB1054"/>
      <c r="AE1054" s="12"/>
      <c r="AF1054" s="12"/>
      <c r="AG1054" s="12"/>
      <c r="AH1054" s="12"/>
      <c r="AI1054" s="12"/>
      <c r="AJ1054" s="12"/>
    </row>
    <row r="1055" spans="1:36" s="268" customFormat="1">
      <c r="A1055" s="69"/>
      <c r="B1055" s="17" t="str">
        <f>IFERROR(VLOOKUP($H1055,'QB Inv Curr'!$H:$AD,13,FALSE),"")</f>
        <v/>
      </c>
      <c r="C1055" s="17" t="str">
        <f>IFERROR(VLOOKUP($H1055,'QB Inv Curr'!$H:$AE,23,FALSE),"")</f>
        <v/>
      </c>
      <c r="D1055" s="17" t="str">
        <f>IFERROR(VLOOKUP($H1055,'QB Inv Curr'!$H:$AL,29,FALSE),"")</f>
        <v/>
      </c>
      <c r="E1055" s="17" t="str">
        <f t="shared" si="117"/>
        <v/>
      </c>
      <c r="F1055" s="17" t="str">
        <f t="shared" si="116"/>
        <v/>
      </c>
      <c r="G1055" s="20"/>
      <c r="H1055" s="69"/>
      <c r="I1055" s="20" t="s">
        <v>1253</v>
      </c>
      <c r="J1055" s="279"/>
      <c r="K1055" s="523"/>
      <c r="L1055" s="21">
        <v>2</v>
      </c>
      <c r="M1055" s="275" t="e">
        <f>VLOOKUP(A1055,'Master Data'!A:P,23,FALSE)</f>
        <v>#N/A</v>
      </c>
      <c r="N1055" s="72" t="e">
        <f t="shared" si="121"/>
        <v>#N/A</v>
      </c>
      <c r="O1055" s="21"/>
      <c r="P1055" s="21"/>
      <c r="Q1055" s="256"/>
      <c r="R1055" s="67"/>
      <c r="S1055" s="67"/>
      <c r="T1055" s="369"/>
      <c r="U1055" s="384">
        <v>442</v>
      </c>
      <c r="V1055" s="23"/>
      <c r="W1055" s="23"/>
      <c r="X1055" s="23"/>
      <c r="Y1055" s="12"/>
      <c r="Z1055" s="23"/>
      <c r="AA1055" s="6"/>
      <c r="AB1055"/>
      <c r="AE1055" s="12"/>
      <c r="AF1055" s="12"/>
      <c r="AG1055" s="12"/>
      <c r="AH1055" s="12"/>
      <c r="AI1055" s="12"/>
      <c r="AJ1055" s="12"/>
    </row>
    <row r="1056" spans="1:36" s="268" customFormat="1">
      <c r="A1056" s="69"/>
      <c r="B1056" s="17" t="str">
        <f>IFERROR(VLOOKUP($H1056,'QB Inv Curr'!$H:$AD,13,FALSE),"")</f>
        <v/>
      </c>
      <c r="C1056" s="17" t="str">
        <f>IFERROR(VLOOKUP($H1056,'QB Inv Curr'!$H:$AE,23,FALSE),"")</f>
        <v/>
      </c>
      <c r="D1056" s="17" t="str">
        <f>IFERROR(VLOOKUP($H1056,'QB Inv Curr'!$H:$AL,29,FALSE),"")</f>
        <v/>
      </c>
      <c r="E1056" s="17" t="str">
        <f t="shared" si="117"/>
        <v/>
      </c>
      <c r="F1056" s="17" t="str">
        <f t="shared" si="116"/>
        <v/>
      </c>
      <c r="G1056" s="20"/>
      <c r="H1056" s="69"/>
      <c r="I1056" s="20" t="s">
        <v>1254</v>
      </c>
      <c r="J1056" s="279"/>
      <c r="K1056" s="523"/>
      <c r="L1056" s="21">
        <v>2</v>
      </c>
      <c r="M1056" s="275" t="e">
        <f>VLOOKUP(A1056,'Master Data'!A:P,23,FALSE)</f>
        <v>#N/A</v>
      </c>
      <c r="N1056" s="72" t="e">
        <f t="shared" si="121"/>
        <v>#N/A</v>
      </c>
      <c r="O1056" s="21"/>
      <c r="P1056" s="21"/>
      <c r="Q1056" s="256"/>
      <c r="R1056" s="67"/>
      <c r="S1056" s="67"/>
      <c r="T1056" s="369"/>
      <c r="U1056" s="384">
        <v>443</v>
      </c>
      <c r="V1056" s="23"/>
      <c r="W1056" s="23"/>
      <c r="X1056" s="23"/>
      <c r="Y1056" s="12"/>
      <c r="Z1056" s="23"/>
      <c r="AA1056" s="6"/>
      <c r="AB1056"/>
      <c r="AE1056" s="12"/>
      <c r="AF1056" s="12"/>
      <c r="AG1056" s="12"/>
      <c r="AH1056" s="12"/>
      <c r="AI1056" s="12"/>
      <c r="AJ1056" s="12"/>
    </row>
    <row r="1057" spans="1:36" s="268" customFormat="1">
      <c r="A1057" s="69"/>
      <c r="B1057" s="17" t="str">
        <f>IFERROR(VLOOKUP($H1057,'QB Inv Curr'!$H:$AD,13,FALSE),"")</f>
        <v/>
      </c>
      <c r="C1057" s="17" t="str">
        <f>IFERROR(VLOOKUP($H1057,'QB Inv Curr'!$H:$AE,23,FALSE),"")</f>
        <v/>
      </c>
      <c r="D1057" s="17" t="str">
        <f>IFERROR(VLOOKUP($H1057,'QB Inv Curr'!$H:$AL,29,FALSE),"")</f>
        <v/>
      </c>
      <c r="E1057" s="17" t="str">
        <f t="shared" si="117"/>
        <v/>
      </c>
      <c r="F1057" s="17" t="str">
        <f t="shared" si="116"/>
        <v/>
      </c>
      <c r="G1057" s="20"/>
      <c r="H1057" s="69"/>
      <c r="I1057" s="20" t="s">
        <v>1255</v>
      </c>
      <c r="J1057" s="279"/>
      <c r="K1057" s="523"/>
      <c r="L1057" s="21">
        <v>2</v>
      </c>
      <c r="M1057" s="275" t="e">
        <f>VLOOKUP(A1057,'Master Data'!A:P,23,FALSE)</f>
        <v>#N/A</v>
      </c>
      <c r="N1057" s="72" t="e">
        <f t="shared" si="121"/>
        <v>#N/A</v>
      </c>
      <c r="O1057" s="21"/>
      <c r="P1057" s="21"/>
      <c r="Q1057" s="256"/>
      <c r="R1057" s="67"/>
      <c r="S1057" s="67"/>
      <c r="T1057" s="369"/>
      <c r="U1057" s="384">
        <v>444</v>
      </c>
      <c r="V1057" s="23"/>
      <c r="W1057" s="23"/>
      <c r="X1057" s="23"/>
      <c r="Y1057" s="12"/>
      <c r="Z1057" s="23"/>
      <c r="AA1057" s="6"/>
      <c r="AB1057"/>
      <c r="AE1057" s="12"/>
      <c r="AF1057" s="12"/>
      <c r="AG1057" s="12"/>
      <c r="AH1057" s="12"/>
      <c r="AI1057" s="12"/>
      <c r="AJ1057" s="12"/>
    </row>
    <row r="1058" spans="1:36" s="268" customFormat="1">
      <c r="A1058" s="69"/>
      <c r="B1058" s="17" t="str">
        <f>IFERROR(VLOOKUP($H1058,'QB Inv Curr'!$H:$AD,13,FALSE),"")</f>
        <v/>
      </c>
      <c r="C1058" s="17" t="str">
        <f>IFERROR(VLOOKUP($H1058,'QB Inv Curr'!$H:$AE,23,FALSE),"")</f>
        <v/>
      </c>
      <c r="D1058" s="17" t="str">
        <f>IFERROR(VLOOKUP($H1058,'QB Inv Curr'!$H:$AL,29,FALSE),"")</f>
        <v/>
      </c>
      <c r="E1058" s="17" t="str">
        <f t="shared" si="117"/>
        <v/>
      </c>
      <c r="F1058" s="17" t="str">
        <f t="shared" si="116"/>
        <v/>
      </c>
      <c r="G1058" s="20"/>
      <c r="H1058" s="69"/>
      <c r="I1058" s="20" t="s">
        <v>1256</v>
      </c>
      <c r="J1058" s="279"/>
      <c r="K1058" s="523"/>
      <c r="L1058" s="21">
        <v>8</v>
      </c>
      <c r="M1058" s="275" t="e">
        <f>VLOOKUP(A1058,'Master Data'!A:P,23,FALSE)</f>
        <v>#N/A</v>
      </c>
      <c r="N1058" s="72" t="e">
        <f t="shared" si="121"/>
        <v>#N/A</v>
      </c>
      <c r="O1058" s="21"/>
      <c r="P1058" s="21"/>
      <c r="Q1058" s="256"/>
      <c r="R1058" s="67"/>
      <c r="S1058" s="67"/>
      <c r="T1058" s="369"/>
      <c r="U1058" s="384">
        <v>445</v>
      </c>
      <c r="V1058" s="23"/>
      <c r="W1058" s="23"/>
      <c r="X1058" s="23"/>
      <c r="Y1058" s="12"/>
      <c r="Z1058" s="23"/>
      <c r="AA1058" s="6"/>
      <c r="AB1058"/>
      <c r="AE1058" s="12"/>
      <c r="AF1058" s="12"/>
      <c r="AG1058" s="12"/>
      <c r="AH1058" s="12"/>
      <c r="AI1058" s="12"/>
      <c r="AJ1058" s="12"/>
    </row>
    <row r="1059" spans="1:36" s="268" customFormat="1">
      <c r="A1059" s="69"/>
      <c r="B1059" s="17" t="str">
        <f>IFERROR(VLOOKUP($H1059,'QB Inv Curr'!$H:$AD,13,FALSE),"")</f>
        <v/>
      </c>
      <c r="C1059" s="17" t="str">
        <f>IFERROR(VLOOKUP($H1059,'QB Inv Curr'!$H:$AE,23,FALSE),"")</f>
        <v/>
      </c>
      <c r="D1059" s="17" t="str">
        <f>IFERROR(VLOOKUP($H1059,'QB Inv Curr'!$H:$AL,29,FALSE),"")</f>
        <v/>
      </c>
      <c r="E1059" s="17" t="str">
        <f t="shared" si="117"/>
        <v/>
      </c>
      <c r="F1059" s="17" t="str">
        <f t="shared" si="116"/>
        <v/>
      </c>
      <c r="G1059" s="554"/>
      <c r="H1059" s="69"/>
      <c r="I1059" s="20" t="s">
        <v>1257</v>
      </c>
      <c r="J1059" s="279"/>
      <c r="K1059" s="523"/>
      <c r="L1059" s="21">
        <v>8</v>
      </c>
      <c r="M1059" s="275" t="e">
        <f>VLOOKUP(A1059,'Master Data'!A:P,23,FALSE)</f>
        <v>#N/A</v>
      </c>
      <c r="N1059" s="72" t="e">
        <f t="shared" si="121"/>
        <v>#N/A</v>
      </c>
      <c r="O1059" s="21"/>
      <c r="P1059" s="21"/>
      <c r="Q1059" s="256"/>
      <c r="R1059" s="67"/>
      <c r="S1059" s="67"/>
      <c r="T1059" s="369"/>
      <c r="U1059" s="385">
        <v>446</v>
      </c>
      <c r="V1059" s="23"/>
      <c r="W1059" s="23"/>
      <c r="X1059" s="23"/>
      <c r="Y1059" s="12"/>
      <c r="Z1059" s="23"/>
      <c r="AA1059" s="6"/>
      <c r="AB1059"/>
      <c r="AE1059" s="12"/>
      <c r="AF1059" s="12"/>
      <c r="AG1059" s="12"/>
      <c r="AH1059" s="12"/>
      <c r="AI1059" s="12"/>
      <c r="AJ1059" s="12"/>
    </row>
    <row r="1060" spans="1:36" s="268" customFormat="1">
      <c r="A1060" s="69"/>
      <c r="B1060" s="17" t="str">
        <f>IFERROR(VLOOKUP($H1060,'QB Inv Curr'!$H:$AD,13,FALSE),"")</f>
        <v/>
      </c>
      <c r="C1060" s="17" t="str">
        <f>IFERROR(VLOOKUP($H1060,'QB Inv Curr'!$H:$AE,23,FALSE),"")</f>
        <v/>
      </c>
      <c r="D1060" s="17" t="str">
        <f>IFERROR(VLOOKUP($H1060,'QB Inv Curr'!$H:$AL,29,FALSE),"")</f>
        <v/>
      </c>
      <c r="E1060" s="17" t="str">
        <f t="shared" si="117"/>
        <v/>
      </c>
      <c r="F1060" s="17" t="str">
        <f t="shared" si="116"/>
        <v/>
      </c>
      <c r="G1060" s="554"/>
      <c r="H1060" s="69"/>
      <c r="I1060" s="20" t="s">
        <v>1258</v>
      </c>
      <c r="J1060" s="279"/>
      <c r="K1060" s="523"/>
      <c r="L1060" s="21">
        <v>2</v>
      </c>
      <c r="M1060" s="275" t="e">
        <f>VLOOKUP(A1060,'Master Data'!A:P,23,FALSE)</f>
        <v>#N/A</v>
      </c>
      <c r="N1060" s="72" t="e">
        <f t="shared" si="121"/>
        <v>#N/A</v>
      </c>
      <c r="O1060" s="21"/>
      <c r="P1060" s="21"/>
      <c r="Q1060" s="256"/>
      <c r="R1060" s="67"/>
      <c r="S1060" s="67"/>
      <c r="T1060" s="369"/>
      <c r="U1060" s="384">
        <v>447</v>
      </c>
      <c r="V1060" s="23"/>
      <c r="W1060" s="12"/>
      <c r="X1060" s="12"/>
      <c r="Y1060" s="12"/>
      <c r="Z1060" s="23"/>
      <c r="AA1060" s="6"/>
      <c r="AB1060"/>
      <c r="AE1060" s="12"/>
      <c r="AF1060" s="12"/>
      <c r="AG1060" s="12"/>
      <c r="AH1060" s="12"/>
      <c r="AI1060" s="12"/>
      <c r="AJ1060" s="12"/>
    </row>
    <row r="1061" spans="1:36" s="268" customFormat="1">
      <c r="A1061" s="69"/>
      <c r="B1061" s="17" t="str">
        <f>IFERROR(VLOOKUP($H1061,'QB Inv Curr'!$H:$AD,13,FALSE),"")</f>
        <v/>
      </c>
      <c r="C1061" s="17" t="str">
        <f>IFERROR(VLOOKUP($H1061,'QB Inv Curr'!$H:$AE,23,FALSE),"")</f>
        <v/>
      </c>
      <c r="D1061" s="17" t="str">
        <f>IFERROR(VLOOKUP($H1061,'QB Inv Curr'!$H:$AL,29,FALSE),"")</f>
        <v/>
      </c>
      <c r="E1061" s="17" t="str">
        <f t="shared" si="117"/>
        <v/>
      </c>
      <c r="F1061" s="17" t="str">
        <f t="shared" si="116"/>
        <v/>
      </c>
      <c r="G1061" s="554"/>
      <c r="H1061" s="69"/>
      <c r="I1061" s="20" t="s">
        <v>1259</v>
      </c>
      <c r="J1061" s="279"/>
      <c r="K1061" s="523"/>
      <c r="L1061" s="21">
        <v>2</v>
      </c>
      <c r="M1061" s="275" t="e">
        <f>VLOOKUP(A1061,'Master Data'!A:P,23,FALSE)</f>
        <v>#N/A</v>
      </c>
      <c r="N1061" s="72" t="e">
        <f t="shared" si="121"/>
        <v>#N/A</v>
      </c>
      <c r="O1061" s="21"/>
      <c r="P1061" s="21"/>
      <c r="Q1061" s="256"/>
      <c r="R1061" s="67"/>
      <c r="S1061" s="67"/>
      <c r="T1061" s="369"/>
      <c r="U1061" s="384">
        <v>448</v>
      </c>
      <c r="V1061" s="23"/>
      <c r="W1061" s="12"/>
      <c r="X1061" s="12"/>
      <c r="Y1061" s="12"/>
      <c r="Z1061" s="23"/>
      <c r="AA1061" s="6"/>
      <c r="AB1061"/>
      <c r="AE1061" s="12"/>
      <c r="AF1061" s="12"/>
      <c r="AG1061" s="12"/>
      <c r="AH1061" s="12"/>
      <c r="AI1061" s="12"/>
      <c r="AJ1061" s="12"/>
    </row>
    <row r="1062" spans="1:36" s="268" customFormat="1">
      <c r="A1062" s="69"/>
      <c r="B1062" s="17" t="str">
        <f>IFERROR(VLOOKUP($H1062,'QB Inv Curr'!$H:$AD,13,FALSE),"")</f>
        <v/>
      </c>
      <c r="C1062" s="17" t="str">
        <f>IFERROR(VLOOKUP($H1062,'QB Inv Curr'!$H:$AE,23,FALSE),"")</f>
        <v/>
      </c>
      <c r="D1062" s="17" t="str">
        <f>IFERROR(VLOOKUP($H1062,'QB Inv Curr'!$H:$AL,29,FALSE),"")</f>
        <v/>
      </c>
      <c r="E1062" s="17" t="str">
        <f t="shared" si="117"/>
        <v/>
      </c>
      <c r="F1062" s="17" t="str">
        <f t="shared" si="116"/>
        <v/>
      </c>
      <c r="G1062" s="20"/>
      <c r="H1062" s="69"/>
      <c r="I1062" s="20" t="s">
        <v>1260</v>
      </c>
      <c r="J1062" s="279"/>
      <c r="K1062" s="523"/>
      <c r="L1062" s="21">
        <v>2</v>
      </c>
      <c r="M1062" s="275" t="e">
        <f>VLOOKUP(A1062,'Master Data'!A:P,23,FALSE)</f>
        <v>#N/A</v>
      </c>
      <c r="N1062" s="72" t="e">
        <f t="shared" si="121"/>
        <v>#N/A</v>
      </c>
      <c r="O1062" s="21"/>
      <c r="P1062" s="21"/>
      <c r="Q1062" s="256"/>
      <c r="R1062" s="67"/>
      <c r="S1062" s="67"/>
      <c r="T1062" s="369"/>
      <c r="U1062" s="384">
        <v>449</v>
      </c>
      <c r="V1062" s="12"/>
      <c r="W1062" s="12"/>
      <c r="X1062" s="12"/>
      <c r="Y1062" s="12"/>
      <c r="Z1062" s="12"/>
      <c r="AA1062" s="6"/>
      <c r="AB1062"/>
      <c r="AE1062" s="12"/>
      <c r="AF1062" s="12"/>
      <c r="AG1062" s="12"/>
      <c r="AH1062" s="12"/>
      <c r="AI1062" s="12"/>
      <c r="AJ1062" s="12"/>
    </row>
    <row r="1063" spans="1:36" s="268" customFormat="1">
      <c r="A1063" s="561"/>
      <c r="B1063" s="17" t="str">
        <f>IFERROR(VLOOKUP($H1063,'QB Inv Curr'!$H:$AD,13,FALSE),"")</f>
        <v/>
      </c>
      <c r="C1063" s="17" t="str">
        <f>IFERROR(VLOOKUP($H1063,'QB Inv Curr'!$H:$AE,23,FALSE),"")</f>
        <v/>
      </c>
      <c r="D1063" s="17" t="str">
        <f>IFERROR(VLOOKUP($H1063,'QB Inv Curr'!$H:$AL,29,FALSE),"")</f>
        <v/>
      </c>
      <c r="E1063" s="17" t="str">
        <f t="shared" si="117"/>
        <v/>
      </c>
      <c r="F1063" s="17" t="str">
        <f t="shared" si="116"/>
        <v/>
      </c>
      <c r="G1063" s="9"/>
      <c r="H1063" s="561"/>
      <c r="I1063" s="9"/>
      <c r="J1063" s="286"/>
      <c r="K1063" s="522"/>
      <c r="L1063" s="10"/>
      <c r="M1063" s="81"/>
      <c r="N1063" s="81"/>
      <c r="O1063" s="10"/>
      <c r="P1063" s="10"/>
      <c r="Q1063" s="11"/>
      <c r="R1063" s="11"/>
      <c r="S1063" s="11"/>
      <c r="T1063" s="382"/>
      <c r="U1063" s="384">
        <v>450</v>
      </c>
      <c r="V1063" s="12"/>
      <c r="W1063" s="12"/>
      <c r="X1063" s="12"/>
      <c r="Y1063" s="12"/>
      <c r="Z1063" s="12"/>
      <c r="AA1063" s="6"/>
      <c r="AB1063"/>
      <c r="AE1063" s="12"/>
      <c r="AF1063" s="12"/>
      <c r="AG1063" s="12"/>
      <c r="AH1063" s="12"/>
      <c r="AI1063" s="12"/>
      <c r="AJ1063" s="12"/>
    </row>
    <row r="1064" spans="1:36" s="268" customFormat="1" ht="31.5">
      <c r="A1064" s="555" t="s">
        <v>410</v>
      </c>
      <c r="B1064" s="17">
        <f>IFERROR(VLOOKUP($H1064,'QB Inv Curr'!$H:$AD,13,FALSE),"")</f>
        <v>200</v>
      </c>
      <c r="C1064" s="17">
        <f>IFERROR(VLOOKUP($H1064,'QB Inv Curr'!$H:$AE,23,FALSE),"")</f>
        <v>184</v>
      </c>
      <c r="D1064" s="17">
        <f>IFERROR(VLOOKUP($H1064,'QB Inv Curr'!$H:$AL,29,FALSE),"")</f>
        <v>0</v>
      </c>
      <c r="E1064" s="17" t="str">
        <f t="shared" si="117"/>
        <v/>
      </c>
      <c r="F1064" s="17">
        <f t="shared" si="116"/>
        <v>0</v>
      </c>
      <c r="G1064" s="38" t="s">
        <v>411</v>
      </c>
      <c r="H1064" s="555" t="s">
        <v>410</v>
      </c>
      <c r="I1064" s="542"/>
      <c r="J1064" s="278" t="s">
        <v>1261</v>
      </c>
      <c r="K1064" s="521">
        <v>810797031169</v>
      </c>
      <c r="L1064" s="17">
        <v>1</v>
      </c>
      <c r="M1064" s="78"/>
      <c r="N1064" s="78"/>
      <c r="O1064" s="17">
        <v>30</v>
      </c>
      <c r="P1064" s="17">
        <v>21</v>
      </c>
      <c r="Q1064" s="18">
        <v>31.66</v>
      </c>
      <c r="R1064" s="255">
        <v>43.246961388888892</v>
      </c>
      <c r="S1064" s="255">
        <v>64.87044208333333</v>
      </c>
      <c r="T1064" s="371"/>
      <c r="U1064" s="385">
        <v>451</v>
      </c>
      <c r="V1064" s="12"/>
      <c r="W1064" s="66">
        <f>Q1064*1.55</f>
        <v>49.073</v>
      </c>
      <c r="X1064" s="260">
        <f>SUM(W1064-Q1064)/W1064</f>
        <v>0.35483870967741937</v>
      </c>
      <c r="Y1064" s="66">
        <f>Y1059</f>
        <v>0</v>
      </c>
      <c r="Z1064" s="260" t="e">
        <f>SUM(Y1064-W1064)/Y1064</f>
        <v>#DIV/0!</v>
      </c>
      <c r="AA1064" s="287">
        <f>AA1059</f>
        <v>0</v>
      </c>
      <c r="AB1064" s="261" t="e">
        <f>SUM(AA1064-Q1064)/AA1064</f>
        <v>#DIV/0!</v>
      </c>
      <c r="AE1064" s="12"/>
      <c r="AF1064" s="12"/>
      <c r="AG1064" s="12"/>
      <c r="AH1064" s="12"/>
      <c r="AI1064" s="12"/>
      <c r="AJ1064" s="12"/>
    </row>
    <row r="1065" spans="1:36" s="268" customFormat="1">
      <c r="A1065" s="69"/>
      <c r="B1065" s="17" t="str">
        <f>IFERROR(VLOOKUP($H1065,'QB Inv Curr'!$H:$AD,13,FALSE),"")</f>
        <v/>
      </c>
      <c r="C1065" s="17" t="str">
        <f>IFERROR(VLOOKUP($H1065,'QB Inv Curr'!$H:$AE,23,FALSE),"")</f>
        <v/>
      </c>
      <c r="D1065" s="17" t="str">
        <f>IFERROR(VLOOKUP($H1065,'QB Inv Curr'!$H:$AL,29,FALSE),"")</f>
        <v/>
      </c>
      <c r="E1065" s="17" t="str">
        <f t="shared" si="117"/>
        <v/>
      </c>
      <c r="F1065" s="17" t="str">
        <f t="shared" si="116"/>
        <v/>
      </c>
      <c r="G1065" s="20"/>
      <c r="H1065" s="69"/>
      <c r="I1065" s="20" t="s">
        <v>1252</v>
      </c>
      <c r="J1065" s="279"/>
      <c r="K1065" s="523"/>
      <c r="L1065" s="21">
        <v>2</v>
      </c>
      <c r="M1065" s="275" t="e">
        <f>VLOOKUP(A1065,'Master Data'!A:P,23,FALSE)</f>
        <v>#N/A</v>
      </c>
      <c r="N1065" s="72" t="e">
        <f t="shared" ref="N1065:N1073" si="122">M1065*L1065</f>
        <v>#N/A</v>
      </c>
      <c r="O1065" s="21"/>
      <c r="P1065" s="21"/>
      <c r="Q1065" s="269"/>
      <c r="R1065" s="67"/>
      <c r="S1065" s="67"/>
      <c r="T1065" s="369"/>
      <c r="U1065" s="384">
        <v>452</v>
      </c>
      <c r="V1065" s="12"/>
      <c r="W1065" s="23"/>
      <c r="X1065" s="23"/>
      <c r="Y1065" s="23"/>
      <c r="Z1065" s="23"/>
      <c r="AA1065" s="287"/>
      <c r="AB1065"/>
      <c r="AE1065" s="12"/>
      <c r="AF1065" s="12"/>
      <c r="AG1065" s="12"/>
      <c r="AH1065" s="12"/>
      <c r="AI1065" s="12"/>
      <c r="AJ1065" s="12"/>
    </row>
    <row r="1066" spans="1:36" s="268" customFormat="1">
      <c r="A1066" s="69"/>
      <c r="B1066" s="17" t="str">
        <f>IFERROR(VLOOKUP($H1066,'QB Inv Curr'!$H:$AD,13,FALSE),"")</f>
        <v/>
      </c>
      <c r="C1066" s="17" t="str">
        <f>IFERROR(VLOOKUP($H1066,'QB Inv Curr'!$H:$AE,23,FALSE),"")</f>
        <v/>
      </c>
      <c r="D1066" s="17" t="str">
        <f>IFERROR(VLOOKUP($H1066,'QB Inv Curr'!$H:$AL,29,FALSE),"")</f>
        <v/>
      </c>
      <c r="E1066" s="17" t="str">
        <f t="shared" si="117"/>
        <v/>
      </c>
      <c r="F1066" s="17" t="str">
        <f t="shared" si="116"/>
        <v/>
      </c>
      <c r="G1066" s="20"/>
      <c r="H1066" s="69"/>
      <c r="I1066" s="20" t="s">
        <v>1262</v>
      </c>
      <c r="J1066" s="279"/>
      <c r="K1066" s="523"/>
      <c r="L1066" s="21">
        <v>4</v>
      </c>
      <c r="M1066" s="275" t="e">
        <f>VLOOKUP(A1066,'Master Data'!A:P,23,FALSE)</f>
        <v>#N/A</v>
      </c>
      <c r="N1066" s="72" t="e">
        <f t="shared" si="122"/>
        <v>#N/A</v>
      </c>
      <c r="O1066" s="21"/>
      <c r="P1066" s="21"/>
      <c r="Q1066" s="256"/>
      <c r="R1066" s="67"/>
      <c r="S1066" s="67"/>
      <c r="T1066" s="369"/>
      <c r="U1066" s="384">
        <v>453</v>
      </c>
      <c r="V1066" s="12"/>
      <c r="W1066" s="12"/>
      <c r="X1066" s="12"/>
      <c r="Y1066" s="12"/>
      <c r="Z1066" s="12"/>
      <c r="AA1066" s="6"/>
      <c r="AB1066"/>
      <c r="AE1066" s="12"/>
      <c r="AF1066" s="12"/>
      <c r="AG1066" s="12"/>
      <c r="AH1066" s="12"/>
      <c r="AI1066" s="12"/>
      <c r="AJ1066" s="12"/>
    </row>
    <row r="1067" spans="1:36" s="268" customFormat="1">
      <c r="A1067" s="69"/>
      <c r="B1067" s="17" t="str">
        <f>IFERROR(VLOOKUP($H1067,'QB Inv Curr'!$H:$AD,13,FALSE),"")</f>
        <v/>
      </c>
      <c r="C1067" s="17" t="str">
        <f>IFERROR(VLOOKUP($H1067,'QB Inv Curr'!$H:$AE,23,FALSE),"")</f>
        <v/>
      </c>
      <c r="D1067" s="17" t="str">
        <f>IFERROR(VLOOKUP($H1067,'QB Inv Curr'!$H:$AL,29,FALSE),"")</f>
        <v/>
      </c>
      <c r="E1067" s="17" t="str">
        <f t="shared" si="117"/>
        <v/>
      </c>
      <c r="F1067" s="17" t="str">
        <f t="shared" si="116"/>
        <v/>
      </c>
      <c r="G1067" s="20"/>
      <c r="H1067" s="69"/>
      <c r="I1067" s="20" t="s">
        <v>1254</v>
      </c>
      <c r="J1067" s="279"/>
      <c r="K1067" s="523"/>
      <c r="L1067" s="21">
        <v>2</v>
      </c>
      <c r="M1067" s="275" t="e">
        <f>VLOOKUP(A1067,'Master Data'!A:P,23,FALSE)</f>
        <v>#N/A</v>
      </c>
      <c r="N1067" s="72" t="e">
        <f t="shared" si="122"/>
        <v>#N/A</v>
      </c>
      <c r="O1067" s="21"/>
      <c r="P1067" s="21"/>
      <c r="Q1067" s="256"/>
      <c r="R1067" s="67"/>
      <c r="S1067" s="67"/>
      <c r="T1067" s="369"/>
      <c r="U1067" s="384">
        <v>454</v>
      </c>
      <c r="V1067" s="12"/>
      <c r="W1067" s="12"/>
      <c r="X1067" s="12"/>
      <c r="Y1067" s="12"/>
      <c r="Z1067" s="12"/>
      <c r="AA1067" s="6"/>
      <c r="AB1067"/>
      <c r="AE1067" s="12"/>
      <c r="AF1067" s="12"/>
      <c r="AG1067" s="12"/>
      <c r="AH1067" s="12"/>
      <c r="AI1067" s="12"/>
      <c r="AJ1067" s="12"/>
    </row>
    <row r="1068" spans="1:36" s="268" customFormat="1">
      <c r="A1068" s="69"/>
      <c r="B1068" s="17" t="str">
        <f>IFERROR(VLOOKUP($H1068,'QB Inv Curr'!$H:$AD,13,FALSE),"")</f>
        <v/>
      </c>
      <c r="C1068" s="17" t="str">
        <f>IFERROR(VLOOKUP($H1068,'QB Inv Curr'!$H:$AE,23,FALSE),"")</f>
        <v/>
      </c>
      <c r="D1068" s="17" t="str">
        <f>IFERROR(VLOOKUP($H1068,'QB Inv Curr'!$H:$AL,29,FALSE),"")</f>
        <v/>
      </c>
      <c r="E1068" s="17" t="str">
        <f t="shared" si="117"/>
        <v/>
      </c>
      <c r="F1068" s="17" t="str">
        <f t="shared" si="116"/>
        <v/>
      </c>
      <c r="G1068" s="20"/>
      <c r="H1068" s="69"/>
      <c r="I1068" s="20" t="s">
        <v>1263</v>
      </c>
      <c r="J1068" s="279"/>
      <c r="K1068" s="523"/>
      <c r="L1068" s="21">
        <v>4</v>
      </c>
      <c r="M1068" s="275" t="e">
        <f>VLOOKUP(A1068,'Master Data'!A:P,23,FALSE)</f>
        <v>#N/A</v>
      </c>
      <c r="N1068" s="72" t="e">
        <f t="shared" si="122"/>
        <v>#N/A</v>
      </c>
      <c r="O1068" s="21"/>
      <c r="P1068" s="21"/>
      <c r="Q1068" s="256"/>
      <c r="R1068" s="67"/>
      <c r="S1068" s="67"/>
      <c r="T1068" s="369"/>
      <c r="U1068" s="384">
        <v>455</v>
      </c>
      <c r="V1068" s="12"/>
      <c r="W1068" s="12"/>
      <c r="X1068" s="12"/>
      <c r="Y1068" s="12"/>
      <c r="Z1068" s="12"/>
      <c r="AA1068" s="6"/>
      <c r="AB1068"/>
      <c r="AE1068" s="12"/>
      <c r="AF1068" s="12"/>
      <c r="AG1068" s="12"/>
      <c r="AH1068" s="12"/>
      <c r="AI1068" s="12"/>
      <c r="AJ1068" s="12"/>
    </row>
    <row r="1069" spans="1:36" s="268" customFormat="1">
      <c r="A1069" s="69"/>
      <c r="B1069" s="17" t="str">
        <f>IFERROR(VLOOKUP($H1069,'QB Inv Curr'!$H:$AD,13,FALSE),"")</f>
        <v/>
      </c>
      <c r="C1069" s="17" t="str">
        <f>IFERROR(VLOOKUP($H1069,'QB Inv Curr'!$H:$AE,23,FALSE),"")</f>
        <v/>
      </c>
      <c r="D1069" s="17" t="str">
        <f>IFERROR(VLOOKUP($H1069,'QB Inv Curr'!$H:$AL,29,FALSE),"")</f>
        <v/>
      </c>
      <c r="E1069" s="17" t="str">
        <f t="shared" si="117"/>
        <v/>
      </c>
      <c r="F1069" s="17" t="str">
        <f t="shared" si="116"/>
        <v/>
      </c>
      <c r="G1069" s="20"/>
      <c r="H1069" s="69"/>
      <c r="I1069" s="20" t="s">
        <v>1264</v>
      </c>
      <c r="J1069" s="279"/>
      <c r="K1069" s="523"/>
      <c r="L1069" s="21">
        <v>12</v>
      </c>
      <c r="M1069" s="275" t="e">
        <f>VLOOKUP(A1069,'Master Data'!A:P,23,FALSE)</f>
        <v>#N/A</v>
      </c>
      <c r="N1069" s="72" t="e">
        <f t="shared" si="122"/>
        <v>#N/A</v>
      </c>
      <c r="O1069" s="21"/>
      <c r="P1069" s="21"/>
      <c r="Q1069" s="256"/>
      <c r="R1069" s="67"/>
      <c r="S1069" s="67"/>
      <c r="T1069" s="369"/>
      <c r="U1069" s="385">
        <v>456</v>
      </c>
      <c r="V1069" s="12"/>
      <c r="W1069" s="12"/>
      <c r="X1069" s="12"/>
      <c r="Y1069" s="12"/>
      <c r="Z1069" s="12"/>
      <c r="AA1069" s="6"/>
      <c r="AB1069"/>
      <c r="AE1069" s="12"/>
      <c r="AF1069" s="12"/>
      <c r="AG1069" s="12"/>
      <c r="AH1069" s="12"/>
      <c r="AI1069" s="12"/>
      <c r="AJ1069" s="12"/>
    </row>
    <row r="1070" spans="1:36" s="268" customFormat="1">
      <c r="A1070" s="69"/>
      <c r="B1070" s="17" t="str">
        <f>IFERROR(VLOOKUP($H1070,'QB Inv Curr'!$H:$AD,13,FALSE),"")</f>
        <v/>
      </c>
      <c r="C1070" s="17" t="str">
        <f>IFERROR(VLOOKUP($H1070,'QB Inv Curr'!$H:$AE,23,FALSE),"")</f>
        <v/>
      </c>
      <c r="D1070" s="17" t="str">
        <f>IFERROR(VLOOKUP($H1070,'QB Inv Curr'!$H:$AL,29,FALSE),"")</f>
        <v/>
      </c>
      <c r="E1070" s="17" t="str">
        <f t="shared" si="117"/>
        <v/>
      </c>
      <c r="F1070" s="17" t="str">
        <f t="shared" si="116"/>
        <v/>
      </c>
      <c r="G1070" s="20"/>
      <c r="H1070" s="69"/>
      <c r="I1070" s="20" t="s">
        <v>1265</v>
      </c>
      <c r="J1070" s="279"/>
      <c r="K1070" s="523"/>
      <c r="L1070" s="21">
        <v>12</v>
      </c>
      <c r="M1070" s="275" t="e">
        <f>VLOOKUP(A1070,'Master Data'!A:P,23,FALSE)</f>
        <v>#N/A</v>
      </c>
      <c r="N1070" s="72" t="e">
        <f t="shared" si="122"/>
        <v>#N/A</v>
      </c>
      <c r="O1070" s="21"/>
      <c r="P1070" s="21"/>
      <c r="Q1070" s="256"/>
      <c r="R1070" s="67"/>
      <c r="S1070" s="67"/>
      <c r="T1070" s="369"/>
      <c r="U1070" s="384">
        <v>457</v>
      </c>
      <c r="V1070" s="12"/>
      <c r="W1070" s="12"/>
      <c r="X1070" s="12"/>
      <c r="Y1070" s="12"/>
      <c r="Z1070" s="12"/>
      <c r="AA1070" s="6"/>
      <c r="AB1070"/>
      <c r="AE1070" s="12"/>
      <c r="AF1070" s="12"/>
      <c r="AG1070" s="12"/>
      <c r="AH1070" s="12"/>
      <c r="AI1070" s="12"/>
      <c r="AJ1070" s="12"/>
    </row>
    <row r="1071" spans="1:36" s="268" customFormat="1">
      <c r="A1071" s="69"/>
      <c r="B1071" s="17" t="str">
        <f>IFERROR(VLOOKUP($H1071,'QB Inv Curr'!$H:$AD,13,FALSE),"")</f>
        <v/>
      </c>
      <c r="C1071" s="17" t="str">
        <f>IFERROR(VLOOKUP($H1071,'QB Inv Curr'!$H:$AE,23,FALSE),"")</f>
        <v/>
      </c>
      <c r="D1071" s="17" t="str">
        <f>IFERROR(VLOOKUP($H1071,'QB Inv Curr'!$H:$AL,29,FALSE),"")</f>
        <v/>
      </c>
      <c r="E1071" s="17" t="str">
        <f t="shared" si="117"/>
        <v/>
      </c>
      <c r="F1071" s="17" t="str">
        <f t="shared" si="116"/>
        <v/>
      </c>
      <c r="G1071" s="20"/>
      <c r="H1071" s="69"/>
      <c r="I1071" s="20" t="s">
        <v>1266</v>
      </c>
      <c r="J1071" s="279"/>
      <c r="K1071" s="523"/>
      <c r="L1071" s="21">
        <v>4</v>
      </c>
      <c r="M1071" s="275" t="e">
        <f>VLOOKUP(A1071,'Master Data'!A:P,23,FALSE)</f>
        <v>#N/A</v>
      </c>
      <c r="N1071" s="72" t="e">
        <f t="shared" si="122"/>
        <v>#N/A</v>
      </c>
      <c r="O1071" s="21"/>
      <c r="P1071" s="21"/>
      <c r="Q1071" s="256"/>
      <c r="R1071" s="67"/>
      <c r="S1071" s="67"/>
      <c r="T1071" s="369"/>
      <c r="U1071" s="384">
        <v>458</v>
      </c>
      <c r="V1071" s="12"/>
      <c r="W1071" s="12"/>
      <c r="X1071" s="12"/>
      <c r="Y1071" s="12"/>
      <c r="Z1071" s="12"/>
      <c r="AA1071" s="6"/>
      <c r="AB1071"/>
      <c r="AE1071" s="12"/>
      <c r="AF1071" s="12"/>
      <c r="AG1071" s="12"/>
      <c r="AH1071" s="12"/>
      <c r="AI1071" s="12"/>
      <c r="AJ1071" s="12"/>
    </row>
    <row r="1072" spans="1:36" s="268" customFormat="1">
      <c r="A1072" s="69"/>
      <c r="B1072" s="17" t="str">
        <f>IFERROR(VLOOKUP($H1072,'QB Inv Curr'!$H:$AD,13,FALSE),"")</f>
        <v/>
      </c>
      <c r="C1072" s="17" t="str">
        <f>IFERROR(VLOOKUP($H1072,'QB Inv Curr'!$H:$AE,23,FALSE),"")</f>
        <v/>
      </c>
      <c r="D1072" s="17" t="str">
        <f>IFERROR(VLOOKUP($H1072,'QB Inv Curr'!$H:$AL,29,FALSE),"")</f>
        <v/>
      </c>
      <c r="E1072" s="17" t="str">
        <f t="shared" si="117"/>
        <v/>
      </c>
      <c r="F1072" s="17" t="str">
        <f t="shared" si="116"/>
        <v/>
      </c>
      <c r="G1072" s="554"/>
      <c r="H1072" s="69"/>
      <c r="I1072" s="20" t="s">
        <v>1267</v>
      </c>
      <c r="J1072" s="279"/>
      <c r="K1072" s="523"/>
      <c r="L1072" s="21">
        <v>4</v>
      </c>
      <c r="M1072" s="275" t="e">
        <f>VLOOKUP(A1072,'Master Data'!A:P,23,FALSE)</f>
        <v>#N/A</v>
      </c>
      <c r="N1072" s="72" t="e">
        <f t="shared" si="122"/>
        <v>#N/A</v>
      </c>
      <c r="O1072" s="21"/>
      <c r="P1072" s="21"/>
      <c r="Q1072" s="256"/>
      <c r="R1072" s="67"/>
      <c r="S1072" s="67"/>
      <c r="T1072" s="369"/>
      <c r="U1072" s="384">
        <v>459</v>
      </c>
      <c r="V1072" s="12"/>
      <c r="W1072" s="12"/>
      <c r="X1072" s="12"/>
      <c r="Y1072" s="12"/>
      <c r="Z1072" s="12"/>
      <c r="AA1072" s="6"/>
      <c r="AB1072"/>
      <c r="AE1072" s="12"/>
      <c r="AF1072" s="12"/>
      <c r="AG1072" s="12"/>
      <c r="AH1072" s="12"/>
      <c r="AI1072" s="12"/>
      <c r="AJ1072" s="12"/>
    </row>
    <row r="1073" spans="1:36" s="268" customFormat="1">
      <c r="A1073" s="69"/>
      <c r="B1073" s="17" t="str">
        <f>IFERROR(VLOOKUP($H1073,'QB Inv Curr'!$H:$AD,13,FALSE),"")</f>
        <v/>
      </c>
      <c r="C1073" s="17" t="str">
        <f>IFERROR(VLOOKUP($H1073,'QB Inv Curr'!$H:$AE,23,FALSE),"")</f>
        <v/>
      </c>
      <c r="D1073" s="17" t="str">
        <f>IFERROR(VLOOKUP($H1073,'QB Inv Curr'!$H:$AL,29,FALSE),"")</f>
        <v/>
      </c>
      <c r="E1073" s="17" t="str">
        <f t="shared" si="117"/>
        <v/>
      </c>
      <c r="F1073" s="17" t="str">
        <f t="shared" si="116"/>
        <v/>
      </c>
      <c r="G1073" s="554"/>
      <c r="H1073" s="69"/>
      <c r="I1073" s="20" t="s">
        <v>1268</v>
      </c>
      <c r="J1073" s="279"/>
      <c r="K1073" s="523"/>
      <c r="L1073" s="21">
        <v>4</v>
      </c>
      <c r="M1073" s="275" t="e">
        <f>VLOOKUP(A1073,'Master Data'!A:P,23,FALSE)</f>
        <v>#N/A</v>
      </c>
      <c r="N1073" s="72" t="e">
        <f t="shared" si="122"/>
        <v>#N/A</v>
      </c>
      <c r="O1073" s="21"/>
      <c r="P1073" s="21"/>
      <c r="Q1073" s="256"/>
      <c r="R1073" s="67"/>
      <c r="S1073" s="67"/>
      <c r="T1073" s="369"/>
      <c r="U1073" s="384">
        <v>460</v>
      </c>
      <c r="V1073" s="12"/>
      <c r="W1073" s="12"/>
      <c r="X1073" s="12"/>
      <c r="Y1073" s="12"/>
      <c r="Z1073" s="12"/>
      <c r="AA1073" s="6"/>
      <c r="AB1073"/>
      <c r="AE1073" s="12"/>
      <c r="AF1073" s="12"/>
      <c r="AG1073" s="12"/>
      <c r="AH1073" s="12"/>
      <c r="AI1073" s="12"/>
      <c r="AJ1073" s="12"/>
    </row>
    <row r="1074" spans="1:36" s="268" customFormat="1">
      <c r="A1074" s="561"/>
      <c r="B1074" s="17" t="str">
        <f>IFERROR(VLOOKUP($H1074,'QB Inv Curr'!$H:$AD,13,FALSE),"")</f>
        <v/>
      </c>
      <c r="C1074" s="17" t="str">
        <f>IFERROR(VLOOKUP($H1074,'QB Inv Curr'!$H:$AE,23,FALSE),"")</f>
        <v/>
      </c>
      <c r="D1074" s="17" t="str">
        <f>IFERROR(VLOOKUP($H1074,'QB Inv Curr'!$H:$AL,29,FALSE),"")</f>
        <v/>
      </c>
      <c r="E1074" s="17" t="str">
        <f t="shared" si="117"/>
        <v/>
      </c>
      <c r="F1074" s="17" t="str">
        <f t="shared" si="116"/>
        <v/>
      </c>
      <c r="G1074" s="9"/>
      <c r="H1074" s="561"/>
      <c r="I1074" s="9"/>
      <c r="J1074" s="286"/>
      <c r="K1074" s="522"/>
      <c r="L1074" s="10"/>
      <c r="M1074" s="81"/>
      <c r="N1074" s="81"/>
      <c r="O1074" s="10"/>
      <c r="P1074" s="10"/>
      <c r="Q1074" s="11"/>
      <c r="R1074" s="11"/>
      <c r="S1074" s="11"/>
      <c r="T1074" s="382"/>
      <c r="U1074" s="385">
        <v>461</v>
      </c>
      <c r="V1074" s="12"/>
      <c r="W1074" s="12"/>
      <c r="X1074" s="12"/>
      <c r="Y1074" s="12"/>
      <c r="Z1074" s="12"/>
      <c r="AA1074" s="6"/>
      <c r="AB1074"/>
      <c r="AE1074" s="12"/>
      <c r="AF1074" s="12"/>
      <c r="AG1074" s="12"/>
      <c r="AH1074" s="12"/>
      <c r="AI1074" s="12"/>
      <c r="AJ1074" s="12"/>
    </row>
    <row r="1075" spans="1:36" s="268" customFormat="1" ht="31.5">
      <c r="A1075" s="555" t="s">
        <v>416</v>
      </c>
      <c r="B1075" s="17">
        <f>IFERROR(VLOOKUP($H1075,'QB Inv Curr'!$H:$AD,13,FALSE),"")</f>
        <v>278</v>
      </c>
      <c r="C1075" s="17">
        <f>IFERROR(VLOOKUP($H1075,'QB Inv Curr'!$H:$AE,23,FALSE),"")</f>
        <v>0</v>
      </c>
      <c r="D1075" s="17">
        <f>IFERROR(VLOOKUP($H1075,'QB Inv Curr'!$H:$AL,29,FALSE),"")</f>
        <v>1.5</v>
      </c>
      <c r="E1075" s="17">
        <f t="shared" si="117"/>
        <v>185.33333333333334</v>
      </c>
      <c r="F1075" s="17">
        <f t="shared" si="116"/>
        <v>18</v>
      </c>
      <c r="G1075" s="38" t="s">
        <v>417</v>
      </c>
      <c r="H1075" s="555" t="s">
        <v>416</v>
      </c>
      <c r="I1075" s="542"/>
      <c r="J1075" s="278" t="s">
        <v>1269</v>
      </c>
      <c r="K1075" s="521">
        <v>810797031305</v>
      </c>
      <c r="L1075" s="17">
        <v>1</v>
      </c>
      <c r="M1075" s="78"/>
      <c r="N1075" s="78"/>
      <c r="O1075" s="17">
        <v>72</v>
      </c>
      <c r="P1075" s="17">
        <v>18</v>
      </c>
      <c r="Q1075" s="18">
        <v>16.850000000000001</v>
      </c>
      <c r="R1075" s="255" t="e">
        <v>#N/A</v>
      </c>
      <c r="S1075" s="255" t="e">
        <v>#N/A</v>
      </c>
      <c r="T1075" s="371"/>
      <c r="U1075" s="384">
        <v>462</v>
      </c>
      <c r="V1075" s="12"/>
      <c r="W1075" s="66">
        <f>Q1075*1.55</f>
        <v>26.117500000000003</v>
      </c>
      <c r="X1075" s="260">
        <f>SUM(W1075-Q1075)/W1075</f>
        <v>0.35483870967741937</v>
      </c>
      <c r="Y1075" s="66">
        <f>Y1070</f>
        <v>0</v>
      </c>
      <c r="Z1075" s="260" t="e">
        <f>SUM(Y1075-W1075)/Y1075</f>
        <v>#DIV/0!</v>
      </c>
      <c r="AA1075" s="287">
        <f>AA1070</f>
        <v>0</v>
      </c>
      <c r="AB1075" s="261" t="e">
        <f>SUM(AA1075-Q1075)/AA1075</f>
        <v>#DIV/0!</v>
      </c>
      <c r="AE1075" s="12"/>
      <c r="AF1075" s="12"/>
      <c r="AG1075" s="12"/>
      <c r="AH1075" s="12"/>
      <c r="AI1075" s="12"/>
      <c r="AJ1075" s="12"/>
    </row>
    <row r="1076" spans="1:36" s="268" customFormat="1">
      <c r="A1076" s="69"/>
      <c r="B1076" s="17" t="str">
        <f>IFERROR(VLOOKUP($H1076,'QB Inv Curr'!$H:$AD,13,FALSE),"")</f>
        <v/>
      </c>
      <c r="C1076" s="17" t="str">
        <f>IFERROR(VLOOKUP($H1076,'QB Inv Curr'!$H:$AE,23,FALSE),"")</f>
        <v/>
      </c>
      <c r="D1076" s="17" t="str">
        <f>IFERROR(VLOOKUP($H1076,'QB Inv Curr'!$H:$AL,29,FALSE),"")</f>
        <v/>
      </c>
      <c r="E1076" s="17" t="str">
        <f t="shared" si="117"/>
        <v/>
      </c>
      <c r="F1076" s="17" t="str">
        <f t="shared" si="116"/>
        <v/>
      </c>
      <c r="G1076" s="20"/>
      <c r="H1076" s="69"/>
      <c r="I1076" s="20" t="s">
        <v>1270</v>
      </c>
      <c r="J1076" s="279"/>
      <c r="K1076" s="523"/>
      <c r="L1076" s="21">
        <v>1</v>
      </c>
      <c r="M1076" s="275" t="e">
        <f>VLOOKUP(A1076,'Master Data'!A:P,23,FALSE)</f>
        <v>#N/A</v>
      </c>
      <c r="N1076" s="72" t="e">
        <f t="shared" ref="N1076:N1079" si="123">M1076*L1076</f>
        <v>#N/A</v>
      </c>
      <c r="O1076" s="21"/>
      <c r="P1076" s="21"/>
      <c r="Q1076" s="269"/>
      <c r="R1076" s="67"/>
      <c r="S1076" s="67"/>
      <c r="T1076" s="369"/>
      <c r="U1076" s="384">
        <v>463</v>
      </c>
      <c r="V1076" s="12"/>
      <c r="W1076" s="23"/>
      <c r="X1076" s="23"/>
      <c r="Y1076" s="23"/>
      <c r="Z1076" s="23"/>
      <c r="AA1076" s="287"/>
      <c r="AB1076"/>
      <c r="AE1076" s="12"/>
      <c r="AF1076" s="12"/>
      <c r="AG1076" s="12"/>
      <c r="AH1076" s="12"/>
      <c r="AI1076" s="12"/>
      <c r="AJ1076" s="12"/>
    </row>
    <row r="1077" spans="1:36" s="268" customFormat="1">
      <c r="A1077" s="69"/>
      <c r="B1077" s="17" t="str">
        <f>IFERROR(VLOOKUP($H1077,'QB Inv Curr'!$H:$AD,13,FALSE),"")</f>
        <v/>
      </c>
      <c r="C1077" s="17" t="str">
        <f>IFERROR(VLOOKUP($H1077,'QB Inv Curr'!$H:$AE,23,FALSE),"")</f>
        <v/>
      </c>
      <c r="D1077" s="17" t="str">
        <f>IFERROR(VLOOKUP($H1077,'QB Inv Curr'!$H:$AL,29,FALSE),"")</f>
        <v/>
      </c>
      <c r="E1077" s="17" t="str">
        <f t="shared" si="117"/>
        <v/>
      </c>
      <c r="F1077" s="17" t="str">
        <f t="shared" si="116"/>
        <v/>
      </c>
      <c r="G1077" s="20"/>
      <c r="H1077" s="69"/>
      <c r="I1077" s="20" t="s">
        <v>1271</v>
      </c>
      <c r="J1077" s="279"/>
      <c r="K1077" s="523"/>
      <c r="L1077" s="21">
        <v>1</v>
      </c>
      <c r="M1077" s="275" t="e">
        <f>VLOOKUP(A1077,'Master Data'!A:P,23,FALSE)</f>
        <v>#N/A</v>
      </c>
      <c r="N1077" s="72" t="e">
        <f t="shared" si="123"/>
        <v>#N/A</v>
      </c>
      <c r="O1077" s="21"/>
      <c r="P1077" s="21"/>
      <c r="Q1077" s="256"/>
      <c r="R1077" s="67"/>
      <c r="S1077" s="67"/>
      <c r="T1077" s="369"/>
      <c r="U1077" s="384">
        <v>464</v>
      </c>
      <c r="V1077" s="12"/>
      <c r="W1077" s="12"/>
      <c r="X1077" s="12"/>
      <c r="Y1077" s="12"/>
      <c r="Z1077" s="12"/>
      <c r="AA1077" s="6"/>
      <c r="AB1077"/>
      <c r="AE1077" s="12"/>
      <c r="AF1077" s="12"/>
      <c r="AG1077" s="12"/>
      <c r="AH1077" s="12"/>
      <c r="AI1077" s="12"/>
      <c r="AJ1077" s="12"/>
    </row>
    <row r="1078" spans="1:36" s="268" customFormat="1">
      <c r="A1078" s="69"/>
      <c r="B1078" s="17" t="str">
        <f>IFERROR(VLOOKUP($H1078,'QB Inv Curr'!$H:$AD,13,FALSE),"")</f>
        <v/>
      </c>
      <c r="C1078" s="17" t="str">
        <f>IFERROR(VLOOKUP($H1078,'QB Inv Curr'!$H:$AE,23,FALSE),"")</f>
        <v/>
      </c>
      <c r="D1078" s="17" t="str">
        <f>IFERROR(VLOOKUP($H1078,'QB Inv Curr'!$H:$AL,29,FALSE),"")</f>
        <v/>
      </c>
      <c r="E1078" s="17" t="str">
        <f t="shared" si="117"/>
        <v/>
      </c>
      <c r="F1078" s="17" t="str">
        <f t="shared" si="116"/>
        <v/>
      </c>
      <c r="G1078" s="20"/>
      <c r="H1078" s="69"/>
      <c r="I1078" s="20" t="s">
        <v>1272</v>
      </c>
      <c r="J1078" s="279"/>
      <c r="K1078" s="523"/>
      <c r="L1078" s="21">
        <v>1</v>
      </c>
      <c r="M1078" s="275" t="e">
        <f>VLOOKUP(A1078,'Master Data'!A:P,23,FALSE)</f>
        <v>#N/A</v>
      </c>
      <c r="N1078" s="72" t="e">
        <f t="shared" si="123"/>
        <v>#N/A</v>
      </c>
      <c r="O1078" s="21"/>
      <c r="P1078" s="21"/>
      <c r="Q1078" s="256"/>
      <c r="R1078" s="67"/>
      <c r="S1078" s="67"/>
      <c r="T1078" s="369"/>
      <c r="U1078" s="384">
        <v>465</v>
      </c>
      <c r="V1078" s="12"/>
      <c r="W1078" s="12"/>
      <c r="X1078" s="12"/>
      <c r="Y1078" s="12"/>
      <c r="Z1078" s="12"/>
      <c r="AA1078" s="6"/>
      <c r="AB1078"/>
      <c r="AE1078" s="12"/>
      <c r="AF1078" s="12"/>
      <c r="AG1078" s="12"/>
      <c r="AH1078" s="12"/>
      <c r="AI1078" s="12"/>
      <c r="AJ1078" s="12"/>
    </row>
    <row r="1079" spans="1:36" s="268" customFormat="1">
      <c r="A1079" s="69"/>
      <c r="B1079" s="17" t="str">
        <f>IFERROR(VLOOKUP($H1079,'QB Inv Curr'!$H:$AD,13,FALSE),"")</f>
        <v/>
      </c>
      <c r="C1079" s="17" t="str">
        <f>IFERROR(VLOOKUP($H1079,'QB Inv Curr'!$H:$AE,23,FALSE),"")</f>
        <v/>
      </c>
      <c r="D1079" s="17" t="str">
        <f>IFERROR(VLOOKUP($H1079,'QB Inv Curr'!$H:$AL,29,FALSE),"")</f>
        <v/>
      </c>
      <c r="E1079" s="17" t="str">
        <f t="shared" si="117"/>
        <v/>
      </c>
      <c r="F1079" s="17" t="str">
        <f t="shared" si="116"/>
        <v/>
      </c>
      <c r="G1079" s="20"/>
      <c r="H1079" s="69"/>
      <c r="I1079" s="20" t="s">
        <v>1273</v>
      </c>
      <c r="J1079" s="279"/>
      <c r="K1079" s="523"/>
      <c r="L1079" s="21">
        <v>1</v>
      </c>
      <c r="M1079" s="275" t="e">
        <f>VLOOKUP(A1079,'Master Data'!A:P,23,FALSE)</f>
        <v>#N/A</v>
      </c>
      <c r="N1079" s="72" t="e">
        <f t="shared" si="123"/>
        <v>#N/A</v>
      </c>
      <c r="O1079" s="21"/>
      <c r="P1079" s="21"/>
      <c r="Q1079" s="256"/>
      <c r="R1079" s="67"/>
      <c r="S1079" s="67"/>
      <c r="T1079" s="369"/>
      <c r="U1079" s="385">
        <v>466</v>
      </c>
      <c r="V1079" s="12"/>
      <c r="W1079" s="12"/>
      <c r="X1079" s="12"/>
      <c r="Y1079" s="12"/>
      <c r="Z1079" s="12"/>
      <c r="AA1079" s="6"/>
      <c r="AB1079"/>
      <c r="AE1079" s="12"/>
      <c r="AF1079" s="12"/>
      <c r="AG1079" s="12"/>
      <c r="AH1079" s="12"/>
      <c r="AI1079" s="12"/>
      <c r="AJ1079" s="12"/>
    </row>
    <row r="1080" spans="1:36" s="268" customFormat="1">
      <c r="A1080" s="561"/>
      <c r="B1080" s="17" t="str">
        <f>IFERROR(VLOOKUP($H1080,'QB Inv Curr'!$H:$AD,13,FALSE),"")</f>
        <v/>
      </c>
      <c r="C1080" s="17" t="str">
        <f>IFERROR(VLOOKUP($H1080,'QB Inv Curr'!$H:$AE,23,FALSE),"")</f>
        <v/>
      </c>
      <c r="D1080" s="17" t="str">
        <f>IFERROR(VLOOKUP($H1080,'QB Inv Curr'!$H:$AL,29,FALSE),"")</f>
        <v/>
      </c>
      <c r="E1080" s="17" t="str">
        <f t="shared" si="117"/>
        <v/>
      </c>
      <c r="F1080" s="17" t="str">
        <f t="shared" si="116"/>
        <v/>
      </c>
      <c r="G1080" s="9"/>
      <c r="H1080" s="561"/>
      <c r="I1080" s="9"/>
      <c r="J1080" s="286"/>
      <c r="K1080" s="522"/>
      <c r="L1080" s="10"/>
      <c r="M1080" s="81"/>
      <c r="N1080" s="81"/>
      <c r="O1080" s="10"/>
      <c r="P1080" s="10"/>
      <c r="Q1080" s="11"/>
      <c r="R1080" s="11"/>
      <c r="S1080" s="11"/>
      <c r="T1080" s="382"/>
      <c r="U1080" s="384">
        <v>467</v>
      </c>
      <c r="V1080" s="12"/>
      <c r="W1080" s="12"/>
      <c r="X1080" s="12"/>
      <c r="Y1080" s="12"/>
      <c r="Z1080" s="12"/>
      <c r="AA1080" s="6"/>
      <c r="AB1080"/>
      <c r="AE1080" s="12"/>
      <c r="AF1080" s="12"/>
      <c r="AG1080" s="12"/>
      <c r="AH1080" s="12"/>
      <c r="AI1080" s="12"/>
      <c r="AJ1080" s="12"/>
    </row>
    <row r="1081" spans="1:36" s="268" customFormat="1" ht="31.5">
      <c r="A1081" s="555" t="s">
        <v>419</v>
      </c>
      <c r="B1081" s="17">
        <f>IFERROR(VLOOKUP($H1081,'QB Inv Curr'!$H:$AD,13,FALSE),"")</f>
        <v>163</v>
      </c>
      <c r="C1081" s="17">
        <f>IFERROR(VLOOKUP($H1081,'QB Inv Curr'!$H:$AE,23,FALSE),"")</f>
        <v>0</v>
      </c>
      <c r="D1081" s="17">
        <f>IFERROR(VLOOKUP($H1081,'QB Inv Curr'!$H:$AL,29,FALSE),"")</f>
        <v>0.8</v>
      </c>
      <c r="E1081" s="17">
        <f t="shared" si="117"/>
        <v>203.75</v>
      </c>
      <c r="F1081" s="17">
        <f t="shared" si="116"/>
        <v>9.6000000000000014</v>
      </c>
      <c r="G1081" s="38" t="s">
        <v>1274</v>
      </c>
      <c r="H1081" s="555" t="s">
        <v>419</v>
      </c>
      <c r="I1081" s="542"/>
      <c r="J1081" s="278" t="s">
        <v>1275</v>
      </c>
      <c r="K1081" s="521">
        <v>810797031312</v>
      </c>
      <c r="L1081" s="17">
        <v>1</v>
      </c>
      <c r="M1081" s="78"/>
      <c r="N1081" s="78"/>
      <c r="O1081" s="17">
        <v>42</v>
      </c>
      <c r="P1081" s="17">
        <v>20</v>
      </c>
      <c r="Q1081" s="18">
        <v>28.62</v>
      </c>
      <c r="R1081" s="255" t="e">
        <v>#N/A</v>
      </c>
      <c r="S1081" s="255" t="e">
        <v>#N/A</v>
      </c>
      <c r="T1081" s="371"/>
      <c r="U1081" s="384">
        <v>468</v>
      </c>
      <c r="V1081" s="12"/>
      <c r="W1081" s="66">
        <f>Q1081*1.55</f>
        <v>44.361000000000004</v>
      </c>
      <c r="X1081" s="260">
        <f>SUM(W1081-Q1081)/W1081</f>
        <v>0.35483870967741937</v>
      </c>
      <c r="Y1081" s="66">
        <f>Y1076</f>
        <v>0</v>
      </c>
      <c r="Z1081" s="260" t="e">
        <f>SUM(Y1081-W1081)/Y1081</f>
        <v>#DIV/0!</v>
      </c>
      <c r="AA1081" s="287">
        <f>AA1076</f>
        <v>0</v>
      </c>
      <c r="AB1081" s="261" t="e">
        <f>SUM(AA1081-Q1081)/AA1081</f>
        <v>#DIV/0!</v>
      </c>
      <c r="AE1081" s="12"/>
      <c r="AF1081" s="12"/>
      <c r="AG1081" s="12"/>
      <c r="AH1081" s="12"/>
      <c r="AI1081" s="12"/>
      <c r="AJ1081" s="12"/>
    </row>
    <row r="1082" spans="1:36" s="268" customFormat="1">
      <c r="A1082" s="69"/>
      <c r="B1082" s="17" t="str">
        <f>IFERROR(VLOOKUP($H1082,'QB Inv Curr'!$H:$AD,13,FALSE),"")</f>
        <v/>
      </c>
      <c r="C1082" s="17" t="str">
        <f>IFERROR(VLOOKUP($H1082,'QB Inv Curr'!$H:$AE,23,FALSE),"")</f>
        <v/>
      </c>
      <c r="D1082" s="17" t="str">
        <f>IFERROR(VLOOKUP($H1082,'QB Inv Curr'!$H:$AL,29,FALSE),"")</f>
        <v/>
      </c>
      <c r="E1082" s="17" t="str">
        <f t="shared" si="117"/>
        <v/>
      </c>
      <c r="F1082" s="17" t="str">
        <f t="shared" si="116"/>
        <v/>
      </c>
      <c r="G1082" s="20"/>
      <c r="H1082" s="69"/>
      <c r="I1082" s="20" t="s">
        <v>1276</v>
      </c>
      <c r="J1082" s="279"/>
      <c r="K1082" s="523"/>
      <c r="L1082" s="21">
        <v>1</v>
      </c>
      <c r="M1082" s="275" t="e">
        <f>VLOOKUP(A1082,'Master Data'!A:P,23,FALSE)</f>
        <v>#N/A</v>
      </c>
      <c r="N1082" s="72" t="e">
        <f t="shared" ref="N1082:N1087" si="124">M1082*L1082</f>
        <v>#N/A</v>
      </c>
      <c r="O1082" s="21"/>
      <c r="P1082" s="21"/>
      <c r="Q1082" s="269"/>
      <c r="R1082" s="67"/>
      <c r="S1082" s="67"/>
      <c r="T1082" s="369"/>
      <c r="U1082" s="384">
        <v>469</v>
      </c>
      <c r="V1082" s="12"/>
      <c r="W1082" s="23"/>
      <c r="X1082" s="23"/>
      <c r="Y1082" s="23"/>
      <c r="Z1082" s="23"/>
      <c r="AA1082" s="287"/>
      <c r="AB1082"/>
      <c r="AE1082" s="12"/>
      <c r="AF1082" s="12"/>
      <c r="AG1082" s="12"/>
      <c r="AH1082" s="12"/>
      <c r="AI1082" s="12"/>
      <c r="AJ1082" s="12"/>
    </row>
    <row r="1083" spans="1:36" s="268" customFormat="1">
      <c r="A1083" s="69"/>
      <c r="B1083" s="17" t="str">
        <f>IFERROR(VLOOKUP($H1083,'QB Inv Curr'!$H:$AD,13,FALSE),"")</f>
        <v/>
      </c>
      <c r="C1083" s="17" t="str">
        <f>IFERROR(VLOOKUP($H1083,'QB Inv Curr'!$H:$AE,23,FALSE),"")</f>
        <v/>
      </c>
      <c r="D1083" s="17" t="str">
        <f>IFERROR(VLOOKUP($H1083,'QB Inv Curr'!$H:$AL,29,FALSE),"")</f>
        <v/>
      </c>
      <c r="E1083" s="17" t="str">
        <f t="shared" si="117"/>
        <v/>
      </c>
      <c r="F1083" s="17" t="str">
        <f t="shared" si="116"/>
        <v/>
      </c>
      <c r="G1083" s="20"/>
      <c r="H1083" s="69"/>
      <c r="I1083" s="20" t="s">
        <v>1277</v>
      </c>
      <c r="J1083" s="279"/>
      <c r="K1083" s="523"/>
      <c r="L1083" s="21">
        <v>1</v>
      </c>
      <c r="M1083" s="275" t="e">
        <f>VLOOKUP(A1083,'Master Data'!A:P,23,FALSE)</f>
        <v>#N/A</v>
      </c>
      <c r="N1083" s="72" t="e">
        <f t="shared" si="124"/>
        <v>#N/A</v>
      </c>
      <c r="O1083" s="21"/>
      <c r="P1083" s="21"/>
      <c r="Q1083" s="256"/>
      <c r="R1083" s="67"/>
      <c r="S1083" s="67"/>
      <c r="T1083" s="369"/>
      <c r="U1083" s="384">
        <v>470</v>
      </c>
      <c r="V1083" s="12"/>
      <c r="W1083" s="12"/>
      <c r="X1083" s="12"/>
      <c r="Y1083" s="12"/>
      <c r="Z1083" s="12"/>
      <c r="AA1083" s="6"/>
      <c r="AB1083"/>
      <c r="AE1083" s="12"/>
      <c r="AF1083" s="12"/>
      <c r="AG1083" s="12"/>
      <c r="AH1083" s="12"/>
      <c r="AI1083" s="12"/>
      <c r="AJ1083" s="12"/>
    </row>
    <row r="1084" spans="1:36" s="268" customFormat="1">
      <c r="A1084" s="69"/>
      <c r="B1084" s="17" t="str">
        <f>IFERROR(VLOOKUP($H1084,'QB Inv Curr'!$H:$AD,13,FALSE),"")</f>
        <v/>
      </c>
      <c r="C1084" s="17" t="str">
        <f>IFERROR(VLOOKUP($H1084,'QB Inv Curr'!$H:$AE,23,FALSE),"")</f>
        <v/>
      </c>
      <c r="D1084" s="17" t="str">
        <f>IFERROR(VLOOKUP($H1084,'QB Inv Curr'!$H:$AL,29,FALSE),"")</f>
        <v/>
      </c>
      <c r="E1084" s="17" t="str">
        <f t="shared" si="117"/>
        <v/>
      </c>
      <c r="F1084" s="17" t="str">
        <f t="shared" si="116"/>
        <v/>
      </c>
      <c r="G1084" s="20"/>
      <c r="H1084" s="69"/>
      <c r="I1084" s="20" t="s">
        <v>1272</v>
      </c>
      <c r="J1084" s="279"/>
      <c r="K1084" s="523"/>
      <c r="L1084" s="21">
        <v>1</v>
      </c>
      <c r="M1084" s="275" t="e">
        <f>VLOOKUP(A1084,'Master Data'!A:P,23,FALSE)</f>
        <v>#N/A</v>
      </c>
      <c r="N1084" s="72" t="e">
        <f t="shared" si="124"/>
        <v>#N/A</v>
      </c>
      <c r="O1084" s="21"/>
      <c r="P1084" s="21"/>
      <c r="Q1084" s="256"/>
      <c r="R1084" s="67"/>
      <c r="S1084" s="67"/>
      <c r="T1084" s="369"/>
      <c r="U1084" s="385">
        <v>471</v>
      </c>
      <c r="V1084" s="12"/>
      <c r="W1084" s="12"/>
      <c r="X1084" s="12"/>
      <c r="Y1084" s="12"/>
      <c r="Z1084" s="12"/>
      <c r="AA1084" s="6"/>
      <c r="AB1084"/>
      <c r="AE1084" s="12"/>
      <c r="AF1084" s="12"/>
      <c r="AG1084" s="12"/>
      <c r="AH1084" s="12"/>
      <c r="AI1084" s="12"/>
      <c r="AJ1084" s="12"/>
    </row>
    <row r="1085" spans="1:36" s="268" customFormat="1">
      <c r="A1085" s="69"/>
      <c r="B1085" s="17" t="str">
        <f>IFERROR(VLOOKUP($H1085,'QB Inv Curr'!$H:$AD,13,FALSE),"")</f>
        <v/>
      </c>
      <c r="C1085" s="17" t="str">
        <f>IFERROR(VLOOKUP($H1085,'QB Inv Curr'!$H:$AE,23,FALSE),"")</f>
        <v/>
      </c>
      <c r="D1085" s="17" t="str">
        <f>IFERROR(VLOOKUP($H1085,'QB Inv Curr'!$H:$AL,29,FALSE),"")</f>
        <v/>
      </c>
      <c r="E1085" s="17" t="str">
        <f t="shared" si="117"/>
        <v/>
      </c>
      <c r="F1085" s="17" t="str">
        <f t="shared" si="116"/>
        <v/>
      </c>
      <c r="G1085" s="20"/>
      <c r="H1085" s="69"/>
      <c r="I1085" s="20" t="s">
        <v>1273</v>
      </c>
      <c r="J1085" s="279"/>
      <c r="K1085" s="523"/>
      <c r="L1085" s="21">
        <v>1</v>
      </c>
      <c r="M1085" s="275" t="e">
        <f>VLOOKUP(A1085,'Master Data'!A:P,23,FALSE)</f>
        <v>#N/A</v>
      </c>
      <c r="N1085" s="72" t="e">
        <f t="shared" si="124"/>
        <v>#N/A</v>
      </c>
      <c r="O1085" s="21"/>
      <c r="P1085" s="21"/>
      <c r="Q1085" s="256"/>
      <c r="R1085" s="67"/>
      <c r="S1085" s="67"/>
      <c r="T1085" s="369"/>
      <c r="U1085" s="384">
        <v>472</v>
      </c>
      <c r="V1085" s="12"/>
      <c r="W1085" s="12"/>
      <c r="X1085" s="12"/>
      <c r="Y1085" s="12"/>
      <c r="Z1085" s="12"/>
      <c r="AA1085" s="6"/>
      <c r="AB1085"/>
      <c r="AE1085" s="12"/>
      <c r="AF1085" s="12"/>
      <c r="AG1085" s="12"/>
      <c r="AH1085" s="12"/>
      <c r="AI1085" s="12"/>
      <c r="AJ1085" s="12"/>
    </row>
    <row r="1086" spans="1:36" s="268" customFormat="1">
      <c r="A1086" s="69"/>
      <c r="B1086" s="17" t="str">
        <f>IFERROR(VLOOKUP($H1086,'QB Inv Curr'!$H:$AD,13,FALSE),"")</f>
        <v/>
      </c>
      <c r="C1086" s="17" t="str">
        <f>IFERROR(VLOOKUP($H1086,'QB Inv Curr'!$H:$AE,23,FALSE),"")</f>
        <v/>
      </c>
      <c r="D1086" s="17" t="str">
        <f>IFERROR(VLOOKUP($H1086,'QB Inv Curr'!$H:$AL,29,FALSE),"")</f>
        <v/>
      </c>
      <c r="E1086" s="17" t="str">
        <f t="shared" si="117"/>
        <v/>
      </c>
      <c r="F1086" s="17" t="str">
        <f t="shared" si="116"/>
        <v/>
      </c>
      <c r="G1086" s="20"/>
      <c r="H1086" s="69"/>
      <c r="I1086" s="20" t="s">
        <v>1278</v>
      </c>
      <c r="J1086" s="279"/>
      <c r="K1086" s="523"/>
      <c r="L1086" s="21">
        <v>8</v>
      </c>
      <c r="M1086" s="275" t="e">
        <f>VLOOKUP(A1086,'Master Data'!A:P,23,FALSE)</f>
        <v>#N/A</v>
      </c>
      <c r="N1086" s="72" t="e">
        <f t="shared" si="124"/>
        <v>#N/A</v>
      </c>
      <c r="O1086" s="21"/>
      <c r="P1086" s="21"/>
      <c r="Q1086" s="256"/>
      <c r="R1086" s="67"/>
      <c r="S1086" s="67"/>
      <c r="T1086" s="369"/>
      <c r="U1086" s="384">
        <v>473</v>
      </c>
      <c r="V1086" s="12"/>
      <c r="W1086" s="12"/>
      <c r="X1086" s="12"/>
      <c r="Y1086" s="12"/>
      <c r="Z1086" s="12"/>
      <c r="AA1086" s="6"/>
      <c r="AB1086"/>
      <c r="AE1086" s="12"/>
      <c r="AF1086" s="12"/>
      <c r="AG1086" s="12"/>
      <c r="AH1086" s="12"/>
      <c r="AI1086" s="12"/>
      <c r="AJ1086" s="12"/>
    </row>
    <row r="1087" spans="1:36" s="268" customFormat="1">
      <c r="A1087" s="69"/>
      <c r="B1087" s="17" t="str">
        <f>IFERROR(VLOOKUP($H1087,'QB Inv Curr'!$H:$AD,13,FALSE),"")</f>
        <v/>
      </c>
      <c r="C1087" s="17" t="str">
        <f>IFERROR(VLOOKUP($H1087,'QB Inv Curr'!$H:$AE,23,FALSE),"")</f>
        <v/>
      </c>
      <c r="D1087" s="17" t="str">
        <f>IFERROR(VLOOKUP($H1087,'QB Inv Curr'!$H:$AL,29,FALSE),"")</f>
        <v/>
      </c>
      <c r="E1087" s="17" t="str">
        <f t="shared" si="117"/>
        <v/>
      </c>
      <c r="F1087" s="17" t="str">
        <f t="shared" si="116"/>
        <v/>
      </c>
      <c r="G1087" s="554"/>
      <c r="H1087" s="69"/>
      <c r="I1087" s="20" t="s">
        <v>1279</v>
      </c>
      <c r="J1087" s="279"/>
      <c r="K1087" s="523"/>
      <c r="L1087" s="21">
        <v>1</v>
      </c>
      <c r="M1087" s="275" t="e">
        <f>VLOOKUP(A1087,'Master Data'!A:P,23,FALSE)</f>
        <v>#N/A</v>
      </c>
      <c r="N1087" s="72" t="e">
        <f t="shared" si="124"/>
        <v>#N/A</v>
      </c>
      <c r="O1087" s="21"/>
      <c r="P1087" s="21"/>
      <c r="Q1087" s="256"/>
      <c r="R1087" s="67"/>
      <c r="S1087" s="67"/>
      <c r="T1087" s="369"/>
      <c r="U1087" s="384">
        <v>474</v>
      </c>
      <c r="V1087" s="12"/>
      <c r="W1087" s="12"/>
      <c r="X1087" s="12"/>
      <c r="Y1087" s="12"/>
      <c r="Z1087" s="12"/>
      <c r="AA1087" s="6"/>
      <c r="AB1087"/>
      <c r="AE1087" s="12"/>
      <c r="AF1087" s="12"/>
      <c r="AG1087" s="12"/>
      <c r="AH1087" s="12"/>
      <c r="AI1087" s="12"/>
      <c r="AJ1087" s="12"/>
    </row>
    <row r="1088" spans="1:36" s="268" customFormat="1">
      <c r="A1088" s="561"/>
      <c r="B1088" s="17" t="str">
        <f>IFERROR(VLOOKUP($H1088,'QB Inv Curr'!$H:$AD,13,FALSE),"")</f>
        <v/>
      </c>
      <c r="C1088" s="17" t="str">
        <f>IFERROR(VLOOKUP($H1088,'QB Inv Curr'!$H:$AE,23,FALSE),"")</f>
        <v/>
      </c>
      <c r="D1088" s="17" t="str">
        <f>IFERROR(VLOOKUP($H1088,'QB Inv Curr'!$H:$AL,29,FALSE),"")</f>
        <v/>
      </c>
      <c r="E1088" s="17" t="str">
        <f t="shared" si="117"/>
        <v/>
      </c>
      <c r="F1088" s="17" t="str">
        <f t="shared" si="116"/>
        <v/>
      </c>
      <c r="G1088" s="9"/>
      <c r="H1088" s="561"/>
      <c r="I1088" s="9"/>
      <c r="J1088" s="286"/>
      <c r="K1088" s="522"/>
      <c r="L1088" s="10"/>
      <c r="M1088" s="81"/>
      <c r="N1088" s="81"/>
      <c r="O1088" s="10"/>
      <c r="P1088" s="10"/>
      <c r="Q1088" s="11"/>
      <c r="R1088" s="11"/>
      <c r="S1088" s="11"/>
      <c r="T1088" s="382"/>
      <c r="U1088" s="384">
        <v>475</v>
      </c>
      <c r="V1088" s="12"/>
      <c r="W1088" s="12"/>
      <c r="X1088" s="12"/>
      <c r="Y1088" s="12"/>
      <c r="Z1088" s="12"/>
      <c r="AA1088" s="6"/>
      <c r="AB1088"/>
      <c r="AE1088" s="12"/>
      <c r="AF1088" s="12"/>
      <c r="AG1088" s="12"/>
      <c r="AH1088" s="12"/>
      <c r="AI1088" s="12"/>
      <c r="AJ1088" s="12"/>
    </row>
    <row r="1089" spans="1:36" s="268" customFormat="1" ht="31.5">
      <c r="A1089" s="555" t="s">
        <v>422</v>
      </c>
      <c r="B1089" s="17">
        <f>IFERROR(VLOOKUP($H1089,'QB Inv Curr'!$H:$AD,13,FALSE),"")</f>
        <v>31</v>
      </c>
      <c r="C1089" s="17">
        <f>IFERROR(VLOOKUP($H1089,'QB Inv Curr'!$H:$AE,23,FALSE),"")</f>
        <v>0</v>
      </c>
      <c r="D1089" s="17">
        <f>IFERROR(VLOOKUP($H1089,'QB Inv Curr'!$H:$AL,29,FALSE),"")</f>
        <v>0.8</v>
      </c>
      <c r="E1089" s="17">
        <f t="shared" si="117"/>
        <v>38.75</v>
      </c>
      <c r="F1089" s="17">
        <f t="shared" si="116"/>
        <v>9.6000000000000014</v>
      </c>
      <c r="G1089" s="38" t="s">
        <v>1280</v>
      </c>
      <c r="H1089" s="555" t="s">
        <v>422</v>
      </c>
      <c r="I1089" s="542"/>
      <c r="J1089" s="278" t="s">
        <v>1281</v>
      </c>
      <c r="K1089" s="521">
        <v>810797031329</v>
      </c>
      <c r="L1089" s="17">
        <v>1</v>
      </c>
      <c r="M1089" s="78"/>
      <c r="N1089" s="78"/>
      <c r="O1089" s="17">
        <v>36</v>
      </c>
      <c r="P1089" s="17">
        <v>18</v>
      </c>
      <c r="Q1089" s="18">
        <v>32.26</v>
      </c>
      <c r="R1089" s="255" t="e">
        <v>#N/A</v>
      </c>
      <c r="S1089" s="255" t="e">
        <v>#N/A</v>
      </c>
      <c r="T1089" s="371"/>
      <c r="U1089" s="385">
        <v>476</v>
      </c>
      <c r="V1089" s="12"/>
      <c r="W1089" s="66">
        <f>Q1089*1.55</f>
        <v>50.003</v>
      </c>
      <c r="X1089" s="260">
        <f>SUM(W1089-Q1089)/W1089</f>
        <v>0.35483870967741937</v>
      </c>
      <c r="Y1089" s="66">
        <f>Y1084</f>
        <v>0</v>
      </c>
      <c r="Z1089" s="260" t="e">
        <f>SUM(Y1089-W1089)/Y1089</f>
        <v>#DIV/0!</v>
      </c>
      <c r="AA1089" s="287">
        <f>AA1084</f>
        <v>0</v>
      </c>
      <c r="AB1089" s="261" t="e">
        <f>SUM(AA1089-Q1089)/AA1089</f>
        <v>#DIV/0!</v>
      </c>
      <c r="AE1089" s="12"/>
      <c r="AF1089" s="12"/>
      <c r="AG1089" s="12"/>
      <c r="AH1089" s="12"/>
      <c r="AI1089" s="12"/>
      <c r="AJ1089" s="12"/>
    </row>
    <row r="1090" spans="1:36" s="268" customFormat="1">
      <c r="A1090" s="69"/>
      <c r="B1090" s="17" t="str">
        <f>IFERROR(VLOOKUP($H1090,'QB Inv Curr'!$H:$AD,13,FALSE),"")</f>
        <v/>
      </c>
      <c r="C1090" s="17" t="str">
        <f>IFERROR(VLOOKUP($H1090,'QB Inv Curr'!$H:$AE,23,FALSE),"")</f>
        <v/>
      </c>
      <c r="D1090" s="17" t="str">
        <f>IFERROR(VLOOKUP($H1090,'QB Inv Curr'!$H:$AL,29,FALSE),"")</f>
        <v/>
      </c>
      <c r="E1090" s="17" t="str">
        <f t="shared" si="117"/>
        <v/>
      </c>
      <c r="F1090" s="17" t="str">
        <f t="shared" si="116"/>
        <v/>
      </c>
      <c r="G1090" s="20"/>
      <c r="H1090" s="69"/>
      <c r="I1090" s="20" t="s">
        <v>1276</v>
      </c>
      <c r="J1090" s="279"/>
      <c r="K1090" s="523"/>
      <c r="L1090" s="21">
        <v>1</v>
      </c>
      <c r="M1090" s="275" t="e">
        <f>VLOOKUP(A1090,'Master Data'!A:P,23,FALSE)</f>
        <v>#N/A</v>
      </c>
      <c r="N1090" s="72" t="e">
        <f t="shared" ref="N1090:N1095" si="125">M1090*L1090</f>
        <v>#N/A</v>
      </c>
      <c r="O1090" s="21"/>
      <c r="P1090" s="21"/>
      <c r="Q1090" s="269"/>
      <c r="R1090" s="67"/>
      <c r="S1090" s="67"/>
      <c r="T1090" s="369"/>
      <c r="U1090" s="384">
        <v>477</v>
      </c>
      <c r="V1090" s="12"/>
      <c r="W1090" s="23"/>
      <c r="X1090" s="23"/>
      <c r="Y1090" s="23"/>
      <c r="Z1090" s="23"/>
      <c r="AA1090" s="287"/>
      <c r="AB1090"/>
      <c r="AE1090" s="12"/>
      <c r="AF1090" s="12"/>
      <c r="AG1090" s="12"/>
      <c r="AH1090" s="12"/>
      <c r="AI1090" s="12"/>
      <c r="AJ1090" s="12"/>
    </row>
    <row r="1091" spans="1:36" s="268" customFormat="1">
      <c r="A1091" s="69"/>
      <c r="B1091" s="17" t="str">
        <f>IFERROR(VLOOKUP($H1091,'QB Inv Curr'!$H:$AD,13,FALSE),"")</f>
        <v/>
      </c>
      <c r="C1091" s="17" t="str">
        <f>IFERROR(VLOOKUP($H1091,'QB Inv Curr'!$H:$AE,23,FALSE),"")</f>
        <v/>
      </c>
      <c r="D1091" s="17" t="str">
        <f>IFERROR(VLOOKUP($H1091,'QB Inv Curr'!$H:$AL,29,FALSE),"")</f>
        <v/>
      </c>
      <c r="E1091" s="17" t="str">
        <f t="shared" si="117"/>
        <v/>
      </c>
      <c r="F1091" s="17" t="str">
        <f t="shared" si="116"/>
        <v/>
      </c>
      <c r="G1091" s="20"/>
      <c r="H1091" s="69"/>
      <c r="I1091" s="20" t="s">
        <v>1282</v>
      </c>
      <c r="J1091" s="279"/>
      <c r="K1091" s="523"/>
      <c r="L1091" s="21">
        <v>1</v>
      </c>
      <c r="M1091" s="275" t="e">
        <f>VLOOKUP(A1091,'Master Data'!A:P,23,FALSE)</f>
        <v>#N/A</v>
      </c>
      <c r="N1091" s="72" t="e">
        <f t="shared" si="125"/>
        <v>#N/A</v>
      </c>
      <c r="O1091" s="21"/>
      <c r="P1091" s="21"/>
      <c r="Q1091" s="256"/>
      <c r="R1091" s="67"/>
      <c r="S1091" s="67"/>
      <c r="T1091" s="369"/>
      <c r="U1091" s="384">
        <v>478</v>
      </c>
      <c r="V1091" s="12"/>
      <c r="W1091" s="12"/>
      <c r="X1091" s="12"/>
      <c r="Y1091" s="12"/>
      <c r="Z1091" s="12"/>
      <c r="AA1091" s="6"/>
      <c r="AB1091"/>
      <c r="AE1091" s="12"/>
      <c r="AF1091" s="12"/>
      <c r="AG1091" s="12"/>
      <c r="AH1091" s="12"/>
      <c r="AI1091" s="12"/>
      <c r="AJ1091" s="12"/>
    </row>
    <row r="1092" spans="1:36" s="268" customFormat="1">
      <c r="A1092" s="69"/>
      <c r="B1092" s="17" t="str">
        <f>IFERROR(VLOOKUP($H1092,'QB Inv Curr'!$H:$AD,13,FALSE),"")</f>
        <v/>
      </c>
      <c r="C1092" s="17" t="str">
        <f>IFERROR(VLOOKUP($H1092,'QB Inv Curr'!$H:$AE,23,FALSE),"")</f>
        <v/>
      </c>
      <c r="D1092" s="17" t="str">
        <f>IFERROR(VLOOKUP($H1092,'QB Inv Curr'!$H:$AL,29,FALSE),"")</f>
        <v/>
      </c>
      <c r="E1092" s="17" t="str">
        <f t="shared" si="117"/>
        <v/>
      </c>
      <c r="F1092" s="17" t="str">
        <f t="shared" ref="F1092:F1144" si="126">IFERROR(SUM(D1092*12),"")</f>
        <v/>
      </c>
      <c r="G1092" s="20"/>
      <c r="H1092" s="69"/>
      <c r="I1092" s="20" t="s">
        <v>1272</v>
      </c>
      <c r="J1092" s="279"/>
      <c r="K1092" s="523"/>
      <c r="L1092" s="21">
        <v>1</v>
      </c>
      <c r="M1092" s="275" t="e">
        <f>VLOOKUP(A1092,'Master Data'!A:P,23,FALSE)</f>
        <v>#N/A</v>
      </c>
      <c r="N1092" s="72" t="e">
        <f t="shared" si="125"/>
        <v>#N/A</v>
      </c>
      <c r="O1092" s="21"/>
      <c r="P1092" s="21"/>
      <c r="Q1092" s="256"/>
      <c r="R1092" s="67"/>
      <c r="S1092" s="67"/>
      <c r="T1092" s="369"/>
      <c r="U1092" s="384">
        <v>479</v>
      </c>
      <c r="V1092" s="12"/>
      <c r="W1092" s="12"/>
      <c r="X1092" s="12"/>
      <c r="Y1092" s="12"/>
      <c r="Z1092" s="12"/>
      <c r="AA1092" s="6"/>
      <c r="AB1092"/>
      <c r="AE1092" s="12"/>
      <c r="AF1092" s="12"/>
      <c r="AG1092" s="12"/>
      <c r="AH1092" s="12"/>
      <c r="AI1092" s="12"/>
      <c r="AJ1092" s="12"/>
    </row>
    <row r="1093" spans="1:36" s="268" customFormat="1">
      <c r="A1093" s="69"/>
      <c r="B1093" s="17" t="str">
        <f>IFERROR(VLOOKUP($H1093,'QB Inv Curr'!$H:$AD,13,FALSE),"")</f>
        <v/>
      </c>
      <c r="C1093" s="17" t="str">
        <f>IFERROR(VLOOKUP($H1093,'QB Inv Curr'!$H:$AE,23,FALSE),"")</f>
        <v/>
      </c>
      <c r="D1093" s="17" t="str">
        <f>IFERROR(VLOOKUP($H1093,'QB Inv Curr'!$H:$AL,29,FALSE),"")</f>
        <v/>
      </c>
      <c r="E1093" s="17" t="str">
        <f t="shared" ref="E1093:E1144" si="127">IFERROR(SUM(B1093/D1093),"")</f>
        <v/>
      </c>
      <c r="F1093" s="17" t="str">
        <f t="shared" si="126"/>
        <v/>
      </c>
      <c r="G1093" s="20"/>
      <c r="H1093" s="69"/>
      <c r="I1093" s="20" t="s">
        <v>1273</v>
      </c>
      <c r="J1093" s="279"/>
      <c r="K1093" s="523"/>
      <c r="L1093" s="21">
        <v>1</v>
      </c>
      <c r="M1093" s="275" t="e">
        <f>VLOOKUP(A1093,'Master Data'!A:P,23,FALSE)</f>
        <v>#N/A</v>
      </c>
      <c r="N1093" s="72" t="e">
        <f t="shared" si="125"/>
        <v>#N/A</v>
      </c>
      <c r="O1093" s="21"/>
      <c r="P1093" s="21"/>
      <c r="Q1093" s="256"/>
      <c r="R1093" s="67"/>
      <c r="S1093" s="67"/>
      <c r="T1093" s="369"/>
      <c r="U1093" s="384">
        <v>480</v>
      </c>
      <c r="V1093" s="12"/>
      <c r="W1093" s="12"/>
      <c r="X1093" s="12"/>
      <c r="Y1093" s="12"/>
      <c r="Z1093" s="12"/>
      <c r="AA1093" s="6"/>
      <c r="AB1093"/>
      <c r="AE1093" s="12"/>
      <c r="AF1093" s="12"/>
      <c r="AG1093" s="12"/>
      <c r="AH1093" s="12"/>
      <c r="AI1093" s="12"/>
      <c r="AJ1093" s="12"/>
    </row>
    <row r="1094" spans="1:36" s="268" customFormat="1">
      <c r="A1094" s="69"/>
      <c r="B1094" s="17" t="str">
        <f>IFERROR(VLOOKUP($H1094,'QB Inv Curr'!$H:$AD,13,FALSE),"")</f>
        <v/>
      </c>
      <c r="C1094" s="17" t="str">
        <f>IFERROR(VLOOKUP($H1094,'QB Inv Curr'!$H:$AE,23,FALSE),"")</f>
        <v/>
      </c>
      <c r="D1094" s="17" t="str">
        <f>IFERROR(VLOOKUP($H1094,'QB Inv Curr'!$H:$AL,29,FALSE),"")</f>
        <v/>
      </c>
      <c r="E1094" s="17" t="str">
        <f t="shared" si="127"/>
        <v/>
      </c>
      <c r="F1094" s="17" t="str">
        <f t="shared" si="126"/>
        <v/>
      </c>
      <c r="G1094" s="20"/>
      <c r="H1094" s="69"/>
      <c r="I1094" s="20" t="s">
        <v>1278</v>
      </c>
      <c r="J1094" s="279"/>
      <c r="K1094" s="523"/>
      <c r="L1094" s="21">
        <v>8</v>
      </c>
      <c r="M1094" s="275" t="e">
        <f>VLOOKUP(A1094,'Master Data'!A:P,23,FALSE)</f>
        <v>#N/A</v>
      </c>
      <c r="N1094" s="72" t="e">
        <f t="shared" si="125"/>
        <v>#N/A</v>
      </c>
      <c r="O1094" s="21"/>
      <c r="P1094" s="21"/>
      <c r="Q1094" s="256"/>
      <c r="R1094" s="67"/>
      <c r="S1094" s="67"/>
      <c r="T1094" s="369"/>
      <c r="U1094" s="385">
        <v>481</v>
      </c>
      <c r="V1094" s="12"/>
      <c r="W1094" s="12"/>
      <c r="X1094" s="12"/>
      <c r="Y1094" s="12"/>
      <c r="Z1094" s="12"/>
      <c r="AA1094" s="6"/>
      <c r="AB1094"/>
      <c r="AE1094" s="12"/>
      <c r="AF1094" s="12"/>
      <c r="AG1094" s="12"/>
      <c r="AH1094" s="12"/>
      <c r="AI1094" s="12"/>
      <c r="AJ1094" s="12"/>
    </row>
    <row r="1095" spans="1:36" s="268" customFormat="1">
      <c r="A1095" s="69"/>
      <c r="B1095" s="17" t="str">
        <f>IFERROR(VLOOKUP($H1095,'QB Inv Curr'!$H:$AD,13,FALSE),"")</f>
        <v/>
      </c>
      <c r="C1095" s="17" t="str">
        <f>IFERROR(VLOOKUP($H1095,'QB Inv Curr'!$H:$AE,23,FALSE),"")</f>
        <v/>
      </c>
      <c r="D1095" s="17" t="str">
        <f>IFERROR(VLOOKUP($H1095,'QB Inv Curr'!$H:$AL,29,FALSE),"")</f>
        <v/>
      </c>
      <c r="E1095" s="17" t="str">
        <f t="shared" si="127"/>
        <v/>
      </c>
      <c r="F1095" s="17" t="str">
        <f t="shared" si="126"/>
        <v/>
      </c>
      <c r="G1095" s="554"/>
      <c r="H1095" s="69"/>
      <c r="I1095" s="20" t="s">
        <v>1279</v>
      </c>
      <c r="J1095" s="279"/>
      <c r="K1095" s="523"/>
      <c r="L1095" s="21">
        <v>1</v>
      </c>
      <c r="M1095" s="275" t="e">
        <f>VLOOKUP(A1095,'Master Data'!A:P,23,FALSE)</f>
        <v>#N/A</v>
      </c>
      <c r="N1095" s="72" t="e">
        <f t="shared" si="125"/>
        <v>#N/A</v>
      </c>
      <c r="O1095" s="21"/>
      <c r="P1095" s="21"/>
      <c r="Q1095" s="256"/>
      <c r="R1095" s="67"/>
      <c r="S1095" s="67"/>
      <c r="T1095" s="369"/>
      <c r="U1095" s="384">
        <v>482</v>
      </c>
      <c r="V1095" s="12"/>
      <c r="W1095" s="12"/>
      <c r="X1095" s="12"/>
      <c r="Y1095" s="12"/>
      <c r="Z1095" s="12"/>
      <c r="AA1095" s="6"/>
      <c r="AB1095"/>
      <c r="AE1095" s="12"/>
      <c r="AF1095" s="12"/>
      <c r="AG1095" s="12"/>
      <c r="AH1095" s="12"/>
      <c r="AI1095" s="12"/>
      <c r="AJ1095" s="12"/>
    </row>
    <row r="1096" spans="1:36" s="268" customFormat="1">
      <c r="A1096" s="561"/>
      <c r="B1096" s="17" t="str">
        <f>IFERROR(VLOOKUP($H1096,'QB Inv Curr'!$H:$AD,13,FALSE),"")</f>
        <v/>
      </c>
      <c r="C1096" s="17" t="str">
        <f>IFERROR(VLOOKUP($H1096,'QB Inv Curr'!$H:$AE,23,FALSE),"")</f>
        <v/>
      </c>
      <c r="D1096" s="17" t="str">
        <f>IFERROR(VLOOKUP($H1096,'QB Inv Curr'!$H:$AL,29,FALSE),"")</f>
        <v/>
      </c>
      <c r="E1096" s="17" t="str">
        <f t="shared" si="127"/>
        <v/>
      </c>
      <c r="F1096" s="17" t="str">
        <f t="shared" si="126"/>
        <v/>
      </c>
      <c r="G1096" s="9"/>
      <c r="H1096" s="561"/>
      <c r="I1096" s="9"/>
      <c r="J1096" s="286"/>
      <c r="K1096" s="522"/>
      <c r="L1096" s="10"/>
      <c r="M1096" s="81"/>
      <c r="N1096" s="81"/>
      <c r="O1096" s="10"/>
      <c r="P1096" s="10"/>
      <c r="Q1096" s="11"/>
      <c r="R1096" s="11"/>
      <c r="S1096" s="11"/>
      <c r="T1096" s="382"/>
      <c r="U1096" s="384">
        <v>483</v>
      </c>
      <c r="V1096" s="12"/>
      <c r="W1096" s="12"/>
      <c r="X1096" s="12"/>
      <c r="Y1096" s="12"/>
      <c r="Z1096" s="12"/>
      <c r="AA1096" s="6"/>
      <c r="AB1096"/>
      <c r="AE1096" s="12"/>
      <c r="AF1096" s="12"/>
      <c r="AG1096" s="12"/>
      <c r="AH1096" s="12"/>
      <c r="AI1096" s="12"/>
      <c r="AJ1096" s="12"/>
    </row>
    <row r="1097" spans="1:36" s="268" customFormat="1" ht="31.5">
      <c r="A1097" s="555" t="s">
        <v>425</v>
      </c>
      <c r="B1097" s="17">
        <f>IFERROR(VLOOKUP($H1097,'QB Inv Curr'!$H:$AD,13,FALSE),"")</f>
        <v>30</v>
      </c>
      <c r="C1097" s="17">
        <f>IFERROR(VLOOKUP($H1097,'QB Inv Curr'!$H:$AE,23,FALSE),"")</f>
        <v>120</v>
      </c>
      <c r="D1097" s="17">
        <f>IFERROR(VLOOKUP($H1097,'QB Inv Curr'!$H:$AL,29,FALSE),"")</f>
        <v>4.5999999999999996</v>
      </c>
      <c r="E1097" s="17">
        <f t="shared" si="127"/>
        <v>6.5217391304347831</v>
      </c>
      <c r="F1097" s="17">
        <f t="shared" si="126"/>
        <v>55.199999999999996</v>
      </c>
      <c r="G1097" s="38" t="s">
        <v>426</v>
      </c>
      <c r="H1097" s="555" t="s">
        <v>425</v>
      </c>
      <c r="I1097" s="20" t="s">
        <v>1270</v>
      </c>
      <c r="J1097" s="278" t="s">
        <v>1283</v>
      </c>
      <c r="K1097" s="521">
        <v>810797031336</v>
      </c>
      <c r="L1097" s="17">
        <v>1</v>
      </c>
      <c r="M1097" s="78"/>
      <c r="N1097" s="78"/>
      <c r="O1097" s="17">
        <v>60</v>
      </c>
      <c r="P1097" s="17">
        <v>17</v>
      </c>
      <c r="Q1097" s="18">
        <v>22.44</v>
      </c>
      <c r="R1097" s="255" t="e">
        <v>#N/A</v>
      </c>
      <c r="S1097" s="255" t="e">
        <v>#N/A</v>
      </c>
      <c r="T1097" s="371"/>
      <c r="U1097" s="384">
        <v>484</v>
      </c>
      <c r="V1097" s="12"/>
      <c r="W1097" s="66">
        <f>Q1097*1.55</f>
        <v>34.782000000000004</v>
      </c>
      <c r="X1097" s="260">
        <f>SUM(W1097-Q1097)/W1097</f>
        <v>0.35483870967741937</v>
      </c>
      <c r="Y1097" s="66">
        <f>Y1092</f>
        <v>0</v>
      </c>
      <c r="Z1097" s="260" t="e">
        <f>SUM(Y1097-W1097)/Y1097</f>
        <v>#DIV/0!</v>
      </c>
      <c r="AA1097" s="287">
        <f>AA1092</f>
        <v>0</v>
      </c>
      <c r="AB1097" s="261" t="e">
        <f>SUM(AA1097-Q1097)/AA1097</f>
        <v>#DIV/0!</v>
      </c>
      <c r="AE1097" s="12"/>
      <c r="AF1097" s="12"/>
      <c r="AG1097" s="12"/>
      <c r="AH1097" s="12"/>
      <c r="AI1097" s="12"/>
      <c r="AJ1097" s="12"/>
    </row>
    <row r="1098" spans="1:36" s="268" customFormat="1">
      <c r="A1098" s="69"/>
      <c r="B1098" s="17" t="str">
        <f>IFERROR(VLOOKUP($H1098,'QB Inv Curr'!$H:$AD,13,FALSE),"")</f>
        <v/>
      </c>
      <c r="C1098" s="17" t="str">
        <f>IFERROR(VLOOKUP($H1098,'QB Inv Curr'!$H:$AE,23,FALSE),"")</f>
        <v/>
      </c>
      <c r="D1098" s="17" t="str">
        <f>IFERROR(VLOOKUP($H1098,'QB Inv Curr'!$H:$AL,29,FALSE),"")</f>
        <v/>
      </c>
      <c r="E1098" s="17" t="str">
        <f t="shared" si="127"/>
        <v/>
      </c>
      <c r="F1098" s="17" t="str">
        <f t="shared" si="126"/>
        <v/>
      </c>
      <c r="G1098" s="20"/>
      <c r="H1098" s="69"/>
      <c r="I1098" s="20" t="s">
        <v>1271</v>
      </c>
      <c r="J1098" s="279"/>
      <c r="K1098" s="523"/>
      <c r="L1098" s="21">
        <v>1</v>
      </c>
      <c r="M1098" s="275" t="e">
        <f>VLOOKUP(A1098,'Master Data'!A:P,23,FALSE)</f>
        <v>#N/A</v>
      </c>
      <c r="N1098" s="72" t="e">
        <f t="shared" ref="N1098:N1102" si="128">M1098*L1098</f>
        <v>#N/A</v>
      </c>
      <c r="O1098" s="21"/>
      <c r="P1098" s="21"/>
      <c r="Q1098" s="269"/>
      <c r="R1098" s="67"/>
      <c r="S1098" s="67"/>
      <c r="T1098" s="369"/>
      <c r="U1098" s="384">
        <v>485</v>
      </c>
      <c r="V1098" s="12"/>
      <c r="W1098" s="23"/>
      <c r="X1098" s="23"/>
      <c r="Y1098" s="23"/>
      <c r="Z1098" s="23"/>
      <c r="AA1098" s="287"/>
      <c r="AB1098"/>
      <c r="AE1098" s="12"/>
      <c r="AF1098" s="12"/>
      <c r="AG1098" s="12"/>
      <c r="AH1098" s="12"/>
      <c r="AI1098" s="12"/>
      <c r="AJ1098" s="12"/>
    </row>
    <row r="1099" spans="1:36" s="268" customFormat="1">
      <c r="A1099" s="69"/>
      <c r="B1099" s="17" t="str">
        <f>IFERROR(VLOOKUP($H1099,'QB Inv Curr'!$H:$AD,13,FALSE),"")</f>
        <v/>
      </c>
      <c r="C1099" s="17" t="str">
        <f>IFERROR(VLOOKUP($H1099,'QB Inv Curr'!$H:$AE,23,FALSE),"")</f>
        <v/>
      </c>
      <c r="D1099" s="17" t="str">
        <f>IFERROR(VLOOKUP($H1099,'QB Inv Curr'!$H:$AL,29,FALSE),"")</f>
        <v/>
      </c>
      <c r="E1099" s="17" t="str">
        <f t="shared" si="127"/>
        <v/>
      </c>
      <c r="F1099" s="17" t="str">
        <f t="shared" si="126"/>
        <v/>
      </c>
      <c r="G1099" s="20"/>
      <c r="H1099" s="69"/>
      <c r="I1099" s="20" t="s">
        <v>1284</v>
      </c>
      <c r="J1099" s="279"/>
      <c r="K1099" s="523"/>
      <c r="L1099" s="21">
        <v>1</v>
      </c>
      <c r="M1099" s="275" t="e">
        <f>VLOOKUP(A1099,'Master Data'!A:P,23,FALSE)</f>
        <v>#N/A</v>
      </c>
      <c r="N1099" s="72" t="e">
        <f t="shared" si="128"/>
        <v>#N/A</v>
      </c>
      <c r="O1099" s="21"/>
      <c r="P1099" s="21"/>
      <c r="Q1099" s="256"/>
      <c r="R1099" s="67"/>
      <c r="S1099" s="67"/>
      <c r="T1099" s="369"/>
      <c r="U1099" s="385">
        <v>486</v>
      </c>
      <c r="V1099" s="12"/>
      <c r="W1099" s="12"/>
      <c r="X1099" s="12"/>
      <c r="Y1099" s="12"/>
      <c r="Z1099" s="12"/>
      <c r="AA1099" s="6"/>
      <c r="AB1099"/>
      <c r="AE1099" s="12"/>
      <c r="AF1099" s="12"/>
      <c r="AG1099" s="12"/>
      <c r="AH1099" s="12"/>
      <c r="AI1099" s="12"/>
      <c r="AJ1099" s="12"/>
    </row>
    <row r="1100" spans="1:36" s="268" customFormat="1">
      <c r="A1100" s="69"/>
      <c r="B1100" s="17" t="str">
        <f>IFERROR(VLOOKUP($H1100,'QB Inv Curr'!$H:$AD,13,FALSE),"")</f>
        <v/>
      </c>
      <c r="C1100" s="17" t="str">
        <f>IFERROR(VLOOKUP($H1100,'QB Inv Curr'!$H:$AE,23,FALSE),"")</f>
        <v/>
      </c>
      <c r="D1100" s="17" t="str">
        <f>IFERROR(VLOOKUP($H1100,'QB Inv Curr'!$H:$AL,29,FALSE),"")</f>
        <v/>
      </c>
      <c r="E1100" s="17" t="str">
        <f t="shared" si="127"/>
        <v/>
      </c>
      <c r="F1100" s="17" t="str">
        <f t="shared" si="126"/>
        <v/>
      </c>
      <c r="G1100" s="20"/>
      <c r="H1100" s="69"/>
      <c r="I1100" s="20" t="s">
        <v>1285</v>
      </c>
      <c r="J1100" s="279"/>
      <c r="K1100" s="523"/>
      <c r="L1100" s="21">
        <v>1</v>
      </c>
      <c r="M1100" s="275" t="e">
        <f>VLOOKUP(A1100,'Master Data'!A:P,23,FALSE)</f>
        <v>#N/A</v>
      </c>
      <c r="N1100" s="72" t="e">
        <f t="shared" si="128"/>
        <v>#N/A</v>
      </c>
      <c r="O1100" s="21"/>
      <c r="P1100" s="21"/>
      <c r="Q1100" s="256"/>
      <c r="R1100" s="67"/>
      <c r="S1100" s="67"/>
      <c r="T1100" s="369"/>
      <c r="U1100" s="384">
        <v>487</v>
      </c>
      <c r="V1100" s="12"/>
      <c r="W1100" s="12"/>
      <c r="X1100" s="12"/>
      <c r="Y1100" s="12"/>
      <c r="Z1100" s="12"/>
      <c r="AA1100" s="6"/>
      <c r="AB1100"/>
      <c r="AE1100" s="12"/>
      <c r="AF1100" s="12"/>
      <c r="AG1100" s="12"/>
      <c r="AH1100" s="12"/>
      <c r="AI1100" s="12"/>
      <c r="AJ1100" s="12"/>
    </row>
    <row r="1101" spans="1:36" s="268" customFormat="1">
      <c r="A1101" s="69"/>
      <c r="B1101" s="17" t="str">
        <f>IFERROR(VLOOKUP($H1101,'QB Inv Curr'!$H:$AD,13,FALSE),"")</f>
        <v/>
      </c>
      <c r="C1101" s="17" t="str">
        <f>IFERROR(VLOOKUP($H1101,'QB Inv Curr'!$H:$AE,23,FALSE),"")</f>
        <v/>
      </c>
      <c r="D1101" s="17" t="str">
        <f>IFERROR(VLOOKUP($H1101,'QB Inv Curr'!$H:$AL,29,FALSE),"")</f>
        <v/>
      </c>
      <c r="E1101" s="17" t="str">
        <f t="shared" si="127"/>
        <v/>
      </c>
      <c r="F1101" s="17" t="str">
        <f t="shared" si="126"/>
        <v/>
      </c>
      <c r="G1101" s="20"/>
      <c r="H1101" s="69"/>
      <c r="I1101" s="20" t="s">
        <v>1278</v>
      </c>
      <c r="J1101" s="279"/>
      <c r="K1101" s="523"/>
      <c r="L1101" s="21">
        <v>1</v>
      </c>
      <c r="M1101" s="275" t="e">
        <f>VLOOKUP(A1101,'Master Data'!A:P,23,FALSE)</f>
        <v>#N/A</v>
      </c>
      <c r="N1101" s="72" t="e">
        <f t="shared" si="128"/>
        <v>#N/A</v>
      </c>
      <c r="O1101" s="21"/>
      <c r="P1101" s="21"/>
      <c r="Q1101" s="256"/>
      <c r="R1101" s="67"/>
      <c r="S1101" s="67"/>
      <c r="T1101" s="369"/>
      <c r="U1101" s="384">
        <v>488</v>
      </c>
      <c r="V1101" s="12"/>
      <c r="W1101" s="12"/>
      <c r="X1101" s="12"/>
      <c r="Y1101" s="12"/>
      <c r="Z1101" s="12"/>
      <c r="AA1101" s="6"/>
      <c r="AB1101"/>
      <c r="AE1101" s="12"/>
      <c r="AF1101" s="12"/>
      <c r="AG1101" s="12"/>
      <c r="AH1101" s="12"/>
      <c r="AI1101" s="12"/>
      <c r="AJ1101" s="12"/>
    </row>
    <row r="1102" spans="1:36" s="268" customFormat="1">
      <c r="A1102" s="69"/>
      <c r="B1102" s="17" t="str">
        <f>IFERROR(VLOOKUP($H1102,'QB Inv Curr'!$H:$AD,13,FALSE),"")</f>
        <v/>
      </c>
      <c r="C1102" s="17" t="str">
        <f>IFERROR(VLOOKUP($H1102,'QB Inv Curr'!$H:$AE,23,FALSE),"")</f>
        <v/>
      </c>
      <c r="D1102" s="17" t="str">
        <f>IFERROR(VLOOKUP($H1102,'QB Inv Curr'!$H:$AL,29,FALSE),"")</f>
        <v/>
      </c>
      <c r="E1102" s="17" t="str">
        <f t="shared" si="127"/>
        <v/>
      </c>
      <c r="F1102" s="17" t="str">
        <f t="shared" si="126"/>
        <v/>
      </c>
      <c r="G1102" s="20"/>
      <c r="H1102" s="69"/>
      <c r="I1102" s="20" t="s">
        <v>1279</v>
      </c>
      <c r="J1102" s="279"/>
      <c r="K1102" s="523"/>
      <c r="L1102" s="21">
        <v>8</v>
      </c>
      <c r="M1102" s="275" t="e">
        <f>VLOOKUP(A1102,'Master Data'!A:P,23,FALSE)</f>
        <v>#N/A</v>
      </c>
      <c r="N1102" s="72" t="e">
        <f t="shared" si="128"/>
        <v>#N/A</v>
      </c>
      <c r="O1102" s="21"/>
      <c r="P1102" s="21"/>
      <c r="Q1102" s="256"/>
      <c r="R1102" s="67"/>
      <c r="S1102" s="67"/>
      <c r="T1102" s="369"/>
      <c r="U1102" s="384">
        <v>489</v>
      </c>
      <c r="V1102" s="12"/>
      <c r="W1102" s="12"/>
      <c r="X1102" s="12"/>
      <c r="Y1102" s="12"/>
      <c r="Z1102" s="12"/>
      <c r="AA1102" s="6"/>
      <c r="AB1102"/>
      <c r="AE1102" s="12"/>
      <c r="AF1102" s="12"/>
      <c r="AG1102" s="12"/>
      <c r="AH1102" s="12"/>
      <c r="AI1102" s="12"/>
      <c r="AJ1102" s="12"/>
    </row>
    <row r="1103" spans="1:36" s="268" customFormat="1">
      <c r="A1103" s="561"/>
      <c r="B1103" s="17" t="str">
        <f>IFERROR(VLOOKUP($H1103,'QB Inv Curr'!$H:$AD,13,FALSE),"")</f>
        <v/>
      </c>
      <c r="C1103" s="17" t="str">
        <f>IFERROR(VLOOKUP($H1103,'QB Inv Curr'!$H:$AE,23,FALSE),"")</f>
        <v/>
      </c>
      <c r="D1103" s="17" t="str">
        <f>IFERROR(VLOOKUP($H1103,'QB Inv Curr'!$H:$AL,29,FALSE),"")</f>
        <v/>
      </c>
      <c r="E1103" s="17" t="str">
        <f t="shared" si="127"/>
        <v/>
      </c>
      <c r="F1103" s="17" t="str">
        <f t="shared" si="126"/>
        <v/>
      </c>
      <c r="G1103" s="9"/>
      <c r="H1103" s="561"/>
      <c r="I1103" s="9"/>
      <c r="J1103" s="286"/>
      <c r="K1103" s="522"/>
      <c r="L1103" s="10"/>
      <c r="M1103" s="81"/>
      <c r="N1103" s="81"/>
      <c r="O1103" s="10"/>
      <c r="P1103" s="10"/>
      <c r="Q1103" s="11"/>
      <c r="R1103" s="11"/>
      <c r="S1103" s="11"/>
      <c r="T1103" s="382"/>
      <c r="U1103" s="384">
        <v>490</v>
      </c>
      <c r="V1103" s="12"/>
      <c r="W1103" s="12"/>
      <c r="X1103" s="12"/>
      <c r="Y1103" s="12"/>
      <c r="Z1103" s="12"/>
      <c r="AA1103" s="6"/>
      <c r="AB1103"/>
      <c r="AE1103" s="12"/>
      <c r="AF1103" s="12"/>
      <c r="AG1103" s="12"/>
      <c r="AH1103" s="12"/>
      <c r="AI1103" s="12"/>
      <c r="AJ1103" s="12"/>
    </row>
    <row r="1104" spans="1:36" s="268" customFormat="1" ht="31.5">
      <c r="A1104" s="555" t="s">
        <v>428</v>
      </c>
      <c r="B1104" s="17">
        <f>IFERROR(VLOOKUP($H1104,'QB Inv Curr'!$H:$AD,13,FALSE),"")</f>
        <v>0</v>
      </c>
      <c r="C1104" s="17">
        <f>IFERROR(VLOOKUP($H1104,'QB Inv Curr'!$H:$AE,23,FALSE),"")</f>
        <v>50</v>
      </c>
      <c r="D1104" s="17">
        <f>IFERROR(VLOOKUP($H1104,'QB Inv Curr'!$H:$AL,29,FALSE),"")</f>
        <v>3.8</v>
      </c>
      <c r="E1104" s="17">
        <f t="shared" si="127"/>
        <v>0</v>
      </c>
      <c r="F1104" s="17">
        <f t="shared" si="126"/>
        <v>45.599999999999994</v>
      </c>
      <c r="G1104" s="38" t="s">
        <v>1286</v>
      </c>
      <c r="H1104" s="555" t="s">
        <v>428</v>
      </c>
      <c r="I1104" s="542"/>
      <c r="J1104" s="278" t="s">
        <v>1287</v>
      </c>
      <c r="K1104" s="521">
        <v>810797031343</v>
      </c>
      <c r="L1104" s="17">
        <v>1</v>
      </c>
      <c r="M1104" s="78"/>
      <c r="N1104" s="78"/>
      <c r="O1104" s="17">
        <v>25</v>
      </c>
      <c r="P1104" s="17">
        <v>24</v>
      </c>
      <c r="Q1104" s="18">
        <v>37.61</v>
      </c>
      <c r="R1104" s="255" t="e">
        <v>#N/A</v>
      </c>
      <c r="S1104" s="255" t="e">
        <v>#N/A</v>
      </c>
      <c r="T1104" s="371"/>
      <c r="U1104" s="385">
        <v>491</v>
      </c>
      <c r="V1104" s="12"/>
      <c r="W1104" s="66">
        <f>Q1104*1.55</f>
        <v>58.295500000000004</v>
      </c>
      <c r="X1104" s="260">
        <f>SUM(W1104-Q1104)/W1104</f>
        <v>0.35483870967741943</v>
      </c>
      <c r="Y1104" s="66">
        <f>Y1099</f>
        <v>0</v>
      </c>
      <c r="Z1104" s="260" t="e">
        <f>SUM(Y1104-W1104)/Y1104</f>
        <v>#DIV/0!</v>
      </c>
      <c r="AA1104" s="287">
        <f>AA1099</f>
        <v>0</v>
      </c>
      <c r="AB1104" s="261" t="e">
        <f>SUM(AA1104-Q1104)/AA1104</f>
        <v>#DIV/0!</v>
      </c>
      <c r="AE1104" s="12"/>
      <c r="AF1104" s="12"/>
      <c r="AG1104" s="12"/>
      <c r="AH1104" s="12"/>
      <c r="AI1104" s="12"/>
      <c r="AJ1104" s="12"/>
    </row>
    <row r="1105" spans="1:36" s="268" customFormat="1">
      <c r="A1105" s="69"/>
      <c r="B1105" s="17" t="str">
        <f>IFERROR(VLOOKUP($H1105,'QB Inv Curr'!$H:$AD,13,FALSE),"")</f>
        <v/>
      </c>
      <c r="C1105" s="17" t="str">
        <f>IFERROR(VLOOKUP($H1105,'QB Inv Curr'!$H:$AE,23,FALSE),"")</f>
        <v/>
      </c>
      <c r="D1105" s="17" t="str">
        <f>IFERROR(VLOOKUP($H1105,'QB Inv Curr'!$H:$AL,29,FALSE),"")</f>
        <v/>
      </c>
      <c r="E1105" s="17" t="str">
        <f t="shared" si="127"/>
        <v/>
      </c>
      <c r="F1105" s="17" t="str">
        <f t="shared" si="126"/>
        <v/>
      </c>
      <c r="G1105" s="20"/>
      <c r="H1105" s="69"/>
      <c r="I1105" s="20" t="s">
        <v>1276</v>
      </c>
      <c r="J1105" s="279"/>
      <c r="K1105" s="523"/>
      <c r="L1105" s="21">
        <v>1</v>
      </c>
      <c r="M1105" s="275" t="e">
        <f>VLOOKUP(A1105,'Master Data'!A:P,23,FALSE)</f>
        <v>#N/A</v>
      </c>
      <c r="N1105" s="72" t="e">
        <f t="shared" ref="N1105:N1112" si="129">M1105*L1105</f>
        <v>#N/A</v>
      </c>
      <c r="O1105" s="21"/>
      <c r="P1105" s="21"/>
      <c r="Q1105" s="269"/>
      <c r="R1105" s="67"/>
      <c r="S1105" s="67"/>
      <c r="T1105" s="369"/>
      <c r="U1105" s="384">
        <v>492</v>
      </c>
      <c r="V1105" s="12"/>
      <c r="W1105" s="23"/>
      <c r="X1105" s="23"/>
      <c r="Y1105" s="23"/>
      <c r="Z1105" s="23"/>
      <c r="AA1105" s="287"/>
      <c r="AB1105"/>
      <c r="AE1105" s="12"/>
      <c r="AF1105" s="12"/>
      <c r="AG1105" s="12"/>
      <c r="AH1105" s="12"/>
      <c r="AI1105" s="12"/>
      <c r="AJ1105" s="12"/>
    </row>
    <row r="1106" spans="1:36" s="268" customFormat="1">
      <c r="A1106" s="69"/>
      <c r="B1106" s="17" t="str">
        <f>IFERROR(VLOOKUP($H1106,'QB Inv Curr'!$H:$AD,13,FALSE),"")</f>
        <v/>
      </c>
      <c r="C1106" s="17" t="str">
        <f>IFERROR(VLOOKUP($H1106,'QB Inv Curr'!$H:$AE,23,FALSE),"")</f>
        <v/>
      </c>
      <c r="D1106" s="17" t="str">
        <f>IFERROR(VLOOKUP($H1106,'QB Inv Curr'!$H:$AL,29,FALSE),"")</f>
        <v/>
      </c>
      <c r="E1106" s="17" t="str">
        <f t="shared" si="127"/>
        <v/>
      </c>
      <c r="F1106" s="17" t="str">
        <f t="shared" si="126"/>
        <v/>
      </c>
      <c r="G1106" s="20"/>
      <c r="H1106" s="69"/>
      <c r="I1106" s="20" t="s">
        <v>1277</v>
      </c>
      <c r="J1106" s="279"/>
      <c r="K1106" s="523"/>
      <c r="L1106" s="21">
        <v>1</v>
      </c>
      <c r="M1106" s="275" t="e">
        <f>VLOOKUP(A1106,'Master Data'!A:P,23,FALSE)</f>
        <v>#N/A</v>
      </c>
      <c r="N1106" s="72" t="e">
        <f t="shared" si="129"/>
        <v>#N/A</v>
      </c>
      <c r="O1106" s="21"/>
      <c r="P1106" s="21"/>
      <c r="Q1106" s="256"/>
      <c r="R1106" s="67"/>
      <c r="S1106" s="67"/>
      <c r="T1106" s="369"/>
      <c r="U1106" s="384">
        <v>493</v>
      </c>
      <c r="V1106" s="12"/>
      <c r="W1106" s="12"/>
      <c r="X1106" s="12"/>
      <c r="Y1106" s="12"/>
      <c r="Z1106" s="12"/>
      <c r="AA1106" s="6"/>
      <c r="AB1106"/>
      <c r="AE1106" s="12"/>
      <c r="AF1106" s="12"/>
      <c r="AG1106" s="12"/>
      <c r="AH1106" s="12"/>
      <c r="AI1106" s="12"/>
      <c r="AJ1106" s="12"/>
    </row>
    <row r="1107" spans="1:36" s="268" customFormat="1">
      <c r="A1107" s="69"/>
      <c r="B1107" s="17" t="str">
        <f>IFERROR(VLOOKUP($H1107,'QB Inv Curr'!$H:$AD,13,FALSE),"")</f>
        <v/>
      </c>
      <c r="C1107" s="17" t="str">
        <f>IFERROR(VLOOKUP($H1107,'QB Inv Curr'!$H:$AE,23,FALSE),"")</f>
        <v/>
      </c>
      <c r="D1107" s="17" t="str">
        <f>IFERROR(VLOOKUP($H1107,'QB Inv Curr'!$H:$AL,29,FALSE),"")</f>
        <v/>
      </c>
      <c r="E1107" s="17" t="str">
        <f t="shared" si="127"/>
        <v/>
      </c>
      <c r="F1107" s="17" t="str">
        <f t="shared" si="126"/>
        <v/>
      </c>
      <c r="G1107" s="20"/>
      <c r="H1107" s="69"/>
      <c r="I1107" s="20" t="s">
        <v>1284</v>
      </c>
      <c r="J1107" s="279"/>
      <c r="K1107" s="523"/>
      <c r="L1107" s="21">
        <v>1</v>
      </c>
      <c r="M1107" s="275" t="e">
        <f>VLOOKUP(A1107,'Master Data'!A:P,23,FALSE)</f>
        <v>#N/A</v>
      </c>
      <c r="N1107" s="72" t="e">
        <f t="shared" si="129"/>
        <v>#N/A</v>
      </c>
      <c r="O1107" s="21"/>
      <c r="P1107" s="21"/>
      <c r="Q1107" s="256"/>
      <c r="R1107" s="67"/>
      <c r="S1107" s="67"/>
      <c r="T1107" s="369"/>
      <c r="U1107" s="384">
        <v>494</v>
      </c>
      <c r="V1107" s="12"/>
      <c r="W1107" s="12"/>
      <c r="X1107" s="12"/>
      <c r="Y1107" s="12"/>
      <c r="Z1107" s="12"/>
      <c r="AA1107" s="6"/>
      <c r="AB1107"/>
      <c r="AE1107" s="12"/>
      <c r="AF1107" s="12"/>
      <c r="AG1107" s="12"/>
      <c r="AH1107" s="12"/>
      <c r="AI1107" s="12"/>
      <c r="AJ1107" s="12"/>
    </row>
    <row r="1108" spans="1:36" s="268" customFormat="1">
      <c r="A1108" s="69"/>
      <c r="B1108" s="17" t="str">
        <f>IFERROR(VLOOKUP($H1108,'QB Inv Curr'!$H:$AD,13,FALSE),"")</f>
        <v/>
      </c>
      <c r="C1108" s="17" t="str">
        <f>IFERROR(VLOOKUP($H1108,'QB Inv Curr'!$H:$AE,23,FALSE),"")</f>
        <v/>
      </c>
      <c r="D1108" s="17" t="str">
        <f>IFERROR(VLOOKUP($H1108,'QB Inv Curr'!$H:$AL,29,FALSE),"")</f>
        <v/>
      </c>
      <c r="E1108" s="17" t="str">
        <f t="shared" si="127"/>
        <v/>
      </c>
      <c r="F1108" s="17" t="str">
        <f t="shared" si="126"/>
        <v/>
      </c>
      <c r="G1108" s="20"/>
      <c r="H1108" s="69"/>
      <c r="I1108" s="20" t="s">
        <v>1285</v>
      </c>
      <c r="J1108" s="279"/>
      <c r="K1108" s="523"/>
      <c r="L1108" s="21">
        <v>1</v>
      </c>
      <c r="M1108" s="275" t="e">
        <f>VLOOKUP(A1108,'Master Data'!A:P,23,FALSE)</f>
        <v>#N/A</v>
      </c>
      <c r="N1108" s="72" t="e">
        <f t="shared" si="129"/>
        <v>#N/A</v>
      </c>
      <c r="O1108" s="21"/>
      <c r="P1108" s="21"/>
      <c r="Q1108" s="256"/>
      <c r="R1108" s="67"/>
      <c r="S1108" s="67"/>
      <c r="T1108" s="369"/>
      <c r="U1108" s="384">
        <v>495</v>
      </c>
      <c r="V1108" s="12"/>
      <c r="W1108" s="12"/>
      <c r="X1108" s="12"/>
      <c r="Y1108" s="12"/>
      <c r="Z1108" s="12"/>
      <c r="AA1108" s="6"/>
      <c r="AB1108"/>
      <c r="AE1108" s="12"/>
      <c r="AF1108" s="12"/>
      <c r="AG1108" s="12"/>
      <c r="AH1108" s="12"/>
      <c r="AI1108" s="12"/>
      <c r="AJ1108" s="12"/>
    </row>
    <row r="1109" spans="1:36" s="268" customFormat="1">
      <c r="A1109" s="69"/>
      <c r="B1109" s="17" t="str">
        <f>IFERROR(VLOOKUP($H1109,'QB Inv Curr'!$H:$AD,13,FALSE),"")</f>
        <v/>
      </c>
      <c r="C1109" s="17" t="str">
        <f>IFERROR(VLOOKUP($H1109,'QB Inv Curr'!$H:$AE,23,FALSE),"")</f>
        <v/>
      </c>
      <c r="D1109" s="17" t="str">
        <f>IFERROR(VLOOKUP($H1109,'QB Inv Curr'!$H:$AL,29,FALSE),"")</f>
        <v/>
      </c>
      <c r="E1109" s="17" t="str">
        <f t="shared" si="127"/>
        <v/>
      </c>
      <c r="F1109" s="17" t="str">
        <f t="shared" si="126"/>
        <v/>
      </c>
      <c r="G1109" s="20"/>
      <c r="H1109" s="69"/>
      <c r="I1109" s="20" t="s">
        <v>1288</v>
      </c>
      <c r="J1109" s="279"/>
      <c r="K1109" s="523"/>
      <c r="L1109" s="21">
        <v>8</v>
      </c>
      <c r="M1109" s="275" t="e">
        <f>VLOOKUP(A1109,'Master Data'!A:P,23,FALSE)</f>
        <v>#N/A</v>
      </c>
      <c r="N1109" s="72" t="e">
        <f t="shared" si="129"/>
        <v>#N/A</v>
      </c>
      <c r="O1109" s="21"/>
      <c r="P1109" s="21"/>
      <c r="Q1109" s="256"/>
      <c r="R1109" s="67"/>
      <c r="S1109" s="67"/>
      <c r="T1109" s="369"/>
      <c r="U1109" s="385">
        <v>496</v>
      </c>
      <c r="V1109" s="12"/>
      <c r="W1109" s="12"/>
      <c r="X1109" s="12"/>
      <c r="Y1109" s="12"/>
      <c r="Z1109" s="12"/>
      <c r="AA1109" s="6"/>
      <c r="AB1109"/>
      <c r="AE1109" s="12"/>
      <c r="AF1109" s="12"/>
      <c r="AG1109" s="12"/>
      <c r="AH1109" s="12"/>
      <c r="AI1109" s="12"/>
      <c r="AJ1109" s="12"/>
    </row>
    <row r="1110" spans="1:36" s="268" customFormat="1">
      <c r="A1110" s="69"/>
      <c r="B1110" s="17" t="str">
        <f>IFERROR(VLOOKUP($H1110,'QB Inv Curr'!$H:$AD,13,FALSE),"")</f>
        <v/>
      </c>
      <c r="C1110" s="17" t="str">
        <f>IFERROR(VLOOKUP($H1110,'QB Inv Curr'!$H:$AE,23,FALSE),"")</f>
        <v/>
      </c>
      <c r="D1110" s="17" t="str">
        <f>IFERROR(VLOOKUP($H1110,'QB Inv Curr'!$H:$AL,29,FALSE),"")</f>
        <v/>
      </c>
      <c r="E1110" s="17" t="str">
        <f t="shared" si="127"/>
        <v/>
      </c>
      <c r="F1110" s="17" t="str">
        <f t="shared" si="126"/>
        <v/>
      </c>
      <c r="G1110" s="554"/>
      <c r="H1110" s="69"/>
      <c r="I1110" s="20" t="s">
        <v>1279</v>
      </c>
      <c r="J1110" s="279"/>
      <c r="K1110" s="523"/>
      <c r="L1110" s="21">
        <v>1</v>
      </c>
      <c r="M1110" s="275" t="e">
        <f>VLOOKUP(A1110,'Master Data'!A:P,23,FALSE)</f>
        <v>#N/A</v>
      </c>
      <c r="N1110" s="72" t="e">
        <f t="shared" si="129"/>
        <v>#N/A</v>
      </c>
      <c r="O1110" s="21"/>
      <c r="P1110" s="21"/>
      <c r="Q1110" s="256"/>
      <c r="R1110" s="67"/>
      <c r="S1110" s="67"/>
      <c r="T1110" s="369"/>
      <c r="U1110" s="384">
        <v>497</v>
      </c>
      <c r="V1110" s="12"/>
      <c r="W1110" s="12"/>
      <c r="X1110" s="12"/>
      <c r="Y1110" s="12"/>
      <c r="Z1110" s="12"/>
      <c r="AA1110" s="6"/>
      <c r="AB1110"/>
      <c r="AE1110" s="12"/>
      <c r="AF1110" s="12"/>
      <c r="AG1110" s="12"/>
      <c r="AH1110" s="12"/>
      <c r="AI1110" s="12"/>
      <c r="AJ1110" s="12"/>
    </row>
    <row r="1111" spans="1:36" s="268" customFormat="1">
      <c r="A1111" s="69"/>
      <c r="B1111" s="17" t="str">
        <f>IFERROR(VLOOKUP($H1111,'QB Inv Curr'!$H:$AD,13,FALSE),"")</f>
        <v/>
      </c>
      <c r="C1111" s="17" t="str">
        <f>IFERROR(VLOOKUP($H1111,'QB Inv Curr'!$H:$AE,23,FALSE),"")</f>
        <v/>
      </c>
      <c r="D1111" s="17" t="str">
        <f>IFERROR(VLOOKUP($H1111,'QB Inv Curr'!$H:$AL,29,FALSE),"")</f>
        <v/>
      </c>
      <c r="E1111" s="17" t="str">
        <f t="shared" si="127"/>
        <v/>
      </c>
      <c r="F1111" s="17" t="str">
        <f t="shared" si="126"/>
        <v/>
      </c>
      <c r="G1111" s="554"/>
      <c r="H1111" s="69"/>
      <c r="I1111" s="20" t="s">
        <v>1289</v>
      </c>
      <c r="J1111" s="279"/>
      <c r="K1111" s="523"/>
      <c r="L1111" s="21">
        <v>1</v>
      </c>
      <c r="M1111" s="275" t="e">
        <f>VLOOKUP(A1111,'Master Data'!A:P,23,FALSE)</f>
        <v>#N/A</v>
      </c>
      <c r="N1111" s="72" t="e">
        <f t="shared" si="129"/>
        <v>#N/A</v>
      </c>
      <c r="O1111" s="21"/>
      <c r="P1111" s="21"/>
      <c r="Q1111" s="256"/>
      <c r="R1111" s="67"/>
      <c r="S1111" s="67"/>
      <c r="T1111" s="369"/>
      <c r="U1111" s="384">
        <v>498</v>
      </c>
      <c r="V1111" s="12"/>
      <c r="W1111" s="12"/>
      <c r="X1111" s="12"/>
      <c r="Y1111" s="12"/>
      <c r="Z1111" s="12"/>
      <c r="AA1111" s="6"/>
      <c r="AB1111"/>
      <c r="AE1111" s="12"/>
      <c r="AF1111" s="12"/>
      <c r="AG1111" s="12"/>
      <c r="AH1111" s="12"/>
      <c r="AI1111" s="12"/>
      <c r="AJ1111" s="12"/>
    </row>
    <row r="1112" spans="1:36" s="268" customFormat="1">
      <c r="A1112" s="69"/>
      <c r="B1112" s="17" t="str">
        <f>IFERROR(VLOOKUP($H1112,'QB Inv Curr'!$H:$AD,13,FALSE),"")</f>
        <v/>
      </c>
      <c r="C1112" s="17" t="str">
        <f>IFERROR(VLOOKUP($H1112,'QB Inv Curr'!$H:$AE,23,FALSE),"")</f>
        <v/>
      </c>
      <c r="D1112" s="17" t="str">
        <f>IFERROR(VLOOKUP($H1112,'QB Inv Curr'!$H:$AL,29,FALSE),"")</f>
        <v/>
      </c>
      <c r="E1112" s="17" t="str">
        <f t="shared" si="127"/>
        <v/>
      </c>
      <c r="F1112" s="17" t="str">
        <f t="shared" si="126"/>
        <v/>
      </c>
      <c r="G1112" s="554"/>
      <c r="H1112" s="69"/>
      <c r="I1112" s="20" t="s">
        <v>1290</v>
      </c>
      <c r="J1112" s="279"/>
      <c r="K1112" s="523"/>
      <c r="L1112" s="21">
        <v>1</v>
      </c>
      <c r="M1112" s="275" t="e">
        <f>VLOOKUP(A1112,'Master Data'!A:P,23,FALSE)</f>
        <v>#N/A</v>
      </c>
      <c r="N1112" s="72" t="e">
        <f t="shared" si="129"/>
        <v>#N/A</v>
      </c>
      <c r="O1112" s="21"/>
      <c r="P1112" s="21"/>
      <c r="Q1112" s="256"/>
      <c r="R1112" s="67"/>
      <c r="S1112" s="67"/>
      <c r="T1112" s="369"/>
      <c r="U1112" s="384">
        <v>499</v>
      </c>
      <c r="V1112" s="12"/>
      <c r="W1112" s="12"/>
      <c r="X1112" s="12"/>
      <c r="Y1112" s="12"/>
      <c r="Z1112" s="12"/>
      <c r="AA1112" s="6"/>
      <c r="AB1112"/>
      <c r="AE1112" s="12"/>
      <c r="AF1112" s="12"/>
      <c r="AG1112" s="12"/>
      <c r="AH1112" s="12"/>
      <c r="AI1112" s="12"/>
      <c r="AJ1112" s="12"/>
    </row>
    <row r="1113" spans="1:36" s="268" customFormat="1">
      <c r="A1113" s="561"/>
      <c r="B1113" s="17" t="str">
        <f>IFERROR(VLOOKUP($H1113,'QB Inv Curr'!$H:$AD,13,FALSE),"")</f>
        <v/>
      </c>
      <c r="C1113" s="17" t="str">
        <f>IFERROR(VLOOKUP($H1113,'QB Inv Curr'!$H:$AE,23,FALSE),"")</f>
        <v/>
      </c>
      <c r="D1113" s="17" t="str">
        <f>IFERROR(VLOOKUP($H1113,'QB Inv Curr'!$H:$AL,29,FALSE),"")</f>
        <v/>
      </c>
      <c r="E1113" s="17" t="str">
        <f t="shared" si="127"/>
        <v/>
      </c>
      <c r="F1113" s="17" t="str">
        <f t="shared" si="126"/>
        <v/>
      </c>
      <c r="G1113" s="9"/>
      <c r="H1113" s="561"/>
      <c r="I1113" s="9"/>
      <c r="J1113" s="286"/>
      <c r="K1113" s="522"/>
      <c r="L1113" s="10"/>
      <c r="M1113" s="81"/>
      <c r="N1113" s="81"/>
      <c r="O1113" s="10"/>
      <c r="P1113" s="10"/>
      <c r="Q1113" s="11"/>
      <c r="R1113" s="11"/>
      <c r="S1113" s="11"/>
      <c r="T1113" s="382"/>
      <c r="U1113" s="384">
        <v>500</v>
      </c>
      <c r="V1113" s="12"/>
      <c r="W1113" s="12"/>
      <c r="X1113" s="12"/>
      <c r="Y1113" s="12"/>
      <c r="Z1113" s="12"/>
      <c r="AA1113" s="6"/>
      <c r="AB1113"/>
      <c r="AE1113" s="12"/>
      <c r="AF1113" s="12"/>
      <c r="AG1113" s="12"/>
      <c r="AH1113" s="12"/>
      <c r="AI1113" s="12"/>
      <c r="AJ1113" s="12"/>
    </row>
    <row r="1114" spans="1:36" s="268" customFormat="1" ht="31.5">
      <c r="A1114" s="555" t="s">
        <v>431</v>
      </c>
      <c r="B1114" s="17">
        <f>IFERROR(VLOOKUP($H1114,'QB Inv Curr'!$H:$AD,13,FALSE),"")</f>
        <v>20</v>
      </c>
      <c r="C1114" s="17">
        <f>IFERROR(VLOOKUP($H1114,'QB Inv Curr'!$H:$AE,23,FALSE),"")</f>
        <v>0</v>
      </c>
      <c r="D1114" s="17">
        <f>IFERROR(VLOOKUP($H1114,'QB Inv Curr'!$H:$AL,29,FALSE),"")</f>
        <v>0.8</v>
      </c>
      <c r="E1114" s="17">
        <f t="shared" si="127"/>
        <v>25</v>
      </c>
      <c r="F1114" s="17">
        <f t="shared" si="126"/>
        <v>9.6000000000000014</v>
      </c>
      <c r="G1114" s="38" t="s">
        <v>1291</v>
      </c>
      <c r="H1114" s="555" t="s">
        <v>431</v>
      </c>
      <c r="I1114" s="542"/>
      <c r="J1114" s="278" t="s">
        <v>1292</v>
      </c>
      <c r="K1114" s="521">
        <v>810797031350</v>
      </c>
      <c r="L1114" s="17">
        <v>1</v>
      </c>
      <c r="M1114" s="78"/>
      <c r="N1114" s="78"/>
      <c r="O1114" s="17">
        <v>25</v>
      </c>
      <c r="P1114" s="17">
        <v>20</v>
      </c>
      <c r="Q1114" s="18">
        <v>43.48</v>
      </c>
      <c r="R1114" s="255" t="e">
        <v>#N/A</v>
      </c>
      <c r="S1114" s="255" t="e">
        <v>#N/A</v>
      </c>
      <c r="T1114" s="371"/>
      <c r="U1114" s="385">
        <v>501</v>
      </c>
      <c r="V1114" s="12"/>
      <c r="W1114" s="66">
        <f>Q1114*1.55</f>
        <v>67.393999999999991</v>
      </c>
      <c r="X1114" s="260">
        <f>SUM(W1114-Q1114)/W1114</f>
        <v>0.35483870967741932</v>
      </c>
      <c r="Y1114" s="66">
        <f>Y1109</f>
        <v>0</v>
      </c>
      <c r="Z1114" s="260" t="e">
        <f>SUM(Y1114-W1114)/Y1114</f>
        <v>#DIV/0!</v>
      </c>
      <c r="AA1114" s="287">
        <f>AA1109</f>
        <v>0</v>
      </c>
      <c r="AB1114" s="261" t="e">
        <f>SUM(AA1114-Q1114)/AA1114</f>
        <v>#DIV/0!</v>
      </c>
      <c r="AE1114" s="12"/>
      <c r="AF1114" s="12"/>
      <c r="AG1114" s="12"/>
      <c r="AH1114" s="12"/>
      <c r="AI1114" s="12"/>
      <c r="AJ1114" s="12"/>
    </row>
    <row r="1115" spans="1:36" s="268" customFormat="1">
      <c r="A1115" s="69"/>
      <c r="B1115" s="17" t="str">
        <f>IFERROR(VLOOKUP($H1115,'QB Inv Curr'!$H:$AD,13,FALSE),"")</f>
        <v/>
      </c>
      <c r="C1115" s="17" t="str">
        <f>IFERROR(VLOOKUP($H1115,'QB Inv Curr'!$H:$AE,23,FALSE),"")</f>
        <v/>
      </c>
      <c r="D1115" s="17" t="str">
        <f>IFERROR(VLOOKUP($H1115,'QB Inv Curr'!$H:$AL,29,FALSE),"")</f>
        <v/>
      </c>
      <c r="E1115" s="17" t="str">
        <f t="shared" si="127"/>
        <v/>
      </c>
      <c r="F1115" s="17" t="str">
        <f t="shared" si="126"/>
        <v/>
      </c>
      <c r="G1115" s="20"/>
      <c r="H1115" s="69"/>
      <c r="I1115" s="20" t="s">
        <v>1276</v>
      </c>
      <c r="J1115" s="279"/>
      <c r="K1115" s="523"/>
      <c r="L1115" s="21">
        <v>1</v>
      </c>
      <c r="M1115" s="275" t="e">
        <f>VLOOKUP(A1115,'Master Data'!A:P,23,FALSE)</f>
        <v>#N/A</v>
      </c>
      <c r="N1115" s="72" t="e">
        <f t="shared" ref="N1115:N1122" si="130">M1115*L1115</f>
        <v>#N/A</v>
      </c>
      <c r="O1115" s="21"/>
      <c r="P1115" s="21"/>
      <c r="Q1115" s="269"/>
      <c r="R1115" s="67"/>
      <c r="S1115" s="67"/>
      <c r="T1115" s="369"/>
      <c r="U1115" s="384">
        <v>502</v>
      </c>
      <c r="V1115" s="12"/>
      <c r="W1115" s="23"/>
      <c r="X1115" s="23"/>
      <c r="Y1115" s="23"/>
      <c r="Z1115" s="23"/>
      <c r="AA1115" s="287"/>
      <c r="AB1115"/>
      <c r="AE1115" s="12"/>
      <c r="AF1115" s="12"/>
      <c r="AG1115" s="12"/>
      <c r="AH1115" s="12"/>
      <c r="AI1115" s="12"/>
      <c r="AJ1115" s="12"/>
    </row>
    <row r="1116" spans="1:36" s="268" customFormat="1">
      <c r="A1116" s="69"/>
      <c r="B1116" s="17" t="str">
        <f>IFERROR(VLOOKUP($H1116,'QB Inv Curr'!$H:$AD,13,FALSE),"")</f>
        <v/>
      </c>
      <c r="C1116" s="17" t="str">
        <f>IFERROR(VLOOKUP($H1116,'QB Inv Curr'!$H:$AE,23,FALSE),"")</f>
        <v/>
      </c>
      <c r="D1116" s="17" t="str">
        <f>IFERROR(VLOOKUP($H1116,'QB Inv Curr'!$H:$AL,29,FALSE),"")</f>
        <v/>
      </c>
      <c r="E1116" s="17" t="str">
        <f t="shared" si="127"/>
        <v/>
      </c>
      <c r="F1116" s="17" t="str">
        <f t="shared" si="126"/>
        <v/>
      </c>
      <c r="G1116" s="20"/>
      <c r="H1116" s="69"/>
      <c r="I1116" s="20" t="s">
        <v>1282</v>
      </c>
      <c r="J1116" s="279"/>
      <c r="K1116" s="523"/>
      <c r="L1116" s="21">
        <v>1</v>
      </c>
      <c r="M1116" s="275" t="e">
        <f>VLOOKUP(A1116,'Master Data'!A:P,23,FALSE)</f>
        <v>#N/A</v>
      </c>
      <c r="N1116" s="72" t="e">
        <f t="shared" si="130"/>
        <v>#N/A</v>
      </c>
      <c r="O1116" s="21"/>
      <c r="P1116" s="21"/>
      <c r="Q1116" s="256"/>
      <c r="R1116" s="67"/>
      <c r="S1116" s="67"/>
      <c r="T1116" s="369"/>
      <c r="U1116" s="384">
        <v>503</v>
      </c>
      <c r="V1116" s="12"/>
      <c r="W1116" s="12"/>
      <c r="X1116" s="12"/>
      <c r="Y1116" s="12"/>
      <c r="Z1116" s="12"/>
      <c r="AA1116" s="6"/>
      <c r="AB1116"/>
      <c r="AE1116" s="12"/>
      <c r="AF1116" s="12"/>
      <c r="AG1116" s="12"/>
      <c r="AH1116" s="12"/>
      <c r="AI1116" s="12"/>
      <c r="AJ1116" s="12"/>
    </row>
    <row r="1117" spans="1:36" s="268" customFormat="1">
      <c r="A1117" s="69"/>
      <c r="B1117" s="17" t="str">
        <f>IFERROR(VLOOKUP($H1117,'QB Inv Curr'!$H:$AD,13,FALSE),"")</f>
        <v/>
      </c>
      <c r="C1117" s="17" t="str">
        <f>IFERROR(VLOOKUP($H1117,'QB Inv Curr'!$H:$AE,23,FALSE),"")</f>
        <v/>
      </c>
      <c r="D1117" s="17" t="str">
        <f>IFERROR(VLOOKUP($H1117,'QB Inv Curr'!$H:$AL,29,FALSE),"")</f>
        <v/>
      </c>
      <c r="E1117" s="17" t="str">
        <f t="shared" si="127"/>
        <v/>
      </c>
      <c r="F1117" s="17" t="str">
        <f t="shared" si="126"/>
        <v/>
      </c>
      <c r="G1117" s="20"/>
      <c r="H1117" s="69"/>
      <c r="I1117" s="20" t="s">
        <v>1284</v>
      </c>
      <c r="J1117" s="279"/>
      <c r="K1117" s="523"/>
      <c r="L1117" s="21">
        <v>1</v>
      </c>
      <c r="M1117" s="275" t="e">
        <f>VLOOKUP(A1117,'Master Data'!A:P,23,FALSE)</f>
        <v>#N/A</v>
      </c>
      <c r="N1117" s="72" t="e">
        <f t="shared" si="130"/>
        <v>#N/A</v>
      </c>
      <c r="O1117" s="21"/>
      <c r="P1117" s="21"/>
      <c r="Q1117" s="256"/>
      <c r="R1117" s="67"/>
      <c r="S1117" s="67"/>
      <c r="T1117" s="369"/>
      <c r="U1117" s="384">
        <v>504</v>
      </c>
      <c r="V1117" s="12"/>
      <c r="W1117" s="12"/>
      <c r="X1117" s="12"/>
      <c r="Y1117" s="12"/>
      <c r="Z1117" s="12"/>
      <c r="AA1117" s="6"/>
      <c r="AB1117"/>
      <c r="AE1117" s="12"/>
      <c r="AF1117" s="12"/>
      <c r="AG1117" s="12"/>
      <c r="AH1117" s="12"/>
      <c r="AI1117" s="12"/>
      <c r="AJ1117" s="12"/>
    </row>
    <row r="1118" spans="1:36" s="268" customFormat="1">
      <c r="A1118" s="69"/>
      <c r="B1118" s="17" t="str">
        <f>IFERROR(VLOOKUP($H1118,'QB Inv Curr'!$H:$AD,13,FALSE),"")</f>
        <v/>
      </c>
      <c r="C1118" s="17" t="str">
        <f>IFERROR(VLOOKUP($H1118,'QB Inv Curr'!$H:$AE,23,FALSE),"")</f>
        <v/>
      </c>
      <c r="D1118" s="17" t="str">
        <f>IFERROR(VLOOKUP($H1118,'QB Inv Curr'!$H:$AL,29,FALSE),"")</f>
        <v/>
      </c>
      <c r="E1118" s="17" t="str">
        <f t="shared" si="127"/>
        <v/>
      </c>
      <c r="F1118" s="17" t="str">
        <f t="shared" si="126"/>
        <v/>
      </c>
      <c r="G1118" s="20"/>
      <c r="H1118" s="69"/>
      <c r="I1118" s="20" t="s">
        <v>1285</v>
      </c>
      <c r="J1118" s="279"/>
      <c r="K1118" s="523"/>
      <c r="L1118" s="21">
        <v>1</v>
      </c>
      <c r="M1118" s="275" t="e">
        <f>VLOOKUP(A1118,'Master Data'!A:P,23,FALSE)</f>
        <v>#N/A</v>
      </c>
      <c r="N1118" s="72" t="e">
        <f t="shared" si="130"/>
        <v>#N/A</v>
      </c>
      <c r="O1118" s="21"/>
      <c r="P1118" s="21"/>
      <c r="Q1118" s="256"/>
      <c r="R1118" s="67"/>
      <c r="S1118" s="67"/>
      <c r="T1118" s="369"/>
      <c r="U1118" s="384">
        <v>505</v>
      </c>
      <c r="V1118" s="12"/>
      <c r="W1118" s="12"/>
      <c r="X1118" s="12"/>
      <c r="Y1118" s="12"/>
      <c r="Z1118" s="12"/>
      <c r="AA1118" s="6"/>
      <c r="AB1118"/>
      <c r="AE1118" s="12"/>
      <c r="AF1118" s="12"/>
      <c r="AG1118" s="12"/>
      <c r="AH1118" s="12"/>
      <c r="AI1118" s="12"/>
      <c r="AJ1118" s="12"/>
    </row>
    <row r="1119" spans="1:36" s="268" customFormat="1">
      <c r="A1119" s="69"/>
      <c r="B1119" s="17" t="str">
        <f>IFERROR(VLOOKUP($H1119,'QB Inv Curr'!$H:$AD,13,FALSE),"")</f>
        <v/>
      </c>
      <c r="C1119" s="17" t="str">
        <f>IFERROR(VLOOKUP($H1119,'QB Inv Curr'!$H:$AE,23,FALSE),"")</f>
        <v/>
      </c>
      <c r="D1119" s="17" t="str">
        <f>IFERROR(VLOOKUP($H1119,'QB Inv Curr'!$H:$AL,29,FALSE),"")</f>
        <v/>
      </c>
      <c r="E1119" s="17" t="str">
        <f t="shared" si="127"/>
        <v/>
      </c>
      <c r="F1119" s="17" t="str">
        <f t="shared" si="126"/>
        <v/>
      </c>
      <c r="G1119" s="20"/>
      <c r="H1119" s="69"/>
      <c r="I1119" s="20" t="s">
        <v>1288</v>
      </c>
      <c r="J1119" s="279"/>
      <c r="K1119" s="523"/>
      <c r="L1119" s="21">
        <v>8</v>
      </c>
      <c r="M1119" s="275" t="e">
        <f>VLOOKUP(A1119,'Master Data'!A:P,23,FALSE)</f>
        <v>#N/A</v>
      </c>
      <c r="N1119" s="72" t="e">
        <f t="shared" si="130"/>
        <v>#N/A</v>
      </c>
      <c r="O1119" s="21"/>
      <c r="P1119" s="21"/>
      <c r="Q1119" s="256"/>
      <c r="R1119" s="67"/>
      <c r="S1119" s="67"/>
      <c r="T1119" s="369"/>
      <c r="U1119" s="385">
        <v>506</v>
      </c>
      <c r="V1119" s="12"/>
      <c r="W1119" s="12"/>
      <c r="X1119" s="12"/>
      <c r="Y1119" s="12"/>
      <c r="Z1119" s="12"/>
      <c r="AA1119" s="6"/>
      <c r="AB1119"/>
      <c r="AE1119" s="12"/>
      <c r="AF1119" s="12"/>
      <c r="AG1119" s="12"/>
      <c r="AH1119" s="12"/>
      <c r="AI1119" s="12"/>
      <c r="AJ1119" s="12"/>
    </row>
    <row r="1120" spans="1:36" s="268" customFormat="1">
      <c r="A1120" s="69"/>
      <c r="B1120" s="17" t="str">
        <f>IFERROR(VLOOKUP($H1120,'QB Inv Curr'!$H:$AD,13,FALSE),"")</f>
        <v/>
      </c>
      <c r="C1120" s="17" t="str">
        <f>IFERROR(VLOOKUP($H1120,'QB Inv Curr'!$H:$AE,23,FALSE),"")</f>
        <v/>
      </c>
      <c r="D1120" s="17" t="str">
        <f>IFERROR(VLOOKUP($H1120,'QB Inv Curr'!$H:$AL,29,FALSE),"")</f>
        <v/>
      </c>
      <c r="E1120" s="17" t="str">
        <f t="shared" si="127"/>
        <v/>
      </c>
      <c r="F1120" s="17" t="str">
        <f t="shared" si="126"/>
        <v/>
      </c>
      <c r="G1120" s="554"/>
      <c r="H1120" s="69"/>
      <c r="I1120" s="20" t="s">
        <v>1279</v>
      </c>
      <c r="J1120" s="279"/>
      <c r="K1120" s="523"/>
      <c r="L1120" s="21">
        <v>1</v>
      </c>
      <c r="M1120" s="275" t="e">
        <f>VLOOKUP(A1120,'Master Data'!A:P,23,FALSE)</f>
        <v>#N/A</v>
      </c>
      <c r="N1120" s="72" t="e">
        <f t="shared" si="130"/>
        <v>#N/A</v>
      </c>
      <c r="O1120" s="21"/>
      <c r="P1120" s="21"/>
      <c r="Q1120" s="256"/>
      <c r="R1120" s="67"/>
      <c r="S1120" s="67"/>
      <c r="T1120" s="369"/>
      <c r="U1120" s="384">
        <v>507</v>
      </c>
      <c r="V1120" s="12"/>
      <c r="W1120" s="12"/>
      <c r="X1120" s="12"/>
      <c r="Y1120" s="12"/>
      <c r="Z1120" s="12"/>
      <c r="AA1120" s="6"/>
      <c r="AB1120"/>
      <c r="AE1120" s="12"/>
      <c r="AF1120" s="12"/>
      <c r="AG1120" s="12"/>
      <c r="AH1120" s="12"/>
      <c r="AI1120" s="12"/>
      <c r="AJ1120" s="12"/>
    </row>
    <row r="1121" spans="1:36" s="268" customFormat="1">
      <c r="A1121" s="69"/>
      <c r="B1121" s="17" t="str">
        <f>IFERROR(VLOOKUP($H1121,'QB Inv Curr'!$H:$AD,13,FALSE),"")</f>
        <v/>
      </c>
      <c r="C1121" s="17" t="str">
        <f>IFERROR(VLOOKUP($H1121,'QB Inv Curr'!$H:$AE,23,FALSE),"")</f>
        <v/>
      </c>
      <c r="D1121" s="17" t="str">
        <f>IFERROR(VLOOKUP($H1121,'QB Inv Curr'!$H:$AL,29,FALSE),"")</f>
        <v/>
      </c>
      <c r="E1121" s="17" t="str">
        <f t="shared" si="127"/>
        <v/>
      </c>
      <c r="F1121" s="17" t="str">
        <f t="shared" si="126"/>
        <v/>
      </c>
      <c r="G1121" s="554"/>
      <c r="H1121" s="69"/>
      <c r="I1121" s="20" t="s">
        <v>1289</v>
      </c>
      <c r="J1121" s="279"/>
      <c r="K1121" s="523"/>
      <c r="L1121" s="21">
        <v>1</v>
      </c>
      <c r="M1121" s="275" t="e">
        <f>VLOOKUP(A1121,'Master Data'!A:P,23,FALSE)</f>
        <v>#N/A</v>
      </c>
      <c r="N1121" s="72" t="e">
        <f t="shared" si="130"/>
        <v>#N/A</v>
      </c>
      <c r="O1121" s="21"/>
      <c r="P1121" s="21"/>
      <c r="Q1121" s="256"/>
      <c r="R1121" s="67"/>
      <c r="S1121" s="67"/>
      <c r="T1121" s="369"/>
      <c r="U1121" s="384">
        <v>508</v>
      </c>
      <c r="V1121" s="12"/>
      <c r="W1121" s="12"/>
      <c r="X1121" s="12"/>
      <c r="Y1121" s="12"/>
      <c r="Z1121" s="12"/>
      <c r="AA1121" s="6"/>
      <c r="AB1121"/>
      <c r="AE1121" s="12"/>
      <c r="AF1121" s="12"/>
      <c r="AG1121" s="12"/>
      <c r="AH1121" s="12"/>
      <c r="AI1121" s="12"/>
      <c r="AJ1121" s="12"/>
    </row>
    <row r="1122" spans="1:36" s="268" customFormat="1">
      <c r="A1122" s="69"/>
      <c r="B1122" s="17" t="str">
        <f>IFERROR(VLOOKUP($H1122,'QB Inv Curr'!$H:$AD,13,FALSE),"")</f>
        <v/>
      </c>
      <c r="C1122" s="17" t="str">
        <f>IFERROR(VLOOKUP($H1122,'QB Inv Curr'!$H:$AE,23,FALSE),"")</f>
        <v/>
      </c>
      <c r="D1122" s="17" t="str">
        <f>IFERROR(VLOOKUP($H1122,'QB Inv Curr'!$H:$AL,29,FALSE),"")</f>
        <v/>
      </c>
      <c r="E1122" s="17" t="str">
        <f t="shared" si="127"/>
        <v/>
      </c>
      <c r="F1122" s="17" t="str">
        <f t="shared" si="126"/>
        <v/>
      </c>
      <c r="G1122" s="554"/>
      <c r="H1122" s="69"/>
      <c r="I1122" s="20" t="s">
        <v>1290</v>
      </c>
      <c r="J1122" s="279"/>
      <c r="K1122" s="523"/>
      <c r="L1122" s="21">
        <v>1</v>
      </c>
      <c r="M1122" s="275" t="e">
        <f>VLOOKUP(A1122,'Master Data'!A:P,23,FALSE)</f>
        <v>#N/A</v>
      </c>
      <c r="N1122" s="72" t="e">
        <f t="shared" si="130"/>
        <v>#N/A</v>
      </c>
      <c r="O1122" s="21"/>
      <c r="P1122" s="21"/>
      <c r="Q1122" s="256"/>
      <c r="R1122" s="67"/>
      <c r="S1122" s="67"/>
      <c r="T1122" s="369"/>
      <c r="U1122" s="384">
        <v>509</v>
      </c>
      <c r="V1122" s="12"/>
      <c r="W1122" s="12"/>
      <c r="X1122" s="12"/>
      <c r="Y1122" s="12"/>
      <c r="Z1122" s="12"/>
      <c r="AA1122" s="6"/>
      <c r="AB1122"/>
      <c r="AE1122" s="12"/>
      <c r="AF1122" s="12"/>
      <c r="AG1122" s="12"/>
      <c r="AH1122" s="12"/>
      <c r="AI1122" s="12"/>
      <c r="AJ1122" s="12"/>
    </row>
    <row r="1123" spans="1:36" s="268" customFormat="1">
      <c r="A1123" s="561"/>
      <c r="B1123" s="17" t="str">
        <f>IFERROR(VLOOKUP($H1123,'QB Inv Curr'!$H:$AD,13,FALSE),"")</f>
        <v/>
      </c>
      <c r="C1123" s="17" t="str">
        <f>IFERROR(VLOOKUP($H1123,'QB Inv Curr'!$H:$AE,23,FALSE),"")</f>
        <v/>
      </c>
      <c r="D1123" s="17" t="str">
        <f>IFERROR(VLOOKUP($H1123,'QB Inv Curr'!$H:$AL,29,FALSE),"")</f>
        <v/>
      </c>
      <c r="E1123" s="17" t="str">
        <f t="shared" si="127"/>
        <v/>
      </c>
      <c r="F1123" s="17" t="str">
        <f t="shared" si="126"/>
        <v/>
      </c>
      <c r="G1123" s="9"/>
      <c r="H1123" s="561"/>
      <c r="I1123" s="9"/>
      <c r="J1123" s="286"/>
      <c r="K1123" s="522"/>
      <c r="L1123" s="10"/>
      <c r="M1123" s="81"/>
      <c r="N1123" s="81"/>
      <c r="O1123" s="10"/>
      <c r="P1123" s="10"/>
      <c r="Q1123" s="11"/>
      <c r="R1123" s="11"/>
      <c r="S1123" s="11"/>
      <c r="T1123" s="382"/>
      <c r="U1123" s="384">
        <v>510</v>
      </c>
      <c r="V1123" s="12"/>
      <c r="W1123" s="12"/>
      <c r="X1123" s="12"/>
      <c r="Y1123" s="12"/>
      <c r="Z1123" s="12"/>
      <c r="AA1123" s="6"/>
      <c r="AB1123"/>
      <c r="AE1123" s="12"/>
      <c r="AF1123" s="12"/>
      <c r="AG1123" s="12"/>
      <c r="AH1123" s="12"/>
      <c r="AI1123" s="12"/>
      <c r="AJ1123" s="12"/>
    </row>
    <row r="1124" spans="1:36" s="268" customFormat="1" ht="31.5">
      <c r="A1124" s="555" t="s">
        <v>434</v>
      </c>
      <c r="B1124" s="17">
        <f>IFERROR(VLOOKUP($H1124,'QB Inv Curr'!$H:$AD,13,FALSE),"")</f>
        <v>392</v>
      </c>
      <c r="C1124" s="17">
        <f>IFERROR(VLOOKUP($H1124,'QB Inv Curr'!$H:$AE,23,FALSE),"")</f>
        <v>0</v>
      </c>
      <c r="D1124" s="17">
        <f>IFERROR(VLOOKUP($H1124,'QB Inv Curr'!$H:$AL,29,FALSE),"")</f>
        <v>0</v>
      </c>
      <c r="E1124" s="17" t="str">
        <f t="shared" si="127"/>
        <v/>
      </c>
      <c r="F1124" s="17">
        <f t="shared" si="126"/>
        <v>0</v>
      </c>
      <c r="G1124" s="38" t="s">
        <v>435</v>
      </c>
      <c r="H1124" s="555" t="s">
        <v>434</v>
      </c>
      <c r="I1124" s="542"/>
      <c r="J1124" s="278" t="s">
        <v>1293</v>
      </c>
      <c r="K1124" s="521">
        <v>810797031367</v>
      </c>
      <c r="L1124" s="17">
        <v>1</v>
      </c>
      <c r="M1124" s="78"/>
      <c r="N1124" s="78"/>
      <c r="O1124" s="17">
        <v>196</v>
      </c>
      <c r="P1124" s="17">
        <v>18</v>
      </c>
      <c r="Q1124" s="18">
        <v>8.9499999999999993</v>
      </c>
      <c r="R1124" s="255">
        <v>23.96</v>
      </c>
      <c r="S1124" s="255">
        <v>39.99</v>
      </c>
      <c r="T1124" s="371"/>
      <c r="U1124" s="385">
        <v>511</v>
      </c>
      <c r="V1124" s="12"/>
      <c r="W1124" s="66">
        <f>Q1124*1.55</f>
        <v>13.872499999999999</v>
      </c>
      <c r="X1124" s="260">
        <f>SUM(W1124-Q1124)/W1124</f>
        <v>0.35483870967741937</v>
      </c>
      <c r="Y1124" s="66">
        <f>Y1119</f>
        <v>0</v>
      </c>
      <c r="Z1124" s="260" t="e">
        <f>SUM(Y1124-W1124)/Y1124</f>
        <v>#DIV/0!</v>
      </c>
      <c r="AA1124" s="287">
        <f>AA1119</f>
        <v>0</v>
      </c>
      <c r="AB1124" s="261" t="e">
        <f>SUM(AA1124-Q1124)/AA1124</f>
        <v>#DIV/0!</v>
      </c>
      <c r="AE1124" s="12"/>
      <c r="AF1124" s="12"/>
      <c r="AG1124" s="12"/>
      <c r="AH1124" s="12"/>
      <c r="AI1124" s="12"/>
      <c r="AJ1124" s="12"/>
    </row>
    <row r="1125" spans="1:36" s="268" customFormat="1" ht="18">
      <c r="A1125" s="69"/>
      <c r="B1125" s="17" t="str">
        <f>IFERROR(VLOOKUP($H1125,'QB Inv Curr'!$H:$AD,13,FALSE),"")</f>
        <v/>
      </c>
      <c r="C1125" s="17" t="str">
        <f>IFERROR(VLOOKUP($H1125,'QB Inv Curr'!$H:$AE,23,FALSE),"")</f>
        <v/>
      </c>
      <c r="D1125" s="17" t="str">
        <f>IFERROR(VLOOKUP($H1125,'QB Inv Curr'!$H:$AL,29,FALSE),"")</f>
        <v/>
      </c>
      <c r="E1125" s="17" t="str">
        <f t="shared" si="127"/>
        <v/>
      </c>
      <c r="F1125" s="17" t="str">
        <f t="shared" si="126"/>
        <v/>
      </c>
      <c r="G1125" s="38"/>
      <c r="H1125" s="69"/>
      <c r="I1125" s="20" t="s">
        <v>1242</v>
      </c>
      <c r="J1125" s="279"/>
      <c r="K1125" s="523"/>
      <c r="L1125" s="21">
        <v>2</v>
      </c>
      <c r="M1125" s="275" t="e">
        <f>VLOOKUP(A1125,'Master Data'!A:P,23,FALSE)</f>
        <v>#N/A</v>
      </c>
      <c r="N1125" s="72" t="e">
        <f t="shared" ref="N1125:N1129" si="131">M1125*L1125</f>
        <v>#N/A</v>
      </c>
      <c r="O1125" s="21"/>
      <c r="P1125" s="21"/>
      <c r="Q1125" s="269"/>
      <c r="R1125" s="67"/>
      <c r="S1125" s="67"/>
      <c r="T1125" s="369"/>
      <c r="U1125" s="384">
        <v>512</v>
      </c>
      <c r="V1125" s="12"/>
      <c r="W1125" s="23"/>
      <c r="X1125" s="23"/>
      <c r="Y1125" s="23"/>
      <c r="Z1125" s="23"/>
      <c r="AA1125" s="287"/>
      <c r="AB1125"/>
      <c r="AE1125" s="12"/>
      <c r="AF1125" s="12"/>
      <c r="AG1125" s="12"/>
      <c r="AH1125" s="12"/>
      <c r="AI1125" s="12"/>
      <c r="AJ1125" s="12"/>
    </row>
    <row r="1126" spans="1:36" s="268" customFormat="1" ht="18">
      <c r="A1126" s="69"/>
      <c r="B1126" s="17" t="str">
        <f>IFERROR(VLOOKUP($H1126,'QB Inv Curr'!$H:$AD,13,FALSE),"")</f>
        <v/>
      </c>
      <c r="C1126" s="17" t="str">
        <f>IFERROR(VLOOKUP($H1126,'QB Inv Curr'!$H:$AE,23,FALSE),"")</f>
        <v/>
      </c>
      <c r="D1126" s="17" t="str">
        <f>IFERROR(VLOOKUP($H1126,'QB Inv Curr'!$H:$AL,29,FALSE),"")</f>
        <v/>
      </c>
      <c r="E1126" s="17" t="str">
        <f t="shared" si="127"/>
        <v/>
      </c>
      <c r="F1126" s="17" t="str">
        <f t="shared" si="126"/>
        <v/>
      </c>
      <c r="G1126" s="38"/>
      <c r="H1126" s="69"/>
      <c r="I1126" s="20" t="s">
        <v>1243</v>
      </c>
      <c r="J1126" s="279"/>
      <c r="K1126" s="523"/>
      <c r="L1126" s="21">
        <v>8</v>
      </c>
      <c r="M1126" s="275" t="e">
        <f>VLOOKUP(A1126,'Master Data'!A:P,23,FALSE)</f>
        <v>#N/A</v>
      </c>
      <c r="N1126" s="72" t="e">
        <f t="shared" si="131"/>
        <v>#N/A</v>
      </c>
      <c r="O1126" s="21"/>
      <c r="P1126" s="21"/>
      <c r="Q1126" s="256"/>
      <c r="R1126" s="67"/>
      <c r="S1126" s="67"/>
      <c r="T1126" s="369"/>
      <c r="U1126" s="384">
        <v>513</v>
      </c>
      <c r="V1126" s="12"/>
      <c r="W1126" s="12"/>
      <c r="X1126" s="12"/>
      <c r="Y1126" s="12"/>
      <c r="Z1126" s="12"/>
      <c r="AA1126" s="6"/>
      <c r="AB1126"/>
      <c r="AE1126" s="12"/>
      <c r="AF1126" s="12"/>
      <c r="AG1126" s="12"/>
      <c r="AH1126" s="12"/>
      <c r="AI1126" s="12"/>
      <c r="AJ1126" s="12"/>
    </row>
    <row r="1127" spans="1:36" s="268" customFormat="1" ht="18">
      <c r="A1127" s="69"/>
      <c r="B1127" s="17" t="str">
        <f>IFERROR(VLOOKUP($H1127,'QB Inv Curr'!$H:$AD,13,FALSE),"")</f>
        <v/>
      </c>
      <c r="C1127" s="17" t="str">
        <f>IFERROR(VLOOKUP($H1127,'QB Inv Curr'!$H:$AE,23,FALSE),"")</f>
        <v/>
      </c>
      <c r="D1127" s="17" t="str">
        <f>IFERROR(VLOOKUP($H1127,'QB Inv Curr'!$H:$AL,29,FALSE),"")</f>
        <v/>
      </c>
      <c r="E1127" s="17" t="str">
        <f t="shared" si="127"/>
        <v/>
      </c>
      <c r="F1127" s="17" t="str">
        <f t="shared" si="126"/>
        <v/>
      </c>
      <c r="G1127" s="38"/>
      <c r="H1127" s="69"/>
      <c r="I1127" s="20" t="s">
        <v>1244</v>
      </c>
      <c r="J1127" s="279"/>
      <c r="K1127" s="523"/>
      <c r="L1127" s="21">
        <v>14</v>
      </c>
      <c r="M1127" s="275" t="e">
        <f>VLOOKUP(A1127,'Master Data'!A:P,23,FALSE)</f>
        <v>#N/A</v>
      </c>
      <c r="N1127" s="72" t="e">
        <f t="shared" si="131"/>
        <v>#N/A</v>
      </c>
      <c r="O1127" s="21"/>
      <c r="P1127" s="21"/>
      <c r="Q1127" s="256"/>
      <c r="R1127" s="67"/>
      <c r="S1127" s="67"/>
      <c r="T1127" s="369"/>
      <c r="U1127" s="384">
        <v>514</v>
      </c>
      <c r="V1127" s="12"/>
      <c r="W1127" s="12"/>
      <c r="X1127" s="12"/>
      <c r="Y1127" s="12"/>
      <c r="Z1127" s="12"/>
      <c r="AA1127" s="6"/>
      <c r="AB1127"/>
      <c r="AE1127" s="12"/>
      <c r="AF1127" s="12"/>
      <c r="AG1127" s="12"/>
      <c r="AH1127" s="12"/>
      <c r="AI1127" s="12"/>
      <c r="AJ1127" s="12"/>
    </row>
    <row r="1128" spans="1:36" s="268" customFormat="1" ht="18">
      <c r="A1128" s="69"/>
      <c r="B1128" s="17" t="str">
        <f>IFERROR(VLOOKUP($H1128,'QB Inv Curr'!$H:$AD,13,FALSE),"")</f>
        <v/>
      </c>
      <c r="C1128" s="17" t="str">
        <f>IFERROR(VLOOKUP($H1128,'QB Inv Curr'!$H:$AE,23,FALSE),"")</f>
        <v/>
      </c>
      <c r="D1128" s="17" t="str">
        <f>IFERROR(VLOOKUP($H1128,'QB Inv Curr'!$H:$AL,29,FALSE),"")</f>
        <v/>
      </c>
      <c r="E1128" s="17" t="str">
        <f t="shared" si="127"/>
        <v/>
      </c>
      <c r="F1128" s="17" t="str">
        <f t="shared" si="126"/>
        <v/>
      </c>
      <c r="G1128" s="38"/>
      <c r="H1128" s="69"/>
      <c r="I1128" s="20" t="s">
        <v>1245</v>
      </c>
      <c r="J1128" s="279"/>
      <c r="K1128" s="523"/>
      <c r="L1128" s="21">
        <v>14</v>
      </c>
      <c r="M1128" s="275" t="e">
        <f>VLOOKUP(A1128,'Master Data'!A:P,23,FALSE)</f>
        <v>#N/A</v>
      </c>
      <c r="N1128" s="72" t="e">
        <f t="shared" si="131"/>
        <v>#N/A</v>
      </c>
      <c r="O1128" s="21"/>
      <c r="P1128" s="21"/>
      <c r="Q1128" s="256"/>
      <c r="R1128" s="67"/>
      <c r="S1128" s="67"/>
      <c r="T1128" s="369"/>
      <c r="U1128" s="384">
        <v>515</v>
      </c>
      <c r="V1128" s="12"/>
      <c r="W1128" s="12"/>
      <c r="X1128" s="12"/>
      <c r="Y1128" s="12"/>
      <c r="Z1128" s="12"/>
      <c r="AA1128" s="6"/>
      <c r="AB1128"/>
      <c r="AE1128" s="12"/>
      <c r="AF1128" s="12"/>
      <c r="AG1128" s="12"/>
      <c r="AH1128" s="12"/>
      <c r="AI1128" s="12"/>
      <c r="AJ1128" s="12"/>
    </row>
    <row r="1129" spans="1:36" s="268" customFormat="1" ht="18">
      <c r="A1129" s="69"/>
      <c r="B1129" s="17" t="str">
        <f>IFERROR(VLOOKUP($H1129,'QB Inv Curr'!$H:$AD,13,FALSE),"")</f>
        <v/>
      </c>
      <c r="C1129" s="17" t="str">
        <f>IFERROR(VLOOKUP($H1129,'QB Inv Curr'!$H:$AE,23,FALSE),"")</f>
        <v/>
      </c>
      <c r="D1129" s="17" t="str">
        <f>IFERROR(VLOOKUP($H1129,'QB Inv Curr'!$H:$AL,29,FALSE),"")</f>
        <v/>
      </c>
      <c r="E1129" s="17" t="str">
        <f t="shared" si="127"/>
        <v/>
      </c>
      <c r="F1129" s="17" t="str">
        <f t="shared" si="126"/>
        <v/>
      </c>
      <c r="G1129" s="38"/>
      <c r="H1129" s="69"/>
      <c r="I1129" s="20" t="s">
        <v>1294</v>
      </c>
      <c r="J1129" s="279"/>
      <c r="K1129" s="523"/>
      <c r="L1129" s="21">
        <v>8</v>
      </c>
      <c r="M1129" s="275" t="e">
        <f>VLOOKUP(A1129,'Master Data'!A:P,23,FALSE)</f>
        <v>#N/A</v>
      </c>
      <c r="N1129" s="72" t="e">
        <f t="shared" si="131"/>
        <v>#N/A</v>
      </c>
      <c r="O1129" s="21"/>
      <c r="P1129" s="21"/>
      <c r="Q1129" s="256"/>
      <c r="R1129" s="67"/>
      <c r="S1129" s="67"/>
      <c r="T1129" s="369"/>
      <c r="U1129" s="385">
        <v>516</v>
      </c>
      <c r="V1129" s="12"/>
      <c r="W1129" s="12"/>
      <c r="X1129" s="12"/>
      <c r="Y1129" s="12"/>
      <c r="Z1129" s="12"/>
      <c r="AA1129" s="6"/>
      <c r="AB1129"/>
      <c r="AE1129" s="12"/>
      <c r="AF1129" s="12"/>
      <c r="AG1129" s="12"/>
      <c r="AH1129" s="12"/>
      <c r="AI1129" s="12"/>
      <c r="AJ1129" s="12"/>
    </row>
    <row r="1130" spans="1:36" s="268" customFormat="1">
      <c r="A1130" s="543"/>
      <c r="B1130" s="17" t="str">
        <f>IFERROR(VLOOKUP($H1130,'QB Inv Curr'!$H:$AD,13,FALSE),"")</f>
        <v/>
      </c>
      <c r="C1130" s="17" t="str">
        <f>IFERROR(VLOOKUP($H1130,'QB Inv Curr'!$H:$AE,23,FALSE),"")</f>
        <v/>
      </c>
      <c r="D1130" s="17" t="str">
        <f>IFERROR(VLOOKUP($H1130,'QB Inv Curr'!$H:$AL,29,FALSE),"")</f>
        <v/>
      </c>
      <c r="E1130" s="17" t="str">
        <f t="shared" si="127"/>
        <v/>
      </c>
      <c r="F1130" s="17" t="str">
        <f t="shared" si="126"/>
        <v/>
      </c>
      <c r="G1130" s="541"/>
      <c r="H1130" s="543"/>
      <c r="I1130" s="541"/>
      <c r="J1130" s="281"/>
      <c r="K1130" s="524"/>
      <c r="L1130" s="86"/>
      <c r="M1130" s="87"/>
      <c r="N1130" s="87"/>
      <c r="O1130" s="86"/>
      <c r="P1130" s="86"/>
      <c r="Q1130" s="249"/>
      <c r="R1130" s="67"/>
      <c r="S1130" s="67"/>
      <c r="T1130" s="369"/>
      <c r="U1130" s="384">
        <v>517</v>
      </c>
      <c r="V1130" s="23"/>
      <c r="W1130" s="23"/>
      <c r="X1130" s="23"/>
      <c r="Y1130" s="23"/>
      <c r="Z1130" s="23"/>
      <c r="AA1130" s="6"/>
      <c r="AB1130"/>
      <c r="AE1130" s="12"/>
      <c r="AF1130" s="12"/>
      <c r="AG1130" s="12"/>
      <c r="AH1130" s="12"/>
      <c r="AI1130" s="12"/>
      <c r="AJ1130" s="12"/>
    </row>
    <row r="1131" spans="1:36" s="268" customFormat="1" ht="31.5">
      <c r="A1131" s="555" t="s">
        <v>437</v>
      </c>
      <c r="B1131" s="17">
        <f>IFERROR(VLOOKUP($H1131,'QB Inv Curr'!$H:$AD,13,FALSE),"")</f>
        <v>392</v>
      </c>
      <c r="C1131" s="17">
        <f>IFERROR(VLOOKUP($H1131,'QB Inv Curr'!$H:$AE,23,FALSE),"")</f>
        <v>0</v>
      </c>
      <c r="D1131" s="17">
        <f>IFERROR(VLOOKUP($H1131,'QB Inv Curr'!$H:$AL,29,FALSE),"")</f>
        <v>0</v>
      </c>
      <c r="E1131" s="17" t="str">
        <f t="shared" si="127"/>
        <v/>
      </c>
      <c r="F1131" s="17">
        <f t="shared" si="126"/>
        <v>0</v>
      </c>
      <c r="G1131" s="38" t="s">
        <v>438</v>
      </c>
      <c r="H1131" s="555" t="s">
        <v>437</v>
      </c>
      <c r="I1131" s="542"/>
      <c r="J1131" s="278" t="s">
        <v>1295</v>
      </c>
      <c r="K1131" s="521">
        <v>810797031374</v>
      </c>
      <c r="L1131" s="17">
        <v>1</v>
      </c>
      <c r="M1131" s="78"/>
      <c r="N1131" s="78"/>
      <c r="O1131" s="17">
        <v>196</v>
      </c>
      <c r="P1131" s="17">
        <v>18</v>
      </c>
      <c r="Q1131" s="18">
        <v>9.07</v>
      </c>
      <c r="R1131" s="255">
        <v>23.96</v>
      </c>
      <c r="S1131" s="255">
        <v>39.99</v>
      </c>
      <c r="T1131" s="371"/>
      <c r="U1131" s="384">
        <v>518</v>
      </c>
      <c r="V1131" s="12"/>
      <c r="W1131" s="66">
        <f>Q1131*1.55</f>
        <v>14.0585</v>
      </c>
      <c r="X1131" s="260">
        <f>SUM(W1131-Q1131)/W1131</f>
        <v>0.35483870967741937</v>
      </c>
      <c r="Y1131" s="66">
        <f>Y1126</f>
        <v>0</v>
      </c>
      <c r="Z1131" s="260" t="e">
        <f>SUM(Y1131-W1131)/Y1131</f>
        <v>#DIV/0!</v>
      </c>
      <c r="AA1131" s="287">
        <f>AA1126</f>
        <v>0</v>
      </c>
      <c r="AB1131" s="261" t="e">
        <f>SUM(AA1131-Q1131)/AA1131</f>
        <v>#DIV/0!</v>
      </c>
      <c r="AE1131" s="12"/>
      <c r="AF1131" s="12"/>
      <c r="AG1131" s="12"/>
      <c r="AH1131" s="12"/>
      <c r="AI1131" s="12"/>
      <c r="AJ1131" s="12"/>
    </row>
    <row r="1132" spans="1:36" s="268" customFormat="1" ht="18">
      <c r="A1132" s="69"/>
      <c r="B1132" s="17" t="str">
        <f>IFERROR(VLOOKUP($H1132,'QB Inv Curr'!$H:$AD,13,FALSE),"")</f>
        <v/>
      </c>
      <c r="C1132" s="17" t="str">
        <f>IFERROR(VLOOKUP($H1132,'QB Inv Curr'!$H:$AE,23,FALSE),"")</f>
        <v/>
      </c>
      <c r="D1132" s="17" t="str">
        <f>IFERROR(VLOOKUP($H1132,'QB Inv Curr'!$H:$AL,29,FALSE),"")</f>
        <v/>
      </c>
      <c r="E1132" s="17" t="str">
        <f t="shared" si="127"/>
        <v/>
      </c>
      <c r="F1132" s="17" t="str">
        <f t="shared" si="126"/>
        <v/>
      </c>
      <c r="G1132" s="38"/>
      <c r="H1132" s="69"/>
      <c r="I1132" s="20" t="s">
        <v>1242</v>
      </c>
      <c r="J1132" s="279"/>
      <c r="K1132" s="523"/>
      <c r="L1132" s="21">
        <v>2</v>
      </c>
      <c r="M1132" s="275" t="e">
        <f>VLOOKUP(A1132,'Master Data'!A:P,23,FALSE)</f>
        <v>#N/A</v>
      </c>
      <c r="N1132" s="72" t="e">
        <f t="shared" ref="N1132:N1136" si="132">M1132*L1132</f>
        <v>#N/A</v>
      </c>
      <c r="O1132" s="21"/>
      <c r="P1132" s="21"/>
      <c r="Q1132" s="269"/>
      <c r="R1132" s="67"/>
      <c r="S1132" s="67"/>
      <c r="T1132" s="369"/>
      <c r="U1132" s="384">
        <v>519</v>
      </c>
      <c r="V1132" s="12"/>
      <c r="W1132" s="23"/>
      <c r="X1132" s="23"/>
      <c r="Y1132" s="23"/>
      <c r="Z1132" s="23"/>
      <c r="AA1132" s="287"/>
      <c r="AB1132"/>
      <c r="AE1132" s="12"/>
      <c r="AF1132" s="12"/>
      <c r="AG1132" s="12"/>
      <c r="AH1132" s="12"/>
      <c r="AI1132" s="12"/>
      <c r="AJ1132" s="12"/>
    </row>
    <row r="1133" spans="1:36" s="268" customFormat="1" ht="18">
      <c r="A1133" s="69"/>
      <c r="B1133" s="17" t="str">
        <f>IFERROR(VLOOKUP($H1133,'QB Inv Curr'!$H:$AD,13,FALSE),"")</f>
        <v/>
      </c>
      <c r="C1133" s="17" t="str">
        <f>IFERROR(VLOOKUP($H1133,'QB Inv Curr'!$H:$AE,23,FALSE),"")</f>
        <v/>
      </c>
      <c r="D1133" s="17" t="str">
        <f>IFERROR(VLOOKUP($H1133,'QB Inv Curr'!$H:$AL,29,FALSE),"")</f>
        <v/>
      </c>
      <c r="E1133" s="17" t="str">
        <f t="shared" si="127"/>
        <v/>
      </c>
      <c r="F1133" s="17" t="str">
        <f t="shared" si="126"/>
        <v/>
      </c>
      <c r="G1133" s="38"/>
      <c r="H1133" s="69"/>
      <c r="I1133" s="20" t="s">
        <v>1250</v>
      </c>
      <c r="J1133" s="279"/>
      <c r="K1133" s="523"/>
      <c r="L1133" s="21">
        <v>8</v>
      </c>
      <c r="M1133" s="275" t="e">
        <f>VLOOKUP(A1133,'Master Data'!A:P,23,FALSE)</f>
        <v>#N/A</v>
      </c>
      <c r="N1133" s="72" t="e">
        <f t="shared" si="132"/>
        <v>#N/A</v>
      </c>
      <c r="O1133" s="21"/>
      <c r="P1133" s="21"/>
      <c r="Q1133" s="256"/>
      <c r="R1133" s="67"/>
      <c r="S1133" s="67"/>
      <c r="T1133" s="369"/>
      <c r="U1133" s="384">
        <v>520</v>
      </c>
      <c r="V1133" s="12"/>
      <c r="W1133" s="12"/>
      <c r="X1133" s="12"/>
      <c r="Y1133" s="12"/>
      <c r="Z1133" s="12"/>
      <c r="AA1133" s="6"/>
      <c r="AB1133"/>
      <c r="AE1133" s="12"/>
      <c r="AF1133" s="12"/>
      <c r="AG1133" s="12"/>
      <c r="AH1133" s="12"/>
      <c r="AI1133" s="12"/>
      <c r="AJ1133" s="12"/>
    </row>
    <row r="1134" spans="1:36" s="268" customFormat="1" ht="18">
      <c r="A1134" s="69"/>
      <c r="B1134" s="17" t="str">
        <f>IFERROR(VLOOKUP($H1134,'QB Inv Curr'!$H:$AD,13,FALSE),"")</f>
        <v/>
      </c>
      <c r="C1134" s="17" t="str">
        <f>IFERROR(VLOOKUP($H1134,'QB Inv Curr'!$H:$AE,23,FALSE),"")</f>
        <v/>
      </c>
      <c r="D1134" s="17" t="str">
        <f>IFERROR(VLOOKUP($H1134,'QB Inv Curr'!$H:$AL,29,FALSE),"")</f>
        <v/>
      </c>
      <c r="E1134" s="17" t="str">
        <f t="shared" si="127"/>
        <v/>
      </c>
      <c r="F1134" s="17" t="str">
        <f t="shared" si="126"/>
        <v/>
      </c>
      <c r="G1134" s="38"/>
      <c r="H1134" s="69"/>
      <c r="I1134" s="20" t="s">
        <v>1244</v>
      </c>
      <c r="J1134" s="279"/>
      <c r="K1134" s="523"/>
      <c r="L1134" s="21">
        <v>14</v>
      </c>
      <c r="M1134" s="275" t="e">
        <f>VLOOKUP(A1134,'Master Data'!A:P,23,FALSE)</f>
        <v>#N/A</v>
      </c>
      <c r="N1134" s="72" t="e">
        <f t="shared" si="132"/>
        <v>#N/A</v>
      </c>
      <c r="O1134" s="21"/>
      <c r="P1134" s="21"/>
      <c r="Q1134" s="256"/>
      <c r="R1134" s="67"/>
      <c r="S1134" s="67"/>
      <c r="T1134" s="369"/>
      <c r="U1134" s="385">
        <v>521</v>
      </c>
      <c r="V1134" s="12"/>
      <c r="W1134" s="12"/>
      <c r="X1134" s="12"/>
      <c r="Y1134" s="12"/>
      <c r="Z1134" s="12"/>
      <c r="AA1134" s="6"/>
      <c r="AB1134"/>
      <c r="AE1134" s="12"/>
      <c r="AF1134" s="12"/>
      <c r="AG1134" s="12"/>
      <c r="AH1134" s="12"/>
      <c r="AI1134" s="12"/>
      <c r="AJ1134" s="12"/>
    </row>
    <row r="1135" spans="1:36" s="268" customFormat="1" ht="18">
      <c r="A1135" s="69"/>
      <c r="B1135" s="17" t="str">
        <f>IFERROR(VLOOKUP($H1135,'QB Inv Curr'!$H:$AD,13,FALSE),"")</f>
        <v/>
      </c>
      <c r="C1135" s="17" t="str">
        <f>IFERROR(VLOOKUP($H1135,'QB Inv Curr'!$H:$AE,23,FALSE),"")</f>
        <v/>
      </c>
      <c r="D1135" s="17" t="str">
        <f>IFERROR(VLOOKUP($H1135,'QB Inv Curr'!$H:$AL,29,FALSE),"")</f>
        <v/>
      </c>
      <c r="E1135" s="17" t="str">
        <f t="shared" si="127"/>
        <v/>
      </c>
      <c r="F1135" s="17" t="str">
        <f t="shared" si="126"/>
        <v/>
      </c>
      <c r="G1135" s="38"/>
      <c r="H1135" s="69"/>
      <c r="I1135" s="20" t="s">
        <v>1245</v>
      </c>
      <c r="J1135" s="279"/>
      <c r="K1135" s="523"/>
      <c r="L1135" s="21">
        <v>14</v>
      </c>
      <c r="M1135" s="275" t="e">
        <f>VLOOKUP(A1135,'Master Data'!A:P,23,FALSE)</f>
        <v>#N/A</v>
      </c>
      <c r="N1135" s="72" t="e">
        <f t="shared" si="132"/>
        <v>#N/A</v>
      </c>
      <c r="O1135" s="21"/>
      <c r="P1135" s="21"/>
      <c r="Q1135" s="256"/>
      <c r="R1135" s="67"/>
      <c r="S1135" s="67"/>
      <c r="T1135" s="369"/>
      <c r="U1135" s="384">
        <v>522</v>
      </c>
      <c r="V1135" s="12"/>
      <c r="W1135" s="12"/>
      <c r="X1135" s="12"/>
      <c r="Y1135" s="12"/>
      <c r="Z1135" s="12"/>
      <c r="AA1135" s="6"/>
      <c r="AB1135"/>
      <c r="AE1135" s="12"/>
      <c r="AF1135" s="12"/>
      <c r="AG1135" s="12"/>
      <c r="AH1135" s="12"/>
      <c r="AI1135" s="12"/>
      <c r="AJ1135" s="12"/>
    </row>
    <row r="1136" spans="1:36" s="268" customFormat="1" ht="18">
      <c r="A1136" s="69"/>
      <c r="B1136" s="17" t="str">
        <f>IFERROR(VLOOKUP($H1136,'QB Inv Curr'!$H:$AD,13,FALSE),"")</f>
        <v/>
      </c>
      <c r="C1136" s="17" t="str">
        <f>IFERROR(VLOOKUP($H1136,'QB Inv Curr'!$H:$AE,23,FALSE),"")</f>
        <v/>
      </c>
      <c r="D1136" s="17" t="str">
        <f>IFERROR(VLOOKUP($H1136,'QB Inv Curr'!$H:$AL,29,FALSE),"")</f>
        <v/>
      </c>
      <c r="E1136" s="17" t="str">
        <f t="shared" si="127"/>
        <v/>
      </c>
      <c r="F1136" s="17" t="str">
        <f t="shared" si="126"/>
        <v/>
      </c>
      <c r="G1136" s="38"/>
      <c r="H1136" s="69"/>
      <c r="I1136" s="20" t="s">
        <v>1294</v>
      </c>
      <c r="J1136" s="279"/>
      <c r="K1136" s="523"/>
      <c r="L1136" s="21">
        <v>8</v>
      </c>
      <c r="M1136" s="275" t="e">
        <f>VLOOKUP(A1136,'Master Data'!A:P,23,FALSE)</f>
        <v>#N/A</v>
      </c>
      <c r="N1136" s="72" t="e">
        <f t="shared" si="132"/>
        <v>#N/A</v>
      </c>
      <c r="O1136" s="21"/>
      <c r="P1136" s="21"/>
      <c r="Q1136" s="256"/>
      <c r="R1136" s="67"/>
      <c r="S1136" s="67"/>
      <c r="T1136" s="369"/>
      <c r="U1136" s="384">
        <v>523</v>
      </c>
      <c r="V1136" s="12"/>
      <c r="W1136" s="12"/>
      <c r="X1136" s="12"/>
      <c r="Y1136" s="12"/>
      <c r="Z1136" s="12"/>
      <c r="AA1136" s="6"/>
      <c r="AB1136"/>
      <c r="AE1136" s="12"/>
      <c r="AF1136" s="12"/>
      <c r="AG1136" s="12"/>
      <c r="AH1136" s="12"/>
      <c r="AI1136" s="12"/>
      <c r="AJ1136" s="12"/>
    </row>
    <row r="1137" spans="1:36" s="268" customFormat="1">
      <c r="A1137" s="543"/>
      <c r="B1137" s="17" t="str">
        <f>IFERROR(VLOOKUP($H1137,'QB Inv Curr'!$H:$AD,13,FALSE),"")</f>
        <v/>
      </c>
      <c r="C1137" s="17" t="str">
        <f>IFERROR(VLOOKUP($H1137,'QB Inv Curr'!$H:$AE,23,FALSE),"")</f>
        <v/>
      </c>
      <c r="D1137" s="17" t="str">
        <f>IFERROR(VLOOKUP($H1137,'QB Inv Curr'!$H:$AL,29,FALSE),"")</f>
        <v/>
      </c>
      <c r="E1137" s="17" t="str">
        <f t="shared" si="127"/>
        <v/>
      </c>
      <c r="F1137" s="17" t="str">
        <f t="shared" si="126"/>
        <v/>
      </c>
      <c r="G1137" s="541"/>
      <c r="H1137" s="543"/>
      <c r="I1137" s="541"/>
      <c r="J1137" s="281"/>
      <c r="K1137" s="524"/>
      <c r="L1137" s="86"/>
      <c r="M1137" s="87"/>
      <c r="N1137" s="87"/>
      <c r="O1137" s="86"/>
      <c r="P1137" s="86"/>
      <c r="Q1137" s="249"/>
      <c r="R1137" s="67"/>
      <c r="S1137" s="67"/>
      <c r="T1137" s="369"/>
      <c r="U1137" s="384">
        <v>524</v>
      </c>
      <c r="V1137" s="23"/>
      <c r="W1137" s="23"/>
      <c r="X1137" s="23"/>
      <c r="Y1137" s="23"/>
      <c r="Z1137" s="23"/>
      <c r="AA1137" s="6"/>
      <c r="AB1137"/>
      <c r="AE1137" s="12"/>
      <c r="AF1137" s="12"/>
      <c r="AG1137" s="12"/>
      <c r="AH1137" s="12"/>
      <c r="AI1137" s="12"/>
      <c r="AJ1137" s="12"/>
    </row>
    <row r="1138" spans="1:36" s="268" customFormat="1" ht="31.5">
      <c r="A1138" s="555" t="s">
        <v>440</v>
      </c>
      <c r="B1138" s="17">
        <f>IFERROR(VLOOKUP($H1138,'QB Inv Curr'!$H:$AD,13,FALSE),"")</f>
        <v>496</v>
      </c>
      <c r="C1138" s="17">
        <f>IFERROR(VLOOKUP($H1138,'QB Inv Curr'!$H:$AE,23,FALSE),"")</f>
        <v>0</v>
      </c>
      <c r="D1138" s="17">
        <f>IFERROR(VLOOKUP($H1138,'QB Inv Curr'!$H:$AL,29,FALSE),"")</f>
        <v>0</v>
      </c>
      <c r="E1138" s="17" t="str">
        <f t="shared" si="127"/>
        <v/>
      </c>
      <c r="F1138" s="17">
        <f t="shared" si="126"/>
        <v>0</v>
      </c>
      <c r="G1138" s="38" t="s">
        <v>441</v>
      </c>
      <c r="H1138" s="555" t="s">
        <v>440</v>
      </c>
      <c r="I1138" s="542"/>
      <c r="J1138" s="278" t="s">
        <v>1296</v>
      </c>
      <c r="K1138" s="521">
        <v>810797031381</v>
      </c>
      <c r="L1138" s="17">
        <v>1</v>
      </c>
      <c r="M1138" s="78"/>
      <c r="N1138" s="78"/>
      <c r="O1138" s="17">
        <v>124</v>
      </c>
      <c r="P1138" s="17">
        <v>16</v>
      </c>
      <c r="Q1138" s="18">
        <v>15.02</v>
      </c>
      <c r="R1138" s="255">
        <v>43.28</v>
      </c>
      <c r="S1138" s="255">
        <v>79.989999999999995</v>
      </c>
      <c r="T1138" s="371"/>
      <c r="U1138" s="384">
        <v>525</v>
      </c>
      <c r="V1138" s="12"/>
      <c r="W1138" s="66">
        <f>Q1138*1.55</f>
        <v>23.280999999999999</v>
      </c>
      <c r="X1138" s="260">
        <f>SUM(W1138-Q1138)/W1138</f>
        <v>0.35483870967741932</v>
      </c>
      <c r="Y1138" s="66">
        <f>Y1133</f>
        <v>0</v>
      </c>
      <c r="Z1138" s="260" t="e">
        <f>SUM(Y1138-W1138)/Y1138</f>
        <v>#DIV/0!</v>
      </c>
      <c r="AA1138" s="287">
        <f>AA1133</f>
        <v>0</v>
      </c>
      <c r="AB1138" s="261" t="e">
        <f>SUM(AA1138-Q1138)/AA1138</f>
        <v>#DIV/0!</v>
      </c>
      <c r="AE1138" s="12"/>
      <c r="AF1138" s="12"/>
      <c r="AG1138" s="12"/>
      <c r="AH1138" s="12"/>
      <c r="AI1138" s="12"/>
      <c r="AJ1138" s="12"/>
    </row>
    <row r="1139" spans="1:36" s="268" customFormat="1">
      <c r="A1139" s="69"/>
      <c r="B1139" s="17" t="str">
        <f>IFERROR(VLOOKUP($H1139,'QB Inv Curr'!$H:$AD,13,FALSE),"")</f>
        <v/>
      </c>
      <c r="C1139" s="17" t="str">
        <f>IFERROR(VLOOKUP($H1139,'QB Inv Curr'!$H:$AE,23,FALSE),"")</f>
        <v/>
      </c>
      <c r="D1139" s="17" t="str">
        <f>IFERROR(VLOOKUP($H1139,'QB Inv Curr'!$H:$AL,29,FALSE),"")</f>
        <v/>
      </c>
      <c r="E1139" s="17" t="str">
        <f t="shared" si="127"/>
        <v/>
      </c>
      <c r="F1139" s="17" t="str">
        <f t="shared" si="126"/>
        <v/>
      </c>
      <c r="G1139" s="20"/>
      <c r="H1139" s="69"/>
      <c r="I1139" s="20" t="s">
        <v>1297</v>
      </c>
      <c r="J1139" s="279"/>
      <c r="K1139" s="523"/>
      <c r="L1139" s="21">
        <v>2</v>
      </c>
      <c r="M1139" s="275" t="e">
        <f>VLOOKUP(A1139,'Master Data'!A:P,23,FALSE)</f>
        <v>#N/A</v>
      </c>
      <c r="N1139" s="72" t="e">
        <f t="shared" ref="N1139:N1144" si="133">M1139*L1139</f>
        <v>#N/A</v>
      </c>
      <c r="O1139" s="21"/>
      <c r="P1139" s="21"/>
      <c r="Q1139" s="269"/>
      <c r="R1139" s="67"/>
      <c r="S1139" s="67"/>
      <c r="T1139" s="369"/>
      <c r="U1139" s="385">
        <v>526</v>
      </c>
      <c r="V1139" s="12"/>
      <c r="W1139" s="23"/>
      <c r="X1139" s="23"/>
      <c r="Y1139" s="23"/>
      <c r="Z1139" s="23"/>
      <c r="AA1139" s="287"/>
      <c r="AB1139"/>
      <c r="AE1139" s="12"/>
      <c r="AF1139" s="12"/>
      <c r="AG1139" s="12"/>
      <c r="AH1139" s="12"/>
      <c r="AI1139" s="12"/>
      <c r="AJ1139" s="12"/>
    </row>
    <row r="1140" spans="1:36" s="268" customFormat="1">
      <c r="A1140" s="69"/>
      <c r="B1140" s="17" t="str">
        <f>IFERROR(VLOOKUP($H1140,'QB Inv Curr'!$H:$AD,13,FALSE),"")</f>
        <v/>
      </c>
      <c r="C1140" s="17" t="str">
        <f>IFERROR(VLOOKUP($H1140,'QB Inv Curr'!$H:$AE,23,FALSE),"")</f>
        <v/>
      </c>
      <c r="D1140" s="17" t="str">
        <f>IFERROR(VLOOKUP($H1140,'QB Inv Curr'!$H:$AL,29,FALSE),"")</f>
        <v/>
      </c>
      <c r="E1140" s="17" t="str">
        <f t="shared" si="127"/>
        <v/>
      </c>
      <c r="F1140" s="17" t="str">
        <f t="shared" si="126"/>
        <v/>
      </c>
      <c r="G1140" s="20"/>
      <c r="H1140" s="69"/>
      <c r="I1140" s="20" t="s">
        <v>1256</v>
      </c>
      <c r="J1140" s="279"/>
      <c r="K1140" s="523"/>
      <c r="L1140" s="21">
        <v>2</v>
      </c>
      <c r="M1140" s="275" t="e">
        <f>VLOOKUP(A1140,'Master Data'!A:P,23,FALSE)</f>
        <v>#N/A</v>
      </c>
      <c r="N1140" s="72" t="e">
        <f t="shared" si="133"/>
        <v>#N/A</v>
      </c>
      <c r="O1140" s="21"/>
      <c r="P1140" s="21"/>
      <c r="Q1140" s="256"/>
      <c r="R1140" s="67"/>
      <c r="S1140" s="67"/>
      <c r="T1140" s="369"/>
      <c r="U1140" s="384">
        <v>527</v>
      </c>
      <c r="V1140" s="12"/>
      <c r="W1140" s="12"/>
      <c r="X1140" s="12"/>
      <c r="Y1140" s="12"/>
      <c r="Z1140" s="12"/>
      <c r="AA1140" s="6"/>
      <c r="AB1140"/>
      <c r="AE1140" s="12"/>
      <c r="AF1140" s="12"/>
      <c r="AG1140" s="12"/>
      <c r="AH1140" s="12"/>
      <c r="AI1140" s="12"/>
      <c r="AJ1140" s="12"/>
    </row>
    <row r="1141" spans="1:36" s="268" customFormat="1">
      <c r="A1141" s="69"/>
      <c r="B1141" s="17" t="str">
        <f>IFERROR(VLOOKUP($H1141,'QB Inv Curr'!$H:$AD,13,FALSE),"")</f>
        <v/>
      </c>
      <c r="C1141" s="17" t="str">
        <f>IFERROR(VLOOKUP($H1141,'QB Inv Curr'!$H:$AE,23,FALSE),"")</f>
        <v/>
      </c>
      <c r="D1141" s="17" t="str">
        <f>IFERROR(VLOOKUP($H1141,'QB Inv Curr'!$H:$AL,29,FALSE),"")</f>
        <v/>
      </c>
      <c r="E1141" s="17" t="str">
        <f t="shared" si="127"/>
        <v/>
      </c>
      <c r="F1141" s="17" t="str">
        <f t="shared" si="126"/>
        <v/>
      </c>
      <c r="G1141" s="20"/>
      <c r="H1141" s="69"/>
      <c r="I1141" s="20" t="s">
        <v>1257</v>
      </c>
      <c r="J1141" s="279"/>
      <c r="K1141" s="523"/>
      <c r="L1141" s="21">
        <v>2</v>
      </c>
      <c r="M1141" s="275" t="e">
        <f>VLOOKUP(A1141,'Master Data'!A:P,23,FALSE)</f>
        <v>#N/A</v>
      </c>
      <c r="N1141" s="72" t="e">
        <f t="shared" si="133"/>
        <v>#N/A</v>
      </c>
      <c r="O1141" s="21"/>
      <c r="P1141" s="21"/>
      <c r="Q1141" s="256"/>
      <c r="R1141" s="67"/>
      <c r="S1141" s="67"/>
      <c r="T1141" s="369"/>
      <c r="U1141" s="384">
        <v>528</v>
      </c>
      <c r="V1141" s="12"/>
      <c r="W1141" s="12"/>
      <c r="X1141" s="12"/>
      <c r="Y1141" s="12"/>
      <c r="Z1141" s="12"/>
      <c r="AA1141" s="6"/>
      <c r="AB1141"/>
      <c r="AE1141" s="12"/>
      <c r="AF1141" s="12"/>
      <c r="AG1141" s="12"/>
      <c r="AH1141" s="12"/>
      <c r="AI1141" s="12"/>
      <c r="AJ1141" s="12"/>
    </row>
    <row r="1142" spans="1:36" s="268" customFormat="1">
      <c r="A1142" s="69"/>
      <c r="B1142" s="17" t="str">
        <f>IFERROR(VLOOKUP($H1142,'QB Inv Curr'!$H:$AD,13,FALSE),"")</f>
        <v/>
      </c>
      <c r="C1142" s="17" t="str">
        <f>IFERROR(VLOOKUP($H1142,'QB Inv Curr'!$H:$AE,23,FALSE),"")</f>
        <v/>
      </c>
      <c r="D1142" s="17" t="str">
        <f>IFERROR(VLOOKUP($H1142,'QB Inv Curr'!$H:$AL,29,FALSE),"")</f>
        <v/>
      </c>
      <c r="E1142" s="17" t="str">
        <f t="shared" si="127"/>
        <v/>
      </c>
      <c r="F1142" s="17" t="str">
        <f t="shared" si="126"/>
        <v/>
      </c>
      <c r="G1142" s="20"/>
      <c r="H1142" s="69"/>
      <c r="I1142" s="20" t="s">
        <v>1298</v>
      </c>
      <c r="J1142" s="279"/>
      <c r="K1142" s="523"/>
      <c r="L1142" s="21">
        <v>4</v>
      </c>
      <c r="M1142" s="275" t="e">
        <f>VLOOKUP(A1142,'Master Data'!A:P,23,FALSE)</f>
        <v>#N/A</v>
      </c>
      <c r="N1142" s="72" t="e">
        <f t="shared" si="133"/>
        <v>#N/A</v>
      </c>
      <c r="O1142" s="21"/>
      <c r="P1142" s="21"/>
      <c r="Q1142" s="256"/>
      <c r="R1142" s="67"/>
      <c r="S1142" s="67"/>
      <c r="T1142" s="369"/>
      <c r="U1142" s="384">
        <v>529</v>
      </c>
      <c r="V1142" s="12"/>
      <c r="W1142" s="12"/>
      <c r="X1142" s="12"/>
      <c r="Y1142" s="12"/>
      <c r="Z1142" s="12"/>
      <c r="AA1142" s="6"/>
      <c r="AB1142"/>
      <c r="AE1142" s="12"/>
      <c r="AF1142" s="12"/>
      <c r="AG1142" s="12"/>
      <c r="AH1142" s="12"/>
      <c r="AI1142" s="12"/>
      <c r="AJ1142" s="12"/>
    </row>
    <row r="1143" spans="1:36" s="268" customFormat="1">
      <c r="A1143" s="69"/>
      <c r="B1143" s="17" t="str">
        <f>IFERROR(VLOOKUP($H1143,'QB Inv Curr'!$H:$AD,13,FALSE),"")</f>
        <v/>
      </c>
      <c r="C1143" s="17" t="str">
        <f>IFERROR(VLOOKUP($H1143,'QB Inv Curr'!$H:$AE,23,FALSE),"")</f>
        <v/>
      </c>
      <c r="D1143" s="17" t="str">
        <f>IFERROR(VLOOKUP($H1143,'QB Inv Curr'!$H:$AL,29,FALSE),"")</f>
        <v/>
      </c>
      <c r="E1143" s="17" t="str">
        <f t="shared" si="127"/>
        <v/>
      </c>
      <c r="F1143" s="17" t="str">
        <f t="shared" si="126"/>
        <v/>
      </c>
      <c r="G1143" s="20"/>
      <c r="H1143" s="69"/>
      <c r="I1143" s="20" t="s">
        <v>1259</v>
      </c>
      <c r="J1143" s="279"/>
      <c r="K1143" s="523"/>
      <c r="L1143" s="21">
        <v>4</v>
      </c>
      <c r="M1143" s="275" t="e">
        <f>VLOOKUP(A1143,'Master Data'!A:P,23,FALSE)</f>
        <v>#N/A</v>
      </c>
      <c r="N1143" s="72" t="e">
        <f t="shared" si="133"/>
        <v>#N/A</v>
      </c>
      <c r="O1143" s="21"/>
      <c r="P1143" s="21"/>
      <c r="Q1143" s="256"/>
      <c r="R1143" s="67"/>
      <c r="S1143" s="67"/>
      <c r="T1143" s="369"/>
      <c r="U1143" s="384">
        <v>530</v>
      </c>
      <c r="V1143" s="12"/>
      <c r="W1143" s="12"/>
      <c r="X1143" s="12"/>
      <c r="Y1143" s="12"/>
      <c r="Z1143" s="12"/>
      <c r="AA1143" s="6"/>
      <c r="AB1143"/>
      <c r="AE1143" s="12"/>
      <c r="AF1143" s="12"/>
      <c r="AG1143" s="12"/>
      <c r="AH1143" s="12"/>
      <c r="AI1143" s="12"/>
      <c r="AJ1143" s="12"/>
    </row>
    <row r="1144" spans="1:36" s="268" customFormat="1">
      <c r="A1144" s="69"/>
      <c r="B1144" s="17" t="str">
        <f>IFERROR(VLOOKUP($H1144,'QB Inv Curr'!$H:$AD,13,FALSE),"")</f>
        <v/>
      </c>
      <c r="C1144" s="17" t="str">
        <f>IFERROR(VLOOKUP($H1144,'QB Inv Curr'!$H:$AE,23,FALSE),"")</f>
        <v/>
      </c>
      <c r="D1144" s="17" t="str">
        <f>IFERROR(VLOOKUP($H1144,'QB Inv Curr'!$H:$AL,29,FALSE),"")</f>
        <v/>
      </c>
      <c r="E1144" s="17" t="str">
        <f t="shared" si="127"/>
        <v/>
      </c>
      <c r="F1144" s="17" t="str">
        <f t="shared" si="126"/>
        <v/>
      </c>
      <c r="G1144" s="554"/>
      <c r="H1144" s="69"/>
      <c r="I1144" s="20" t="s">
        <v>1260</v>
      </c>
      <c r="J1144" s="279"/>
      <c r="K1144" s="523"/>
      <c r="L1144" s="21">
        <v>4</v>
      </c>
      <c r="M1144" s="275" t="e">
        <f>VLOOKUP(A1144,'Master Data'!A:P,23,FALSE)</f>
        <v>#N/A</v>
      </c>
      <c r="N1144" s="72" t="e">
        <f t="shared" si="133"/>
        <v>#N/A</v>
      </c>
      <c r="O1144" s="21"/>
      <c r="P1144" s="21"/>
      <c r="Q1144" s="256"/>
      <c r="R1144" s="67"/>
      <c r="S1144" s="67"/>
      <c r="T1144" s="369"/>
      <c r="U1144" s="385">
        <v>531</v>
      </c>
      <c r="V1144" s="12"/>
      <c r="W1144" s="12"/>
      <c r="X1144" s="12"/>
      <c r="Y1144" s="12"/>
      <c r="Z1144" s="12"/>
      <c r="AA1144" s="6"/>
      <c r="AB1144"/>
      <c r="AE1144" s="12"/>
      <c r="AF1144" s="12"/>
      <c r="AG1144" s="12"/>
      <c r="AH1144" s="12"/>
      <c r="AI1144" s="12"/>
      <c r="AJ1144" s="12"/>
    </row>
  </sheetData>
  <autoFilter ref="A2:WUV2" xr:uid="{00000000-0001-0000-0000-000000000000}">
    <sortState xmlns:xlrd2="http://schemas.microsoft.com/office/spreadsheetml/2017/richdata2" ref="A3:WUV8">
      <sortCondition ref="A2"/>
    </sortState>
  </autoFilter>
  <conditionalFormatting sqref="B3:F1144">
    <cfRule type="cellIs" dxfId="6" priority="2" operator="lessThan">
      <formula>0.01</formula>
    </cfRule>
  </conditionalFormatting>
  <conditionalFormatting sqref="H1:H61 H64:H1048576">
    <cfRule type="duplicateValues" dxfId="5" priority="1"/>
  </conditionalFormatting>
  <hyperlinks>
    <hyperlink ref="AC3" r:id="rId1" xr:uid="{0E5DE60B-430F-4E37-83A9-1B11CEF101CC}"/>
    <hyperlink ref="AC10" r:id="rId2" xr:uid="{238BB02E-009E-44C8-9DA5-753559B47A19}"/>
    <hyperlink ref="AC17" r:id="rId3" xr:uid="{1ABBFC06-0552-413C-BEB6-0D6866786DBF}"/>
    <hyperlink ref="AC24" r:id="rId4" xr:uid="{6CA179FD-9A63-4C5A-AB61-CA1DF51666E0}"/>
    <hyperlink ref="AC31" r:id="rId5" xr:uid="{184FD645-0E40-417C-8B73-1BA5120148D5}"/>
    <hyperlink ref="AC39" r:id="rId6" xr:uid="{82510641-66B0-40BF-9963-3092C1D52AA1}"/>
    <hyperlink ref="AC53" r:id="rId7" xr:uid="{7F5D1B84-32B5-4855-84FF-1B962558A578}"/>
    <hyperlink ref="AC60" r:id="rId8" xr:uid="{E29EE6C7-AD8D-4D1C-BEB5-545C634B46B0}"/>
    <hyperlink ref="AC25" r:id="rId9" xr:uid="{103D604E-3145-4FF7-9EE5-B315F94DFCD7}"/>
    <hyperlink ref="AC18" r:id="rId10" xr:uid="{537162C3-69B2-4D35-BE87-34CDBAF6A15E}"/>
    <hyperlink ref="AC47" r:id="rId11" xr:uid="{2B6AFF20-8E56-4183-9CC9-68927B951EF0}"/>
    <hyperlink ref="AC40" r:id="rId12" xr:uid="{E401F700-3160-4D4D-9431-0BCCF34E096D}"/>
    <hyperlink ref="AC61" r:id="rId13" xr:uid="{7EDA0636-3F36-465E-ACAD-9B374055DBEF}"/>
    <hyperlink ref="AC11" r:id="rId14" xr:uid="{67B412E2-0956-4E68-8018-A7AF97FBF403}"/>
    <hyperlink ref="AC74" r:id="rId15" xr:uid="{85C5BFC1-7658-4674-BFCD-20C6D53C2807}"/>
    <hyperlink ref="AC89" r:id="rId16" xr:uid="{9A3B08ED-0049-46EB-AD71-032BF44322DF}"/>
    <hyperlink ref="AC96" r:id="rId17" xr:uid="{6E0A9DC8-74FC-4389-95FA-2E9A783EBDB7}"/>
    <hyperlink ref="AC75" r:id="rId18" xr:uid="{352B7671-DCF6-4A48-BA49-8E9447611806}"/>
    <hyperlink ref="AC68" r:id="rId19" xr:uid="{4EC8A8F4-2F7F-48D3-9330-8E91D5EBC217}"/>
    <hyperlink ref="AC67" r:id="rId20" xr:uid="{8ED7D0D5-02EE-42A7-9222-5198B675A426}"/>
    <hyperlink ref="AC95" r:id="rId21" xr:uid="{1245AD4B-CC54-405D-972B-375D8C98D63E}"/>
    <hyperlink ref="AC109" r:id="rId22" xr:uid="{246217BA-6E3C-44B7-B206-38848F957043}"/>
    <hyperlink ref="AC81" r:id="rId23" xr:uid="{18D23A3E-E16F-445D-8A8E-CD1D754CB84A}"/>
    <hyperlink ref="AC102" r:id="rId24" xr:uid="{0549594C-6FD7-497B-80FA-CFEC2EAF15AC}"/>
    <hyperlink ref="AC88" r:id="rId25" xr:uid="{D4BD24B7-0432-423E-B334-CB1EA77F6C6C}"/>
    <hyperlink ref="AC110" r:id="rId26" xr:uid="{FEDC7DF6-FE8C-4C0F-957B-EF3C2525194E}"/>
    <hyperlink ref="AC103" r:id="rId27" xr:uid="{41D082BC-6302-47B8-90DE-5A38321C99CD}"/>
    <hyperlink ref="AC82" r:id="rId28" xr:uid="{EED04F2D-6840-4F80-86AA-508EDEA6FBC4}"/>
    <hyperlink ref="AC131" r:id="rId29" xr:uid="{3CF1DC91-59C5-4E7D-B9BE-DDABC745CEA6}"/>
    <hyperlink ref="AC117" r:id="rId30" xr:uid="{C38BA3D8-E2C9-4871-9E0C-B996D9FD6385}"/>
    <hyperlink ref="AC116" r:id="rId31" xr:uid="{65DCC8C3-D953-43E4-87DF-97D5EE95822C}"/>
    <hyperlink ref="AC130" r:id="rId32" xr:uid="{61469DD2-DAFA-4A83-8E21-E4C53617DE43}"/>
    <hyperlink ref="AC123" r:id="rId33" xr:uid="{B62ADF62-6A0C-4994-86C6-A0533430AEA0}"/>
    <hyperlink ref="AC203" r:id="rId34" xr:uid="{5D54DBC2-177C-45B0-A04C-2C67DE456052}"/>
    <hyperlink ref="AC317" r:id="rId35" xr:uid="{EA7648BA-633A-4BE7-A4ED-B2B5E9B7B727}"/>
    <hyperlink ref="AC305" r:id="rId36" xr:uid="{29AB97C4-9CBE-40D6-B872-AE67D1E9C7B4}"/>
    <hyperlink ref="AC279" r:id="rId37" xr:uid="{AD828D6B-AEF2-4F90-AF01-822DB76E8ACF}"/>
    <hyperlink ref="AC239" r:id="rId38" xr:uid="{1E2FF748-8E9E-4C6F-A674-4D91C0BC919D}"/>
    <hyperlink ref="AC226" r:id="rId39" xr:uid="{96F7576C-A0AB-48D8-92C3-92F0E620062E}"/>
    <hyperlink ref="AC215" r:id="rId40" xr:uid="{797273FE-DAC5-4AAB-8E95-98BF1149BC0E}"/>
    <hyperlink ref="AC266" r:id="rId41" xr:uid="{4F8A45E2-7662-448F-8650-0DA2BA500192}"/>
    <hyperlink ref="AC253" r:id="rId42" xr:uid="{5A75E5FA-EFC2-4D41-BC8F-816B50281359}"/>
    <hyperlink ref="AC661" r:id="rId43" xr:uid="{E74C6E7B-FA90-4317-8F36-8612CBCD1978}"/>
    <hyperlink ref="AC214" r:id="rId44" xr:uid="{B24AB3F8-7346-4378-947E-0863EA8D3898}"/>
    <hyperlink ref="AC225" r:id="rId45" xr:uid="{3369353F-9375-45CC-A4C9-87EDDAD4F330}"/>
    <hyperlink ref="AC238" r:id="rId46" xr:uid="{C36D5F5F-9F30-468F-896C-D91F425153F1}"/>
    <hyperlink ref="AC252" r:id="rId47" xr:uid="{F8342EFE-109B-4AD4-8E96-961B12C5C137}"/>
    <hyperlink ref="AC265" r:id="rId48" xr:uid="{4D156C13-2C7D-4F43-B13A-2BABD3BC4149}"/>
    <hyperlink ref="AC357" r:id="rId49" xr:uid="{393CA841-7338-493C-9A9A-05080F82662B}"/>
    <hyperlink ref="AC336" r:id="rId50" xr:uid="{5245FA56-F8B8-4F71-A75E-C8EF3074ACEF}"/>
    <hyperlink ref="AC329" r:id="rId51" xr:uid="{92915ABD-C98F-4FB6-9CC0-7EA435CE8E34}"/>
    <hyperlink ref="AC195" r:id="rId52" xr:uid="{07F57880-4C7C-4AD6-B0EF-630EC8F53433}"/>
    <hyperlink ref="AC186" r:id="rId53" display="https://www.lippert.com/catalogsearch/result/?q=WHEEL%20NUT&amp;gwp_d2c_prod_lippert_products%5Bpage%5D=4&amp;gwp_d2c_prod_lippert_products%5BhierarchicalMenu%5D%5Bcategories.level0%5D%5B0%5D=Towing%20Accessories&amp;gwp_d2c_prod_lippert_products%5BhierarchicalMenu%5D%5Bcategories.level0%5D%5B1%5D=Trailer%20Parts%20%26%20Accessories" xr:uid="{2E441BD1-CB92-4597-9B25-BFE839D50986}"/>
    <hyperlink ref="AC458" r:id="rId54" xr:uid="{956D2CE4-015D-45CE-927F-BFD31231F956}"/>
    <hyperlink ref="AC463" r:id="rId55" xr:uid="{1792B630-D8BD-456E-8417-A2680A67EBE1}"/>
    <hyperlink ref="AC468" r:id="rId56" xr:uid="{C485FAF2-5F4F-4277-AD72-23AD00E04905}"/>
    <hyperlink ref="AC478" r:id="rId57" xr:uid="{76ADC366-1F9F-47F6-BEFC-FC3AD162B1D4}"/>
    <hyperlink ref="AC473" r:id="rId58" xr:uid="{26A03FBB-8611-4271-8098-7FAE08EA9E56}"/>
    <hyperlink ref="AC527" r:id="rId59" xr:uid="{EA9B9C03-0219-4030-98F3-0C6CA15475C1}"/>
    <hyperlink ref="AC499" r:id="rId60" xr:uid="{C920A20A-9153-4146-90EC-F903992D85E0}"/>
    <hyperlink ref="AC494" r:id="rId61" xr:uid="{7A767DD6-83DA-43DA-B98A-11966770A6AB}"/>
    <hyperlink ref="AC493" r:id="rId62" xr:uid="{2E7416CE-B574-4F45-B037-1215971AB9AC}"/>
    <hyperlink ref="AC522" r:id="rId63" xr:uid="{A06ECDBE-0407-4EAD-8857-A056AF60A2BA}"/>
    <hyperlink ref="AC538" r:id="rId64" xr:uid="{83701008-5453-4BD2-B60E-11691F1AAF58}"/>
    <hyperlink ref="AC532" r:id="rId65" xr:uid="{E599D8A4-C469-48E2-A050-37430B1303D9}"/>
    <hyperlink ref="AC945" r:id="rId66" xr:uid="{4F2CEFA1-27F9-4BC2-95C8-8076D6A708E2}"/>
    <hyperlink ref="AC946" r:id="rId67" xr:uid="{CEF81C3B-F92B-4451-AD7B-DC5E05AF243D}"/>
    <hyperlink ref="AC948" r:id="rId68" xr:uid="{B227DDA8-B853-4F63-AC03-CFA97BB3A6FE}"/>
    <hyperlink ref="AC950" r:id="rId69" xr:uid="{AB1F05D5-51E2-4F69-859F-FD4E7FB2F5C3}"/>
    <hyperlink ref="AC759" r:id="rId70" xr:uid="{BCC2D370-8C8F-4510-B8B4-6758EDFBC074}"/>
    <hyperlink ref="AC760" r:id="rId71" xr:uid="{F89F4181-DF22-4944-9E8C-12DCD54E5668}"/>
    <hyperlink ref="AC745" r:id="rId72" xr:uid="{1C6A631D-72D7-4DED-8F6E-8947E42085D0}"/>
    <hyperlink ref="AC746" r:id="rId73" xr:uid="{E0830E09-8515-4F88-94F4-3F4D7EFAC852}"/>
    <hyperlink ref="AC731" r:id="rId74" xr:uid="{4D557835-A511-4EB9-8B61-604951E62AF3}"/>
    <hyperlink ref="AC732" r:id="rId75" xr:uid="{3B515899-717B-4425-9905-E109CEA0D307}"/>
    <hyperlink ref="AC703" r:id="rId76" xr:uid="{44E34576-693C-4BA3-9EAC-BBA3051D9211}"/>
    <hyperlink ref="AC704" r:id="rId77" xr:uid="{4DFDAFB5-A5CB-480E-B8C2-E52BB34CC59B}"/>
    <hyperlink ref="AC717" r:id="rId78" xr:uid="{757BD02A-2FF6-447D-994D-DB886B12C737}"/>
    <hyperlink ref="AC718" r:id="rId79" xr:uid="{72F14F02-7977-46FA-86F5-8FEFAF079A39}"/>
    <hyperlink ref="AC689" r:id="rId80" xr:uid="{CBCFC2E7-4091-4A42-A613-7F58D99CAD06}"/>
    <hyperlink ref="AC690" r:id="rId81" display="https://needatrailerpart.com/products/10x-2-2-trailer-axle-brake-hub-drum-3500-axel-5-x-5-5-fits-dexter-alko-kit?variant=9806010548266&amp;country=US&amp;currency=USD&amp;utm_medium=product_sync&amp;utm_source=google&amp;utm_content=sag_organic&amp;utm_campaign=sag_organic&amp;srsltid=AfmBOorAx0j_zHyR4dnQeGdd_z8dK-1ur33R2PH2MLXdjuVr_af0R4dOBVk&amp;gQT=1" xr:uid="{BC00F552-4EED-44B6-B727-52B35A5F12BE}"/>
    <hyperlink ref="AC691" r:id="rId82" xr:uid="{4BFC79D3-4D28-41F2-AEB9-3F5F16AE84EF}"/>
    <hyperlink ref="AC675" r:id="rId83" xr:uid="{90B08D2D-6931-40C8-AF1D-57DC3D250874}"/>
    <hyperlink ref="AC676" r:id="rId84" xr:uid="{2D0A42FC-1ACC-46CE-8202-7293681C47E0}"/>
    <hyperlink ref="AC773" r:id="rId85" xr:uid="{146874FF-9953-418D-8FEA-975A8ACB908D}"/>
    <hyperlink ref="AC774" r:id="rId86" xr:uid="{D2A6EB5F-C6BE-44F7-967B-3956616BE56C}"/>
    <hyperlink ref="AC799" r:id="rId87" xr:uid="{FEBA186A-49CA-485E-A929-84E3DA733E27}"/>
    <hyperlink ref="AC800" r:id="rId88" xr:uid="{165C5AE1-AEF1-4887-8CBC-85702A08F771}"/>
    <hyperlink ref="AC176" r:id="rId89" xr:uid="{D13A35A2-5F40-42EC-94B9-085619F61EEE}"/>
    <hyperlink ref="AC159" r:id="rId90" xr:uid="{6B876967-4DEB-4EE3-9E54-EC8E45B16669}"/>
    <hyperlink ref="AC144" r:id="rId91" xr:uid="{C868485F-D44E-44B8-B494-71DE11DD045A}"/>
    <hyperlink ref="AC137" r:id="rId92" xr:uid="{5EB07A99-2CB3-4E16-B1A5-340F8730432F}"/>
    <hyperlink ref="AC145" r:id="rId93" xr:uid="{54F806A2-2A76-4BA4-900D-73FDE3F392CD}"/>
    <hyperlink ref="AC138" r:id="rId94" xr:uid="{39DE4C4D-1A55-402A-9388-6B1D78DAAA5C}"/>
    <hyperlink ref="AC152" r:id="rId95" xr:uid="{ED8A1836-0613-40A0-BDA3-225589592AD4}"/>
    <hyperlink ref="AC151" r:id="rId96" xr:uid="{39FD1DD1-5451-4EC1-B43E-191572BD634F}"/>
  </hyperlinks>
  <pageMargins left="0.7" right="0.7" top="0.75" bottom="0.75" header="0.3" footer="0.3"/>
  <pageSetup scale="13" fitToHeight="0" orientation="portrait" r:id="rId97"/>
  <legacyDrawing r:id="rId9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1D84-E4F6-4A86-9FA5-491E37824909}">
  <sheetPr>
    <tabColor rgb="FFCC99FF"/>
  </sheetPr>
  <dimension ref="A1:Y1143"/>
  <sheetViews>
    <sheetView topLeftCell="E1" workbookViewId="0">
      <pane ySplit="1" topLeftCell="A2" activePane="bottomLeft" state="frozen"/>
      <selection pane="bottomLeft" activeCell="X18" sqref="X18"/>
    </sheetView>
  </sheetViews>
  <sheetFormatPr defaultRowHeight="15.75"/>
  <cols>
    <col min="2" max="2" width="32.875" bestFit="1" customWidth="1"/>
    <col min="3" max="3" width="12.5" bestFit="1" customWidth="1"/>
    <col min="4" max="4" width="66.625" bestFit="1" customWidth="1"/>
    <col min="8" max="8" width="12.5" bestFit="1" customWidth="1"/>
    <col min="9" max="9" width="15.375" bestFit="1" customWidth="1"/>
    <col min="13" max="13" width="15.375" bestFit="1" customWidth="1"/>
    <col min="17" max="17" width="11.125" bestFit="1" customWidth="1"/>
    <col min="18" max="19" width="9.375" bestFit="1" customWidth="1"/>
    <col min="22" max="22" width="10.375" bestFit="1" customWidth="1"/>
    <col min="23" max="23" width="14.25" bestFit="1" customWidth="1"/>
    <col min="24" max="24" width="12.625" bestFit="1" customWidth="1"/>
    <col min="25" max="25" width="10.75" customWidth="1"/>
  </cols>
  <sheetData>
    <row r="1" spans="1:25">
      <c r="A1" s="517" t="s">
        <v>2650</v>
      </c>
      <c r="B1" t="s">
        <v>1</v>
      </c>
      <c r="C1" t="s">
        <v>541</v>
      </c>
      <c r="D1" t="s">
        <v>542</v>
      </c>
      <c r="H1" t="s">
        <v>541</v>
      </c>
    </row>
    <row r="2" spans="1:25">
      <c r="A2">
        <v>280</v>
      </c>
      <c r="C2" t="s">
        <v>854</v>
      </c>
      <c r="D2" t="s">
        <v>855</v>
      </c>
      <c r="H2" t="s">
        <v>562</v>
      </c>
    </row>
    <row r="3" spans="1:25">
      <c r="A3">
        <v>293</v>
      </c>
      <c r="C3" t="s">
        <v>854</v>
      </c>
      <c r="D3" t="s">
        <v>855</v>
      </c>
      <c r="H3" t="s">
        <v>589</v>
      </c>
    </row>
    <row r="4" spans="1:25">
      <c r="A4">
        <v>279</v>
      </c>
      <c r="C4" t="s">
        <v>852</v>
      </c>
      <c r="D4" t="s">
        <v>853</v>
      </c>
      <c r="H4" t="s">
        <v>629</v>
      </c>
    </row>
    <row r="5" spans="1:25">
      <c r="A5">
        <v>292</v>
      </c>
      <c r="C5" t="s">
        <v>852</v>
      </c>
      <c r="D5" t="s">
        <v>853</v>
      </c>
      <c r="H5" t="s">
        <v>560</v>
      </c>
    </row>
    <row r="6" spans="1:25">
      <c r="A6">
        <v>65</v>
      </c>
      <c r="B6" t="s">
        <v>630</v>
      </c>
      <c r="C6" t="s">
        <v>443</v>
      </c>
      <c r="H6" t="s">
        <v>588</v>
      </c>
    </row>
    <row r="7" spans="1:25">
      <c r="A7">
        <v>66</v>
      </c>
      <c r="C7" t="s">
        <v>632</v>
      </c>
      <c r="D7" t="s">
        <v>633</v>
      </c>
      <c r="H7" t="s">
        <v>627</v>
      </c>
    </row>
    <row r="8" spans="1:25">
      <c r="A8">
        <v>624</v>
      </c>
      <c r="C8" t="s">
        <v>632</v>
      </c>
      <c r="D8" t="s">
        <v>1103</v>
      </c>
      <c r="H8" t="s">
        <v>564</v>
      </c>
      <c r="R8" s="605">
        <v>46101</v>
      </c>
      <c r="S8" s="605">
        <v>46072</v>
      </c>
      <c r="T8" s="605">
        <v>46031</v>
      </c>
      <c r="U8" s="605">
        <v>46269</v>
      </c>
      <c r="V8" s="605">
        <v>45974</v>
      </c>
      <c r="W8" s="605"/>
      <c r="X8" s="605"/>
    </row>
    <row r="9" spans="1:25">
      <c r="A9">
        <v>637</v>
      </c>
      <c r="C9" t="s">
        <v>632</v>
      </c>
      <c r="D9" t="s">
        <v>1103</v>
      </c>
      <c r="H9" t="s">
        <v>2608</v>
      </c>
      <c r="I9" s="517" t="s">
        <v>2651</v>
      </c>
      <c r="J9">
        <v>18300</v>
      </c>
      <c r="K9" s="603">
        <v>0.30599999999999999</v>
      </c>
      <c r="N9" s="334"/>
      <c r="R9">
        <v>18565</v>
      </c>
      <c r="S9">
        <v>18497</v>
      </c>
      <c r="T9">
        <v>18403</v>
      </c>
      <c r="U9">
        <v>18120</v>
      </c>
      <c r="V9">
        <v>18300</v>
      </c>
      <c r="W9" s="604" t="s">
        <v>2652</v>
      </c>
      <c r="X9" s="517" t="s">
        <v>2653</v>
      </c>
    </row>
    <row r="10" spans="1:25">
      <c r="A10">
        <v>650</v>
      </c>
      <c r="C10" t="s">
        <v>632</v>
      </c>
      <c r="D10" t="s">
        <v>1103</v>
      </c>
      <c r="H10" t="s">
        <v>2610</v>
      </c>
      <c r="I10" s="517" t="s">
        <v>2651</v>
      </c>
      <c r="J10">
        <v>18300</v>
      </c>
      <c r="K10" s="603">
        <v>0.30599999999999999</v>
      </c>
      <c r="L10" s="517" t="s">
        <v>627</v>
      </c>
      <c r="M10" t="s">
        <v>2654</v>
      </c>
      <c r="N10" s="334">
        <v>250</v>
      </c>
      <c r="O10">
        <v>16</v>
      </c>
      <c r="P10">
        <f>SUM(O10*N10)</f>
        <v>4000</v>
      </c>
      <c r="Q10" s="604">
        <f>SUM(R10:V10)</f>
        <v>1360.5</v>
      </c>
      <c r="U10">
        <v>1282.5</v>
      </c>
      <c r="V10">
        <v>78</v>
      </c>
      <c r="W10" s="608">
        <f>SUM(Q10/P10)</f>
        <v>0.34012500000000001</v>
      </c>
      <c r="Y10" s="606">
        <f t="shared" ref="Y10:Y14" si="0">$X$16-W10</f>
        <v>-4.2160569105690882E-3</v>
      </c>
    </row>
    <row r="11" spans="1:25">
      <c r="A11">
        <v>664</v>
      </c>
      <c r="C11" t="s">
        <v>632</v>
      </c>
      <c r="D11" t="s">
        <v>1103</v>
      </c>
      <c r="H11" t="s">
        <v>2613</v>
      </c>
      <c r="I11" s="517" t="s">
        <v>2651</v>
      </c>
      <c r="J11">
        <v>18300</v>
      </c>
      <c r="K11" s="603">
        <v>0.30599999999999999</v>
      </c>
      <c r="M11" t="s">
        <v>2655</v>
      </c>
      <c r="N11" s="334">
        <v>250</v>
      </c>
      <c r="O11">
        <v>49</v>
      </c>
      <c r="P11">
        <f t="shared" ref="P11:P15" si="1">SUM(O11*N11)</f>
        <v>12250</v>
      </c>
      <c r="Q11" s="604">
        <f t="shared" ref="Q11:Q15" si="2">SUM(R11:V11)</f>
        <v>3720.5</v>
      </c>
      <c r="R11">
        <v>1071</v>
      </c>
      <c r="S11">
        <v>1071</v>
      </c>
      <c r="T11">
        <v>1071</v>
      </c>
      <c r="V11">
        <v>507.5</v>
      </c>
      <c r="W11" s="608">
        <f t="shared" ref="W11:W15" si="3">SUM(Q11/P11)</f>
        <v>0.30371428571428571</v>
      </c>
      <c r="Y11" s="606">
        <f t="shared" si="0"/>
        <v>3.2194657375145208E-2</v>
      </c>
    </row>
    <row r="12" spans="1:25">
      <c r="A12">
        <v>678</v>
      </c>
      <c r="C12" t="s">
        <v>632</v>
      </c>
      <c r="D12" t="s">
        <v>1103</v>
      </c>
      <c r="H12" t="s">
        <v>2614</v>
      </c>
      <c r="I12" s="517" t="s">
        <v>2651</v>
      </c>
      <c r="J12">
        <v>18300</v>
      </c>
      <c r="K12" s="603">
        <v>0.30599999999999999</v>
      </c>
      <c r="L12" s="517" t="s">
        <v>588</v>
      </c>
      <c r="M12" t="s">
        <v>2656</v>
      </c>
      <c r="N12" s="334">
        <v>250</v>
      </c>
      <c r="O12">
        <v>9</v>
      </c>
      <c r="P12">
        <f t="shared" si="1"/>
        <v>2250</v>
      </c>
      <c r="Q12" s="604">
        <f t="shared" si="2"/>
        <v>945</v>
      </c>
      <c r="R12">
        <v>315</v>
      </c>
      <c r="S12">
        <v>315</v>
      </c>
      <c r="T12">
        <v>315</v>
      </c>
      <c r="W12" s="608">
        <f t="shared" si="3"/>
        <v>0.42</v>
      </c>
      <c r="Y12" s="606">
        <f t="shared" si="0"/>
        <v>-8.4091056910569062E-2</v>
      </c>
    </row>
    <row r="13" spans="1:25">
      <c r="A13">
        <v>692</v>
      </c>
      <c r="C13" t="s">
        <v>632</v>
      </c>
      <c r="D13" t="s">
        <v>1103</v>
      </c>
      <c r="H13" t="s">
        <v>2615</v>
      </c>
      <c r="I13" s="517" t="s">
        <v>2651</v>
      </c>
      <c r="J13">
        <v>18300</v>
      </c>
      <c r="K13" s="603">
        <v>0.30599999999999999</v>
      </c>
      <c r="L13" s="517" t="s">
        <v>560</v>
      </c>
      <c r="M13" t="s">
        <v>2651</v>
      </c>
      <c r="N13" s="334">
        <v>250</v>
      </c>
      <c r="O13">
        <v>18</v>
      </c>
      <c r="P13">
        <f t="shared" si="1"/>
        <v>4500</v>
      </c>
      <c r="Q13" s="604">
        <f t="shared" si="2"/>
        <v>1950</v>
      </c>
      <c r="R13">
        <v>513</v>
      </c>
      <c r="S13">
        <v>513</v>
      </c>
      <c r="T13">
        <v>513</v>
      </c>
      <c r="V13">
        <v>411</v>
      </c>
      <c r="W13" s="608">
        <f t="shared" si="3"/>
        <v>0.43333333333333335</v>
      </c>
      <c r="Y13" s="606">
        <f t="shared" si="0"/>
        <v>-9.7424390243902426E-2</v>
      </c>
    </row>
    <row r="14" spans="1:25">
      <c r="A14">
        <v>706</v>
      </c>
      <c r="C14" t="s">
        <v>632</v>
      </c>
      <c r="D14" t="s">
        <v>1103</v>
      </c>
      <c r="H14" t="s">
        <v>2611</v>
      </c>
      <c r="I14" s="517" t="s">
        <v>2654</v>
      </c>
      <c r="J14">
        <v>18300</v>
      </c>
      <c r="K14" s="603">
        <v>0.34200000000000003</v>
      </c>
      <c r="L14" s="517" t="s">
        <v>563</v>
      </c>
      <c r="M14" s="517" t="s">
        <v>2657</v>
      </c>
      <c r="N14" s="334">
        <v>250</v>
      </c>
      <c r="O14">
        <v>25</v>
      </c>
      <c r="P14">
        <f t="shared" si="1"/>
        <v>6250</v>
      </c>
      <c r="Q14" s="604">
        <f t="shared" si="2"/>
        <v>1912.5</v>
      </c>
      <c r="U14">
        <v>1912.5</v>
      </c>
      <c r="W14" s="608">
        <f t="shared" si="3"/>
        <v>0.30599999999999999</v>
      </c>
      <c r="Y14" s="606">
        <f t="shared" si="0"/>
        <v>2.9908943089430928E-2</v>
      </c>
    </row>
    <row r="15" spans="1:25">
      <c r="A15">
        <v>720</v>
      </c>
      <c r="C15" t="s">
        <v>632</v>
      </c>
      <c r="D15" t="s">
        <v>1103</v>
      </c>
      <c r="H15" t="s">
        <v>2617</v>
      </c>
      <c r="I15" s="517" t="s">
        <v>2655</v>
      </c>
      <c r="J15">
        <v>18300</v>
      </c>
      <c r="K15" s="603">
        <v>0.30599999999999999</v>
      </c>
      <c r="L15" s="517" t="s">
        <v>2658</v>
      </c>
      <c r="M15" s="517" t="s">
        <v>2659</v>
      </c>
      <c r="N15" s="334">
        <v>250</v>
      </c>
      <c r="O15">
        <v>6</v>
      </c>
      <c r="P15">
        <f t="shared" si="1"/>
        <v>1500</v>
      </c>
      <c r="Q15" s="604">
        <f t="shared" si="2"/>
        <v>440.7</v>
      </c>
      <c r="U15">
        <v>440.7</v>
      </c>
      <c r="W15" s="608">
        <f t="shared" si="3"/>
        <v>0.29380000000000001</v>
      </c>
      <c r="Y15" s="606">
        <f>$X$16-W15</f>
        <v>4.2108943089430917E-2</v>
      </c>
    </row>
    <row r="16" spans="1:25">
      <c r="A16">
        <v>775</v>
      </c>
      <c r="C16" t="s">
        <v>632</v>
      </c>
      <c r="D16" t="s">
        <v>1103</v>
      </c>
      <c r="H16" t="s">
        <v>2620</v>
      </c>
      <c r="I16" s="517" t="s">
        <v>2655</v>
      </c>
      <c r="J16">
        <v>18300</v>
      </c>
      <c r="K16" s="603">
        <v>0.30599999999999999</v>
      </c>
      <c r="O16">
        <f>SUM(O10:O15)</f>
        <v>123</v>
      </c>
      <c r="P16">
        <f>SUM(P10:P15)</f>
        <v>30750</v>
      </c>
      <c r="Q16" s="602">
        <f>SUM(Q10:Q15)</f>
        <v>10329.200000000001</v>
      </c>
      <c r="X16" s="609">
        <f>SUM(Q16/P16)</f>
        <v>0.33590894308943092</v>
      </c>
    </row>
    <row r="17" spans="1:19">
      <c r="A17">
        <v>788</v>
      </c>
      <c r="C17" t="s">
        <v>632</v>
      </c>
      <c r="D17" t="s">
        <v>1103</v>
      </c>
      <c r="H17" t="s">
        <v>2622</v>
      </c>
      <c r="I17" s="517" t="s">
        <v>2655</v>
      </c>
      <c r="J17">
        <v>18300</v>
      </c>
      <c r="K17" s="603">
        <v>0.30599999999999999</v>
      </c>
    </row>
    <row r="18" spans="1:19">
      <c r="A18">
        <v>801</v>
      </c>
      <c r="C18" t="s">
        <v>632</v>
      </c>
      <c r="D18" t="s">
        <v>1103</v>
      </c>
      <c r="H18" t="s">
        <v>725</v>
      </c>
      <c r="I18" s="517" t="s">
        <v>2655</v>
      </c>
      <c r="J18">
        <v>18300</v>
      </c>
      <c r="K18" s="603">
        <v>0.30599999999999999</v>
      </c>
    </row>
    <row r="19" spans="1:19">
      <c r="A19">
        <v>814</v>
      </c>
      <c r="C19" t="s">
        <v>632</v>
      </c>
      <c r="D19" t="s">
        <v>1103</v>
      </c>
      <c r="H19" t="s">
        <v>696</v>
      </c>
      <c r="I19" s="517" t="s">
        <v>2655</v>
      </c>
      <c r="J19">
        <v>18300</v>
      </c>
      <c r="K19" s="603">
        <v>0.30599999999999999</v>
      </c>
    </row>
    <row r="20" spans="1:19">
      <c r="A20">
        <v>827</v>
      </c>
      <c r="C20" t="s">
        <v>632</v>
      </c>
      <c r="D20" t="s">
        <v>1103</v>
      </c>
      <c r="H20" t="s">
        <v>701</v>
      </c>
      <c r="I20" s="517" t="s">
        <v>2655</v>
      </c>
      <c r="J20">
        <v>18300</v>
      </c>
      <c r="K20" s="603">
        <v>0.30599999999999999</v>
      </c>
      <c r="M20" s="517" t="s">
        <v>2660</v>
      </c>
      <c r="N20">
        <v>250</v>
      </c>
      <c r="O20">
        <v>37</v>
      </c>
    </row>
    <row r="21" spans="1:19">
      <c r="A21">
        <v>840</v>
      </c>
      <c r="C21" t="s">
        <v>632</v>
      </c>
      <c r="D21" t="s">
        <v>1103</v>
      </c>
      <c r="H21" t="s">
        <v>2623</v>
      </c>
      <c r="I21" s="517" t="s">
        <v>2655</v>
      </c>
      <c r="J21">
        <v>18300</v>
      </c>
      <c r="K21" s="603">
        <v>0.30599999999999999</v>
      </c>
      <c r="M21" s="517" t="s">
        <v>2661</v>
      </c>
      <c r="N21">
        <v>250</v>
      </c>
      <c r="O21">
        <v>15</v>
      </c>
    </row>
    <row r="22" spans="1:19">
      <c r="A22">
        <v>853</v>
      </c>
      <c r="C22" t="s">
        <v>632</v>
      </c>
      <c r="D22" t="s">
        <v>1103</v>
      </c>
      <c r="H22" t="s">
        <v>2624</v>
      </c>
      <c r="I22" s="517" t="s">
        <v>2656</v>
      </c>
      <c r="J22">
        <v>18565</v>
      </c>
      <c r="K22" s="603">
        <v>0.42</v>
      </c>
      <c r="S22" s="607">
        <f>SUM(S23:S27)</f>
        <v>57</v>
      </c>
    </row>
    <row r="23" spans="1:19">
      <c r="A23">
        <v>866</v>
      </c>
      <c r="C23" t="s">
        <v>632</v>
      </c>
      <c r="D23" t="s">
        <v>1103</v>
      </c>
      <c r="H23" t="s">
        <v>2625</v>
      </c>
      <c r="I23" t="s">
        <v>2656</v>
      </c>
      <c r="J23">
        <v>18565</v>
      </c>
      <c r="K23" s="603">
        <v>0.42</v>
      </c>
      <c r="R23" s="517" t="s">
        <v>560</v>
      </c>
      <c r="S23">
        <v>18</v>
      </c>
    </row>
    <row r="24" spans="1:19">
      <c r="A24">
        <v>879</v>
      </c>
      <c r="C24" t="s">
        <v>632</v>
      </c>
      <c r="D24" t="s">
        <v>1103</v>
      </c>
      <c r="H24" t="s">
        <v>776</v>
      </c>
      <c r="I24" t="s">
        <v>2656</v>
      </c>
      <c r="J24">
        <v>18565</v>
      </c>
      <c r="K24" s="603">
        <v>0.42</v>
      </c>
      <c r="R24" s="517" t="s">
        <v>627</v>
      </c>
      <c r="S24">
        <v>15</v>
      </c>
    </row>
    <row r="25" spans="1:19">
      <c r="A25">
        <v>893</v>
      </c>
      <c r="C25" t="s">
        <v>632</v>
      </c>
      <c r="D25" t="s">
        <v>1103</v>
      </c>
      <c r="H25" t="s">
        <v>779</v>
      </c>
      <c r="I25" t="s">
        <v>2655</v>
      </c>
      <c r="J25">
        <v>18565</v>
      </c>
      <c r="K25" s="603">
        <v>0.30599999999999999</v>
      </c>
      <c r="R25" s="517" t="s">
        <v>563</v>
      </c>
      <c r="S25">
        <v>13</v>
      </c>
    </row>
    <row r="26" spans="1:19">
      <c r="A26">
        <v>907</v>
      </c>
      <c r="C26" t="s">
        <v>632</v>
      </c>
      <c r="D26" t="s">
        <v>1103</v>
      </c>
      <c r="H26" t="s">
        <v>2648</v>
      </c>
      <c r="I26" t="s">
        <v>2655</v>
      </c>
      <c r="J26">
        <v>18565</v>
      </c>
      <c r="K26" s="603">
        <v>0.30599999999999999</v>
      </c>
      <c r="R26" s="517" t="s">
        <v>588</v>
      </c>
      <c r="S26">
        <v>5</v>
      </c>
    </row>
    <row r="27" spans="1:19">
      <c r="A27">
        <v>921</v>
      </c>
      <c r="C27" t="s">
        <v>632</v>
      </c>
      <c r="D27" t="s">
        <v>1103</v>
      </c>
      <c r="H27" t="s">
        <v>2628</v>
      </c>
      <c r="I27" t="s">
        <v>2655</v>
      </c>
      <c r="J27">
        <v>18565</v>
      </c>
      <c r="K27" s="603">
        <v>0.30599999999999999</v>
      </c>
      <c r="R27" s="517" t="s">
        <v>2658</v>
      </c>
      <c r="S27">
        <v>6</v>
      </c>
    </row>
    <row r="28" spans="1:19">
      <c r="A28">
        <v>935</v>
      </c>
      <c r="C28" t="s">
        <v>632</v>
      </c>
      <c r="D28" t="s">
        <v>1103</v>
      </c>
      <c r="H28" t="s">
        <v>2629</v>
      </c>
      <c r="I28" t="s">
        <v>2655</v>
      </c>
      <c r="J28">
        <v>18565</v>
      </c>
      <c r="K28" s="603">
        <v>0.30599999999999999</v>
      </c>
    </row>
    <row r="29" spans="1:19">
      <c r="A29">
        <v>949</v>
      </c>
      <c r="C29" t="s">
        <v>632</v>
      </c>
      <c r="D29" t="s">
        <v>1103</v>
      </c>
      <c r="H29" t="s">
        <v>2630</v>
      </c>
      <c r="I29" t="s">
        <v>2655</v>
      </c>
      <c r="J29">
        <v>18565</v>
      </c>
      <c r="K29" s="603">
        <v>0.30599999999999999</v>
      </c>
    </row>
    <row r="30" spans="1:19">
      <c r="A30">
        <v>963</v>
      </c>
      <c r="C30" t="s">
        <v>632</v>
      </c>
      <c r="D30" t="s">
        <v>1103</v>
      </c>
      <c r="H30" t="s">
        <v>828</v>
      </c>
      <c r="I30" t="s">
        <v>2655</v>
      </c>
      <c r="J30">
        <v>18565</v>
      </c>
      <c r="K30" s="603">
        <v>0.30599999999999999</v>
      </c>
    </row>
    <row r="31" spans="1:19">
      <c r="A31">
        <v>72</v>
      </c>
      <c r="B31" t="s">
        <v>635</v>
      </c>
      <c r="C31" t="s">
        <v>446</v>
      </c>
      <c r="H31" t="s">
        <v>839</v>
      </c>
      <c r="I31" t="s">
        <v>2655</v>
      </c>
      <c r="J31">
        <v>18565</v>
      </c>
      <c r="K31" s="603">
        <v>0.30599999999999999</v>
      </c>
    </row>
    <row r="32" spans="1:19">
      <c r="A32">
        <v>73</v>
      </c>
      <c r="C32" t="s">
        <v>637</v>
      </c>
      <c r="D32" t="s">
        <v>638</v>
      </c>
      <c r="H32" t="s">
        <v>2631</v>
      </c>
      <c r="I32" t="s">
        <v>2655</v>
      </c>
      <c r="J32">
        <v>18565</v>
      </c>
      <c r="K32" s="603">
        <v>0.30599999999999999</v>
      </c>
    </row>
    <row r="33" spans="1:12">
      <c r="A33">
        <v>734</v>
      </c>
      <c r="C33" t="s">
        <v>637</v>
      </c>
      <c r="D33" t="s">
        <v>1154</v>
      </c>
      <c r="H33" t="s">
        <v>2634</v>
      </c>
      <c r="I33" t="s">
        <v>2655</v>
      </c>
      <c r="J33">
        <v>18565</v>
      </c>
      <c r="K33" s="603">
        <v>0.30599999999999999</v>
      </c>
    </row>
    <row r="34" spans="1:12">
      <c r="A34">
        <v>977</v>
      </c>
      <c r="C34" t="s">
        <v>637</v>
      </c>
      <c r="D34" t="s">
        <v>1154</v>
      </c>
      <c r="H34" t="s">
        <v>2635</v>
      </c>
      <c r="I34" t="s">
        <v>2655</v>
      </c>
      <c r="J34">
        <v>18565</v>
      </c>
      <c r="K34" s="603">
        <v>0.30599999999999999</v>
      </c>
    </row>
    <row r="35" spans="1:12">
      <c r="A35">
        <v>79</v>
      </c>
      <c r="B35" t="s">
        <v>640</v>
      </c>
      <c r="C35" t="s">
        <v>448</v>
      </c>
      <c r="H35" t="s">
        <v>2641</v>
      </c>
      <c r="I35" t="s">
        <v>2655</v>
      </c>
      <c r="J35">
        <v>18565</v>
      </c>
      <c r="K35" s="603">
        <v>0.30599999999999999</v>
      </c>
    </row>
    <row r="36" spans="1:12">
      <c r="A36">
        <v>80</v>
      </c>
      <c r="C36" t="s">
        <v>642</v>
      </c>
      <c r="D36" t="s">
        <v>643</v>
      </c>
      <c r="H36" t="s">
        <v>2647</v>
      </c>
      <c r="I36" t="s">
        <v>2655</v>
      </c>
      <c r="J36">
        <v>18565</v>
      </c>
      <c r="K36" s="603">
        <v>0.30599999999999999</v>
      </c>
    </row>
    <row r="37" spans="1:12">
      <c r="A37">
        <v>748</v>
      </c>
      <c r="C37" t="s">
        <v>642</v>
      </c>
      <c r="D37" t="s">
        <v>1163</v>
      </c>
      <c r="I37" t="s">
        <v>2655</v>
      </c>
      <c r="J37">
        <v>18565</v>
      </c>
      <c r="K37" s="603">
        <v>0.30599999999999999</v>
      </c>
    </row>
    <row r="38" spans="1:12">
      <c r="A38">
        <v>762</v>
      </c>
      <c r="C38" t="s">
        <v>642</v>
      </c>
      <c r="D38" t="s">
        <v>1163</v>
      </c>
      <c r="I38" t="s">
        <v>2655</v>
      </c>
      <c r="J38">
        <v>18565</v>
      </c>
      <c r="K38" s="603">
        <v>0.30599999999999999</v>
      </c>
    </row>
    <row r="39" spans="1:12">
      <c r="A39">
        <v>991</v>
      </c>
      <c r="C39" t="s">
        <v>642</v>
      </c>
      <c r="D39" t="s">
        <v>1163</v>
      </c>
      <c r="I39" t="s">
        <v>2651</v>
      </c>
      <c r="J39">
        <v>18565</v>
      </c>
      <c r="K39" s="603">
        <v>0.34200000000000003</v>
      </c>
      <c r="L39">
        <v>250</v>
      </c>
    </row>
    <row r="40" spans="1:12">
      <c r="A40">
        <v>1005</v>
      </c>
      <c r="C40" t="s">
        <v>642</v>
      </c>
      <c r="D40" t="s">
        <v>1163</v>
      </c>
      <c r="I40" t="s">
        <v>2651</v>
      </c>
      <c r="J40">
        <v>18565</v>
      </c>
      <c r="K40" s="603">
        <v>0.34200000000000003</v>
      </c>
    </row>
    <row r="41" spans="1:12">
      <c r="A41">
        <v>93</v>
      </c>
      <c r="B41" t="s">
        <v>651</v>
      </c>
      <c r="C41" t="s">
        <v>450</v>
      </c>
      <c r="I41" t="s">
        <v>2651</v>
      </c>
      <c r="J41">
        <v>18565</v>
      </c>
      <c r="K41" s="603">
        <v>0.34200000000000003</v>
      </c>
    </row>
    <row r="42" spans="1:12">
      <c r="A42">
        <v>94</v>
      </c>
      <c r="C42" t="s">
        <v>654</v>
      </c>
      <c r="D42" t="s">
        <v>655</v>
      </c>
      <c r="I42" t="s">
        <v>2651</v>
      </c>
      <c r="J42">
        <v>18565</v>
      </c>
      <c r="K42" s="603">
        <v>0.34200000000000003</v>
      </c>
    </row>
    <row r="43" spans="1:12">
      <c r="A43">
        <v>100</v>
      </c>
      <c r="B43" t="s">
        <v>657</v>
      </c>
      <c r="C43" t="s">
        <v>452</v>
      </c>
      <c r="I43" t="s">
        <v>2651</v>
      </c>
      <c r="J43">
        <v>18565</v>
      </c>
      <c r="K43" s="603">
        <v>0.34200000000000003</v>
      </c>
    </row>
    <row r="44" spans="1:12">
      <c r="A44">
        <v>101</v>
      </c>
      <c r="C44" t="s">
        <v>659</v>
      </c>
      <c r="D44" t="s">
        <v>660</v>
      </c>
      <c r="I44" t="s">
        <v>2651</v>
      </c>
      <c r="J44">
        <v>18565</v>
      </c>
      <c r="K44" s="603">
        <v>0.34200000000000003</v>
      </c>
    </row>
    <row r="45" spans="1:12">
      <c r="A45">
        <v>107</v>
      </c>
      <c r="B45" t="s">
        <v>662</v>
      </c>
      <c r="C45" t="s">
        <v>454</v>
      </c>
    </row>
    <row r="46" spans="1:12">
      <c r="A46">
        <v>108</v>
      </c>
      <c r="C46" t="s">
        <v>664</v>
      </c>
      <c r="D46" t="s">
        <v>665</v>
      </c>
    </row>
    <row r="47" spans="1:12">
      <c r="A47">
        <v>86</v>
      </c>
      <c r="B47" t="s">
        <v>645</v>
      </c>
      <c r="C47" t="s">
        <v>456</v>
      </c>
    </row>
    <row r="48" spans="1:12">
      <c r="A48">
        <v>87</v>
      </c>
      <c r="C48" t="s">
        <v>648</v>
      </c>
      <c r="D48" t="s">
        <v>649</v>
      </c>
    </row>
    <row r="49" spans="1:4">
      <c r="A49">
        <v>625</v>
      </c>
      <c r="C49" t="s">
        <v>648</v>
      </c>
      <c r="D49" t="s">
        <v>1104</v>
      </c>
    </row>
    <row r="50" spans="1:4">
      <c r="A50">
        <v>638</v>
      </c>
      <c r="C50" t="s">
        <v>648</v>
      </c>
      <c r="D50" t="s">
        <v>1104</v>
      </c>
    </row>
    <row r="51" spans="1:4">
      <c r="A51">
        <v>651</v>
      </c>
      <c r="C51" t="s">
        <v>648</v>
      </c>
      <c r="D51" t="s">
        <v>1104</v>
      </c>
    </row>
    <row r="52" spans="1:4">
      <c r="A52">
        <v>665</v>
      </c>
      <c r="C52" t="s">
        <v>648</v>
      </c>
      <c r="D52" t="s">
        <v>1104</v>
      </c>
    </row>
    <row r="53" spans="1:4">
      <c r="A53">
        <v>679</v>
      </c>
      <c r="C53" t="s">
        <v>648</v>
      </c>
      <c r="D53" t="s">
        <v>1104</v>
      </c>
    </row>
    <row r="54" spans="1:4">
      <c r="A54">
        <v>693</v>
      </c>
      <c r="C54" t="s">
        <v>648</v>
      </c>
      <c r="D54" t="s">
        <v>1104</v>
      </c>
    </row>
    <row r="55" spans="1:4">
      <c r="A55">
        <v>707</v>
      </c>
      <c r="C55" t="s">
        <v>648</v>
      </c>
      <c r="D55" t="s">
        <v>1104</v>
      </c>
    </row>
    <row r="56" spans="1:4">
      <c r="A56">
        <v>721</v>
      </c>
      <c r="C56" t="s">
        <v>648</v>
      </c>
      <c r="D56" t="s">
        <v>1104</v>
      </c>
    </row>
    <row r="57" spans="1:4">
      <c r="A57">
        <v>735</v>
      </c>
      <c r="C57" t="s">
        <v>648</v>
      </c>
      <c r="D57" t="s">
        <v>1104</v>
      </c>
    </row>
    <row r="58" spans="1:4">
      <c r="A58">
        <v>749</v>
      </c>
      <c r="C58" t="s">
        <v>648</v>
      </c>
      <c r="D58" t="s">
        <v>1104</v>
      </c>
    </row>
    <row r="59" spans="1:4">
      <c r="A59">
        <v>763</v>
      </c>
      <c r="C59" t="s">
        <v>648</v>
      </c>
      <c r="D59" t="s">
        <v>1104</v>
      </c>
    </row>
    <row r="60" spans="1:4">
      <c r="A60">
        <v>776</v>
      </c>
      <c r="C60" t="s">
        <v>648</v>
      </c>
      <c r="D60" t="s">
        <v>1104</v>
      </c>
    </row>
    <row r="61" spans="1:4">
      <c r="A61">
        <v>789</v>
      </c>
      <c r="C61" t="s">
        <v>648</v>
      </c>
      <c r="D61" t="s">
        <v>1104</v>
      </c>
    </row>
    <row r="62" spans="1:4">
      <c r="A62">
        <v>802</v>
      </c>
      <c r="C62" t="s">
        <v>648</v>
      </c>
      <c r="D62" t="s">
        <v>1104</v>
      </c>
    </row>
    <row r="63" spans="1:4">
      <c r="A63">
        <v>815</v>
      </c>
      <c r="C63" t="s">
        <v>648</v>
      </c>
      <c r="D63" t="s">
        <v>1104</v>
      </c>
    </row>
    <row r="64" spans="1:4">
      <c r="A64">
        <v>828</v>
      </c>
      <c r="C64" t="s">
        <v>648</v>
      </c>
      <c r="D64" t="s">
        <v>1104</v>
      </c>
    </row>
    <row r="65" spans="1:4">
      <c r="A65">
        <v>841</v>
      </c>
      <c r="C65" t="s">
        <v>648</v>
      </c>
      <c r="D65" t="s">
        <v>1104</v>
      </c>
    </row>
    <row r="66" spans="1:4">
      <c r="A66">
        <v>854</v>
      </c>
      <c r="C66" t="s">
        <v>648</v>
      </c>
      <c r="D66" t="s">
        <v>1104</v>
      </c>
    </row>
    <row r="67" spans="1:4">
      <c r="A67">
        <v>867</v>
      </c>
      <c r="C67" t="s">
        <v>648</v>
      </c>
      <c r="D67" t="s">
        <v>1104</v>
      </c>
    </row>
    <row r="68" spans="1:4">
      <c r="A68">
        <v>880</v>
      </c>
      <c r="C68" t="s">
        <v>648</v>
      </c>
      <c r="D68" t="s">
        <v>1104</v>
      </c>
    </row>
    <row r="69" spans="1:4">
      <c r="A69">
        <v>894</v>
      </c>
      <c r="C69" t="s">
        <v>648</v>
      </c>
      <c r="D69" t="s">
        <v>1104</v>
      </c>
    </row>
    <row r="70" spans="1:4">
      <c r="A70">
        <v>908</v>
      </c>
      <c r="C70" t="s">
        <v>648</v>
      </c>
      <c r="D70" t="s">
        <v>1104</v>
      </c>
    </row>
    <row r="71" spans="1:4">
      <c r="A71">
        <v>922</v>
      </c>
      <c r="C71" t="s">
        <v>648</v>
      </c>
      <c r="D71" t="s">
        <v>1104</v>
      </c>
    </row>
    <row r="72" spans="1:4">
      <c r="A72">
        <v>936</v>
      </c>
      <c r="C72" t="s">
        <v>648</v>
      </c>
      <c r="D72" t="s">
        <v>1104</v>
      </c>
    </row>
    <row r="73" spans="1:4">
      <c r="A73">
        <v>950</v>
      </c>
      <c r="C73" t="s">
        <v>648</v>
      </c>
      <c r="D73" t="s">
        <v>1104</v>
      </c>
    </row>
    <row r="74" spans="1:4">
      <c r="A74">
        <v>964</v>
      </c>
      <c r="C74" t="s">
        <v>648</v>
      </c>
      <c r="D74" t="s">
        <v>1104</v>
      </c>
    </row>
    <row r="75" spans="1:4">
      <c r="A75">
        <v>978</v>
      </c>
      <c r="C75" t="s">
        <v>648</v>
      </c>
      <c r="D75" t="s">
        <v>1104</v>
      </c>
    </row>
    <row r="76" spans="1:4">
      <c r="A76">
        <v>992</v>
      </c>
      <c r="C76" t="s">
        <v>648</v>
      </c>
      <c r="D76" t="s">
        <v>1104</v>
      </c>
    </row>
    <row r="77" spans="1:4">
      <c r="A77">
        <v>1006</v>
      </c>
      <c r="C77" t="s">
        <v>648</v>
      </c>
      <c r="D77" t="s">
        <v>1104</v>
      </c>
    </row>
    <row r="78" spans="1:4">
      <c r="A78">
        <v>114</v>
      </c>
      <c r="B78" t="s">
        <v>667</v>
      </c>
      <c r="C78" t="s">
        <v>458</v>
      </c>
    </row>
    <row r="79" spans="1:4">
      <c r="A79">
        <v>115</v>
      </c>
      <c r="C79" t="s">
        <v>670</v>
      </c>
      <c r="D79" t="s">
        <v>2616</v>
      </c>
    </row>
    <row r="80" spans="1:4">
      <c r="A80">
        <v>136</v>
      </c>
      <c r="C80" t="s">
        <v>690</v>
      </c>
      <c r="D80" t="s">
        <v>724</v>
      </c>
    </row>
    <row r="81" spans="1:4">
      <c r="A81">
        <v>121</v>
      </c>
      <c r="C81" t="s">
        <v>460</v>
      </c>
    </row>
    <row r="82" spans="1:4">
      <c r="A82">
        <v>122</v>
      </c>
      <c r="C82" t="s">
        <v>675</v>
      </c>
      <c r="D82" t="s">
        <v>2619</v>
      </c>
    </row>
    <row r="83" spans="1:4">
      <c r="A83">
        <v>143</v>
      </c>
      <c r="C83" t="s">
        <v>694</v>
      </c>
      <c r="D83" t="s">
        <v>695</v>
      </c>
    </row>
    <row r="84" spans="1:4">
      <c r="A84">
        <v>128</v>
      </c>
      <c r="C84" t="s">
        <v>462</v>
      </c>
    </row>
    <row r="85" spans="1:4">
      <c r="A85">
        <v>129</v>
      </c>
      <c r="B85" t="s">
        <v>681</v>
      </c>
      <c r="C85" t="s">
        <v>686</v>
      </c>
      <c r="D85" t="s">
        <v>2621</v>
      </c>
    </row>
    <row r="86" spans="1:4">
      <c r="A86">
        <v>150</v>
      </c>
      <c r="C86" t="s">
        <v>699</v>
      </c>
      <c r="D86" t="s">
        <v>700</v>
      </c>
    </row>
    <row r="87" spans="1:4">
      <c r="A87">
        <v>135</v>
      </c>
      <c r="B87" t="s">
        <v>682</v>
      </c>
      <c r="C87" t="s">
        <v>688</v>
      </c>
    </row>
    <row r="88" spans="1:4">
      <c r="A88">
        <v>142</v>
      </c>
      <c r="B88" t="s">
        <v>682</v>
      </c>
      <c r="C88" t="s">
        <v>693</v>
      </c>
    </row>
    <row r="89" spans="1:4">
      <c r="A89">
        <v>149</v>
      </c>
      <c r="B89" t="s">
        <v>682</v>
      </c>
      <c r="C89" t="s">
        <v>697</v>
      </c>
    </row>
    <row r="90" spans="1:4">
      <c r="A90">
        <v>156</v>
      </c>
      <c r="B90" t="s">
        <v>726</v>
      </c>
      <c r="C90" t="s">
        <v>464</v>
      </c>
    </row>
    <row r="91" spans="1:4">
      <c r="A91">
        <v>157</v>
      </c>
      <c r="B91" t="s">
        <v>729</v>
      </c>
      <c r="C91" t="s">
        <v>730</v>
      </c>
      <c r="D91" t="s">
        <v>731</v>
      </c>
    </row>
    <row r="92" spans="1:4">
      <c r="A92">
        <v>165</v>
      </c>
      <c r="B92" t="s">
        <v>735</v>
      </c>
      <c r="C92" t="s">
        <v>467</v>
      </c>
    </row>
    <row r="93" spans="1:4">
      <c r="A93">
        <v>174</v>
      </c>
      <c r="B93" t="s">
        <v>744</v>
      </c>
      <c r="C93" t="s">
        <v>743</v>
      </c>
    </row>
    <row r="94" spans="1:4">
      <c r="A94">
        <v>183</v>
      </c>
      <c r="B94" t="s">
        <v>772</v>
      </c>
      <c r="C94" t="s">
        <v>469</v>
      </c>
    </row>
    <row r="95" spans="1:4">
      <c r="A95">
        <v>184</v>
      </c>
      <c r="B95" t="s">
        <v>2626</v>
      </c>
      <c r="C95" t="s">
        <v>773</v>
      </c>
      <c r="D95" t="s">
        <v>774</v>
      </c>
    </row>
    <row r="96" spans="1:4">
      <c r="A96">
        <v>192</v>
      </c>
      <c r="B96" t="s">
        <v>777</v>
      </c>
      <c r="C96" t="s">
        <v>471</v>
      </c>
    </row>
    <row r="97" spans="1:4">
      <c r="A97">
        <v>193</v>
      </c>
      <c r="B97" t="s">
        <v>2627</v>
      </c>
      <c r="C97" t="s">
        <v>778</v>
      </c>
      <c r="D97" t="s">
        <v>765</v>
      </c>
    </row>
    <row r="98" spans="1:4">
      <c r="A98">
        <v>168</v>
      </c>
      <c r="C98" t="s">
        <v>741</v>
      </c>
      <c r="D98" t="s">
        <v>742</v>
      </c>
    </row>
    <row r="99" spans="1:4">
      <c r="A99">
        <v>206</v>
      </c>
      <c r="C99" t="s">
        <v>741</v>
      </c>
      <c r="D99" t="s">
        <v>791</v>
      </c>
    </row>
    <row r="100" spans="1:4">
      <c r="A100">
        <v>217</v>
      </c>
      <c r="C100" t="s">
        <v>741</v>
      </c>
      <c r="D100" t="s">
        <v>791</v>
      </c>
    </row>
    <row r="101" spans="1:4">
      <c r="A101">
        <v>230</v>
      </c>
      <c r="C101" t="s">
        <v>741</v>
      </c>
      <c r="D101" t="s">
        <v>791</v>
      </c>
    </row>
    <row r="102" spans="1:4">
      <c r="A102">
        <v>243</v>
      </c>
      <c r="C102" t="s">
        <v>741</v>
      </c>
      <c r="D102" t="s">
        <v>791</v>
      </c>
    </row>
    <row r="103" spans="1:4">
      <c r="A103">
        <v>257</v>
      </c>
      <c r="C103" t="s">
        <v>741</v>
      </c>
      <c r="D103" t="s">
        <v>791</v>
      </c>
    </row>
    <row r="104" spans="1:4">
      <c r="A104">
        <v>270</v>
      </c>
      <c r="C104" t="s">
        <v>741</v>
      </c>
      <c r="D104" t="s">
        <v>791</v>
      </c>
    </row>
    <row r="105" spans="1:4">
      <c r="A105">
        <v>283</v>
      </c>
      <c r="C105" t="s">
        <v>741</v>
      </c>
      <c r="D105" t="s">
        <v>791</v>
      </c>
    </row>
    <row r="106" spans="1:4">
      <c r="A106">
        <v>296</v>
      </c>
      <c r="C106" t="s">
        <v>741</v>
      </c>
      <c r="D106" t="s">
        <v>791</v>
      </c>
    </row>
    <row r="107" spans="1:4">
      <c r="A107">
        <v>630</v>
      </c>
      <c r="B107" t="s">
        <v>1105</v>
      </c>
      <c r="C107" t="s">
        <v>741</v>
      </c>
      <c r="D107" t="s">
        <v>791</v>
      </c>
    </row>
    <row r="108" spans="1:4">
      <c r="A108">
        <v>643</v>
      </c>
      <c r="B108" t="s">
        <v>1105</v>
      </c>
      <c r="C108" t="s">
        <v>741</v>
      </c>
      <c r="D108" t="s">
        <v>791</v>
      </c>
    </row>
    <row r="109" spans="1:4">
      <c r="A109">
        <v>656</v>
      </c>
      <c r="B109" t="s">
        <v>1105</v>
      </c>
      <c r="C109" t="s">
        <v>741</v>
      </c>
      <c r="D109" t="s">
        <v>791</v>
      </c>
    </row>
    <row r="110" spans="1:4">
      <c r="A110">
        <v>670</v>
      </c>
      <c r="B110" t="s">
        <v>1105</v>
      </c>
      <c r="C110" t="s">
        <v>741</v>
      </c>
      <c r="D110" t="s">
        <v>791</v>
      </c>
    </row>
    <row r="111" spans="1:4">
      <c r="A111">
        <v>684</v>
      </c>
      <c r="B111" t="s">
        <v>1105</v>
      </c>
      <c r="C111" t="s">
        <v>741</v>
      </c>
      <c r="D111" t="s">
        <v>791</v>
      </c>
    </row>
    <row r="112" spans="1:4">
      <c r="A112">
        <v>698</v>
      </c>
      <c r="B112" t="s">
        <v>1105</v>
      </c>
      <c r="C112" t="s">
        <v>741</v>
      </c>
      <c r="D112" t="s">
        <v>791</v>
      </c>
    </row>
    <row r="113" spans="1:4">
      <c r="A113">
        <v>712</v>
      </c>
      <c r="B113" t="s">
        <v>1105</v>
      </c>
      <c r="C113" t="s">
        <v>741</v>
      </c>
      <c r="D113" t="s">
        <v>791</v>
      </c>
    </row>
    <row r="114" spans="1:4">
      <c r="A114">
        <v>726</v>
      </c>
      <c r="B114" t="s">
        <v>1105</v>
      </c>
      <c r="C114" t="s">
        <v>741</v>
      </c>
      <c r="D114" t="s">
        <v>791</v>
      </c>
    </row>
    <row r="115" spans="1:4">
      <c r="A115">
        <v>740</v>
      </c>
      <c r="B115" t="s">
        <v>1105</v>
      </c>
      <c r="C115" t="s">
        <v>741</v>
      </c>
      <c r="D115" t="s">
        <v>791</v>
      </c>
    </row>
    <row r="116" spans="1:4">
      <c r="A116">
        <v>754</v>
      </c>
      <c r="B116" t="s">
        <v>1105</v>
      </c>
      <c r="C116" t="s">
        <v>741</v>
      </c>
      <c r="D116" t="s">
        <v>791</v>
      </c>
    </row>
    <row r="117" spans="1:4">
      <c r="A117">
        <v>768</v>
      </c>
      <c r="B117" t="s">
        <v>1105</v>
      </c>
      <c r="C117" t="s">
        <v>741</v>
      </c>
      <c r="D117" t="s">
        <v>791</v>
      </c>
    </row>
    <row r="118" spans="1:4">
      <c r="A118">
        <v>781</v>
      </c>
      <c r="B118" t="s">
        <v>1105</v>
      </c>
      <c r="C118" t="s">
        <v>741</v>
      </c>
      <c r="D118" t="s">
        <v>791</v>
      </c>
    </row>
    <row r="119" spans="1:4">
      <c r="A119">
        <v>794</v>
      </c>
      <c r="B119" t="s">
        <v>1105</v>
      </c>
      <c r="C119" t="s">
        <v>741</v>
      </c>
      <c r="D119" t="s">
        <v>791</v>
      </c>
    </row>
    <row r="120" spans="1:4">
      <c r="A120">
        <v>807</v>
      </c>
      <c r="B120" t="s">
        <v>1105</v>
      </c>
      <c r="C120" t="s">
        <v>741</v>
      </c>
      <c r="D120" t="s">
        <v>791</v>
      </c>
    </row>
    <row r="121" spans="1:4">
      <c r="A121">
        <v>820</v>
      </c>
      <c r="B121" t="s">
        <v>1105</v>
      </c>
      <c r="C121" t="s">
        <v>741</v>
      </c>
      <c r="D121" t="s">
        <v>791</v>
      </c>
    </row>
    <row r="122" spans="1:4">
      <c r="A122">
        <v>833</v>
      </c>
      <c r="B122" t="s">
        <v>1105</v>
      </c>
      <c r="C122" t="s">
        <v>741</v>
      </c>
      <c r="D122" t="s">
        <v>791</v>
      </c>
    </row>
    <row r="123" spans="1:4">
      <c r="A123">
        <v>846</v>
      </c>
      <c r="B123" t="s">
        <v>1105</v>
      </c>
      <c r="C123" t="s">
        <v>741</v>
      </c>
      <c r="D123" t="s">
        <v>791</v>
      </c>
    </row>
    <row r="124" spans="1:4">
      <c r="A124">
        <v>859</v>
      </c>
      <c r="B124" t="s">
        <v>1105</v>
      </c>
      <c r="C124" t="s">
        <v>741</v>
      </c>
      <c r="D124" t="s">
        <v>791</v>
      </c>
    </row>
    <row r="125" spans="1:4">
      <c r="A125">
        <v>872</v>
      </c>
      <c r="B125" t="s">
        <v>1105</v>
      </c>
      <c r="C125" t="s">
        <v>741</v>
      </c>
      <c r="D125" t="s">
        <v>791</v>
      </c>
    </row>
    <row r="126" spans="1:4">
      <c r="A126">
        <v>885</v>
      </c>
      <c r="B126" t="s">
        <v>1105</v>
      </c>
      <c r="C126" t="s">
        <v>741</v>
      </c>
      <c r="D126" t="s">
        <v>791</v>
      </c>
    </row>
    <row r="127" spans="1:4">
      <c r="A127">
        <v>899</v>
      </c>
      <c r="B127" t="s">
        <v>1105</v>
      </c>
      <c r="C127" t="s">
        <v>741</v>
      </c>
      <c r="D127" t="s">
        <v>791</v>
      </c>
    </row>
    <row r="128" spans="1:4">
      <c r="A128">
        <v>913</v>
      </c>
      <c r="B128" t="s">
        <v>1105</v>
      </c>
      <c r="C128" t="s">
        <v>741</v>
      </c>
      <c r="D128" t="s">
        <v>791</v>
      </c>
    </row>
    <row r="129" spans="1:4">
      <c r="A129">
        <v>927</v>
      </c>
      <c r="B129" t="s">
        <v>1105</v>
      </c>
      <c r="C129" t="s">
        <v>741</v>
      </c>
      <c r="D129" t="s">
        <v>791</v>
      </c>
    </row>
    <row r="130" spans="1:4">
      <c r="A130">
        <v>941</v>
      </c>
      <c r="B130" t="s">
        <v>1105</v>
      </c>
      <c r="C130" t="s">
        <v>741</v>
      </c>
      <c r="D130" t="s">
        <v>791</v>
      </c>
    </row>
    <row r="131" spans="1:4">
      <c r="A131">
        <v>955</v>
      </c>
      <c r="B131" t="s">
        <v>1105</v>
      </c>
      <c r="C131" t="s">
        <v>741</v>
      </c>
      <c r="D131" t="s">
        <v>791</v>
      </c>
    </row>
    <row r="132" spans="1:4">
      <c r="A132">
        <v>969</v>
      </c>
      <c r="B132" t="s">
        <v>1105</v>
      </c>
      <c r="C132" t="s">
        <v>741</v>
      </c>
      <c r="D132" t="s">
        <v>791</v>
      </c>
    </row>
    <row r="133" spans="1:4">
      <c r="A133">
        <v>983</v>
      </c>
      <c r="B133" t="s">
        <v>1105</v>
      </c>
      <c r="C133" t="s">
        <v>741</v>
      </c>
      <c r="D133" t="s">
        <v>791</v>
      </c>
    </row>
    <row r="134" spans="1:4">
      <c r="A134">
        <v>997</v>
      </c>
      <c r="B134" t="s">
        <v>1105</v>
      </c>
      <c r="C134" t="s">
        <v>741</v>
      </c>
      <c r="D134" t="s">
        <v>791</v>
      </c>
    </row>
    <row r="135" spans="1:4">
      <c r="A135">
        <v>1011</v>
      </c>
      <c r="B135" t="s">
        <v>1105</v>
      </c>
      <c r="C135" t="s">
        <v>741</v>
      </c>
      <c r="D135" t="s">
        <v>791</v>
      </c>
    </row>
    <row r="136" spans="1:4">
      <c r="A136">
        <v>167</v>
      </c>
      <c r="C136" t="s">
        <v>739</v>
      </c>
      <c r="D136" t="s">
        <v>740</v>
      </c>
    </row>
    <row r="137" spans="1:4">
      <c r="A137">
        <v>176</v>
      </c>
      <c r="C137" t="s">
        <v>739</v>
      </c>
      <c r="D137" t="s">
        <v>740</v>
      </c>
    </row>
    <row r="138" spans="1:4">
      <c r="A138">
        <v>627</v>
      </c>
      <c r="B138" t="s">
        <v>1105</v>
      </c>
      <c r="C138" t="s">
        <v>739</v>
      </c>
      <c r="D138" t="s">
        <v>1107</v>
      </c>
    </row>
    <row r="139" spans="1:4">
      <c r="A139">
        <v>640</v>
      </c>
      <c r="B139" t="s">
        <v>1105</v>
      </c>
      <c r="C139" t="s">
        <v>739</v>
      </c>
      <c r="D139" t="s">
        <v>1107</v>
      </c>
    </row>
    <row r="140" spans="1:4">
      <c r="A140">
        <v>653</v>
      </c>
      <c r="B140" t="s">
        <v>1105</v>
      </c>
      <c r="C140" t="s">
        <v>739</v>
      </c>
      <c r="D140" t="s">
        <v>1107</v>
      </c>
    </row>
    <row r="141" spans="1:4">
      <c r="A141">
        <v>667</v>
      </c>
      <c r="B141" t="s">
        <v>1105</v>
      </c>
      <c r="C141" t="s">
        <v>739</v>
      </c>
      <c r="D141" t="s">
        <v>1107</v>
      </c>
    </row>
    <row r="142" spans="1:4">
      <c r="A142">
        <v>681</v>
      </c>
      <c r="B142" t="s">
        <v>1105</v>
      </c>
      <c r="C142" t="s">
        <v>739</v>
      </c>
      <c r="D142" t="s">
        <v>1107</v>
      </c>
    </row>
    <row r="143" spans="1:4">
      <c r="A143">
        <v>695</v>
      </c>
      <c r="B143" t="s">
        <v>1105</v>
      </c>
      <c r="C143" t="s">
        <v>739</v>
      </c>
      <c r="D143" t="s">
        <v>1107</v>
      </c>
    </row>
    <row r="144" spans="1:4">
      <c r="A144">
        <v>709</v>
      </c>
      <c r="B144" t="s">
        <v>1105</v>
      </c>
      <c r="C144" t="s">
        <v>739</v>
      </c>
      <c r="D144" t="s">
        <v>1107</v>
      </c>
    </row>
    <row r="145" spans="1:4">
      <c r="A145">
        <v>723</v>
      </c>
      <c r="B145" t="s">
        <v>1105</v>
      </c>
      <c r="C145" t="s">
        <v>739</v>
      </c>
      <c r="D145" t="s">
        <v>1107</v>
      </c>
    </row>
    <row r="146" spans="1:4">
      <c r="A146">
        <v>737</v>
      </c>
      <c r="B146" t="s">
        <v>1105</v>
      </c>
      <c r="C146" t="s">
        <v>739</v>
      </c>
      <c r="D146" t="s">
        <v>1155</v>
      </c>
    </row>
    <row r="147" spans="1:4">
      <c r="A147">
        <v>751</v>
      </c>
      <c r="B147" t="s">
        <v>1105</v>
      </c>
      <c r="C147" t="s">
        <v>739</v>
      </c>
      <c r="D147" t="s">
        <v>1155</v>
      </c>
    </row>
    <row r="148" spans="1:4">
      <c r="A148">
        <v>765</v>
      </c>
      <c r="B148" t="s">
        <v>1105</v>
      </c>
      <c r="C148" t="s">
        <v>739</v>
      </c>
      <c r="D148" t="s">
        <v>1155</v>
      </c>
    </row>
    <row r="149" spans="1:4">
      <c r="A149">
        <v>778</v>
      </c>
      <c r="B149" t="s">
        <v>1105</v>
      </c>
      <c r="C149" t="s">
        <v>739</v>
      </c>
      <c r="D149" t="s">
        <v>1107</v>
      </c>
    </row>
    <row r="150" spans="1:4">
      <c r="A150">
        <v>791</v>
      </c>
      <c r="B150" t="s">
        <v>1105</v>
      </c>
      <c r="C150" t="s">
        <v>739</v>
      </c>
      <c r="D150" t="s">
        <v>1107</v>
      </c>
    </row>
    <row r="151" spans="1:4">
      <c r="A151">
        <v>804</v>
      </c>
      <c r="B151" t="s">
        <v>1105</v>
      </c>
      <c r="C151" t="s">
        <v>739</v>
      </c>
      <c r="D151" t="s">
        <v>1107</v>
      </c>
    </row>
    <row r="152" spans="1:4">
      <c r="A152">
        <v>817</v>
      </c>
      <c r="B152" t="s">
        <v>1105</v>
      </c>
      <c r="C152" t="s">
        <v>739</v>
      </c>
      <c r="D152" t="s">
        <v>1107</v>
      </c>
    </row>
    <row r="153" spans="1:4">
      <c r="A153">
        <v>830</v>
      </c>
      <c r="B153" t="s">
        <v>1105</v>
      </c>
      <c r="C153" t="s">
        <v>739</v>
      </c>
      <c r="D153" t="s">
        <v>1107</v>
      </c>
    </row>
    <row r="154" spans="1:4">
      <c r="A154">
        <v>843</v>
      </c>
      <c r="B154" t="s">
        <v>1105</v>
      </c>
      <c r="C154" t="s">
        <v>739</v>
      </c>
      <c r="D154" t="s">
        <v>1107</v>
      </c>
    </row>
    <row r="155" spans="1:4">
      <c r="A155">
        <v>856</v>
      </c>
      <c r="B155" t="s">
        <v>1105</v>
      </c>
      <c r="C155" t="s">
        <v>739</v>
      </c>
      <c r="D155" t="s">
        <v>1107</v>
      </c>
    </row>
    <row r="156" spans="1:4">
      <c r="A156">
        <v>869</v>
      </c>
      <c r="B156" t="s">
        <v>1105</v>
      </c>
      <c r="C156" t="s">
        <v>739</v>
      </c>
      <c r="D156" t="s">
        <v>1107</v>
      </c>
    </row>
    <row r="157" spans="1:4">
      <c r="A157">
        <v>882</v>
      </c>
      <c r="B157" t="s">
        <v>1105</v>
      </c>
      <c r="C157" t="s">
        <v>739</v>
      </c>
      <c r="D157" t="s">
        <v>1107</v>
      </c>
    </row>
    <row r="158" spans="1:4">
      <c r="A158">
        <v>896</v>
      </c>
      <c r="B158" t="s">
        <v>1105</v>
      </c>
      <c r="C158" t="s">
        <v>739</v>
      </c>
      <c r="D158" t="s">
        <v>1107</v>
      </c>
    </row>
    <row r="159" spans="1:4">
      <c r="A159">
        <v>910</v>
      </c>
      <c r="B159" t="s">
        <v>1105</v>
      </c>
      <c r="C159" t="s">
        <v>739</v>
      </c>
      <c r="D159" t="s">
        <v>1107</v>
      </c>
    </row>
    <row r="160" spans="1:4">
      <c r="A160">
        <v>924</v>
      </c>
      <c r="B160" t="s">
        <v>1105</v>
      </c>
      <c r="C160" t="s">
        <v>739</v>
      </c>
      <c r="D160" t="s">
        <v>1107</v>
      </c>
    </row>
    <row r="161" spans="1:4">
      <c r="A161">
        <v>938</v>
      </c>
      <c r="B161" t="s">
        <v>1105</v>
      </c>
      <c r="C161" t="s">
        <v>739</v>
      </c>
      <c r="D161" t="s">
        <v>1107</v>
      </c>
    </row>
    <row r="162" spans="1:4">
      <c r="A162">
        <v>952</v>
      </c>
      <c r="B162" t="s">
        <v>1105</v>
      </c>
      <c r="C162" t="s">
        <v>739</v>
      </c>
      <c r="D162" t="s">
        <v>1107</v>
      </c>
    </row>
    <row r="163" spans="1:4">
      <c r="A163">
        <v>966</v>
      </c>
      <c r="B163" t="s">
        <v>1105</v>
      </c>
      <c r="C163" t="s">
        <v>739</v>
      </c>
      <c r="D163" t="s">
        <v>1107</v>
      </c>
    </row>
    <row r="164" spans="1:4">
      <c r="A164">
        <v>980</v>
      </c>
      <c r="B164" t="s">
        <v>1105</v>
      </c>
      <c r="C164" t="s">
        <v>739</v>
      </c>
      <c r="D164" t="s">
        <v>1155</v>
      </c>
    </row>
    <row r="165" spans="1:4">
      <c r="A165">
        <v>994</v>
      </c>
      <c r="B165" t="s">
        <v>1105</v>
      </c>
      <c r="C165" t="s">
        <v>739</v>
      </c>
      <c r="D165" t="s">
        <v>1155</v>
      </c>
    </row>
    <row r="166" spans="1:4">
      <c r="A166">
        <v>1008</v>
      </c>
      <c r="B166" t="s">
        <v>1105</v>
      </c>
      <c r="C166" t="s">
        <v>739</v>
      </c>
      <c r="D166" t="s">
        <v>1155</v>
      </c>
    </row>
    <row r="167" spans="1:4">
      <c r="A167">
        <v>628</v>
      </c>
      <c r="B167" t="s">
        <v>1105</v>
      </c>
      <c r="C167" t="s">
        <v>1108</v>
      </c>
      <c r="D167" t="s">
        <v>1109</v>
      </c>
    </row>
    <row r="168" spans="1:4">
      <c r="A168">
        <v>641</v>
      </c>
      <c r="B168" t="s">
        <v>1105</v>
      </c>
      <c r="C168" t="s">
        <v>1108</v>
      </c>
      <c r="D168" t="s">
        <v>1109</v>
      </c>
    </row>
    <row r="169" spans="1:4">
      <c r="A169">
        <v>654</v>
      </c>
      <c r="B169" t="s">
        <v>1105</v>
      </c>
      <c r="C169" t="s">
        <v>1108</v>
      </c>
      <c r="D169" t="s">
        <v>1109</v>
      </c>
    </row>
    <row r="170" spans="1:4">
      <c r="A170">
        <v>668</v>
      </c>
      <c r="B170" t="s">
        <v>1105</v>
      </c>
      <c r="C170" t="s">
        <v>1108</v>
      </c>
      <c r="D170" t="s">
        <v>1109</v>
      </c>
    </row>
    <row r="171" spans="1:4">
      <c r="A171">
        <v>682</v>
      </c>
      <c r="B171" t="s">
        <v>1105</v>
      </c>
      <c r="C171" t="s">
        <v>1108</v>
      </c>
      <c r="D171" t="s">
        <v>1109</v>
      </c>
    </row>
    <row r="172" spans="1:4">
      <c r="A172">
        <v>696</v>
      </c>
      <c r="B172" t="s">
        <v>1105</v>
      </c>
      <c r="C172" t="s">
        <v>1108</v>
      </c>
      <c r="D172" t="s">
        <v>1109</v>
      </c>
    </row>
    <row r="173" spans="1:4">
      <c r="A173">
        <v>710</v>
      </c>
      <c r="B173" t="s">
        <v>1105</v>
      </c>
      <c r="C173" t="s">
        <v>1108</v>
      </c>
      <c r="D173" t="s">
        <v>1109</v>
      </c>
    </row>
    <row r="174" spans="1:4">
      <c r="A174">
        <v>724</v>
      </c>
      <c r="B174" t="s">
        <v>1105</v>
      </c>
      <c r="C174" t="s">
        <v>1108</v>
      </c>
      <c r="D174" t="s">
        <v>1109</v>
      </c>
    </row>
    <row r="175" spans="1:4">
      <c r="A175">
        <v>738</v>
      </c>
      <c r="B175" t="s">
        <v>1105</v>
      </c>
      <c r="C175" t="s">
        <v>1108</v>
      </c>
      <c r="D175" t="s">
        <v>1156</v>
      </c>
    </row>
    <row r="176" spans="1:4">
      <c r="A176">
        <v>752</v>
      </c>
      <c r="B176" t="s">
        <v>1105</v>
      </c>
      <c r="C176" t="s">
        <v>1108</v>
      </c>
      <c r="D176" t="s">
        <v>1156</v>
      </c>
    </row>
    <row r="177" spans="1:4">
      <c r="A177">
        <v>766</v>
      </c>
      <c r="B177" t="s">
        <v>1105</v>
      </c>
      <c r="C177" t="s">
        <v>1108</v>
      </c>
      <c r="D177" t="s">
        <v>1156</v>
      </c>
    </row>
    <row r="178" spans="1:4">
      <c r="A178">
        <v>779</v>
      </c>
      <c r="B178" t="s">
        <v>1105</v>
      </c>
      <c r="C178" t="s">
        <v>1108</v>
      </c>
      <c r="D178" t="s">
        <v>1109</v>
      </c>
    </row>
    <row r="179" spans="1:4">
      <c r="A179">
        <v>792</v>
      </c>
      <c r="B179" t="s">
        <v>1105</v>
      </c>
      <c r="C179" t="s">
        <v>1108</v>
      </c>
      <c r="D179" t="s">
        <v>1109</v>
      </c>
    </row>
    <row r="180" spans="1:4">
      <c r="A180">
        <v>805</v>
      </c>
      <c r="B180" t="s">
        <v>1105</v>
      </c>
      <c r="C180" t="s">
        <v>1108</v>
      </c>
      <c r="D180" t="s">
        <v>1109</v>
      </c>
    </row>
    <row r="181" spans="1:4">
      <c r="A181">
        <v>818</v>
      </c>
      <c r="B181" t="s">
        <v>1105</v>
      </c>
      <c r="C181" t="s">
        <v>1108</v>
      </c>
      <c r="D181" t="s">
        <v>1109</v>
      </c>
    </row>
    <row r="182" spans="1:4">
      <c r="A182">
        <v>831</v>
      </c>
      <c r="B182" t="s">
        <v>1105</v>
      </c>
      <c r="C182" t="s">
        <v>1108</v>
      </c>
      <c r="D182" t="s">
        <v>1109</v>
      </c>
    </row>
    <row r="183" spans="1:4">
      <c r="A183">
        <v>844</v>
      </c>
      <c r="B183" t="s">
        <v>1105</v>
      </c>
      <c r="C183" t="s">
        <v>1108</v>
      </c>
      <c r="D183" t="s">
        <v>1109</v>
      </c>
    </row>
    <row r="184" spans="1:4">
      <c r="A184">
        <v>857</v>
      </c>
      <c r="B184" t="s">
        <v>1105</v>
      </c>
      <c r="C184" t="s">
        <v>1108</v>
      </c>
      <c r="D184" t="s">
        <v>1109</v>
      </c>
    </row>
    <row r="185" spans="1:4">
      <c r="A185">
        <v>870</v>
      </c>
      <c r="B185" t="s">
        <v>1105</v>
      </c>
      <c r="C185" t="s">
        <v>1108</v>
      </c>
      <c r="D185" t="s">
        <v>1109</v>
      </c>
    </row>
    <row r="186" spans="1:4">
      <c r="A186">
        <v>883</v>
      </c>
      <c r="B186" t="s">
        <v>1105</v>
      </c>
      <c r="C186" t="s">
        <v>1108</v>
      </c>
      <c r="D186" t="s">
        <v>1109</v>
      </c>
    </row>
    <row r="187" spans="1:4">
      <c r="A187">
        <v>897</v>
      </c>
      <c r="B187" t="s">
        <v>1105</v>
      </c>
      <c r="C187" t="s">
        <v>1108</v>
      </c>
      <c r="D187" t="s">
        <v>1109</v>
      </c>
    </row>
    <row r="188" spans="1:4">
      <c r="A188">
        <v>911</v>
      </c>
      <c r="B188" t="s">
        <v>1105</v>
      </c>
      <c r="C188" t="s">
        <v>1108</v>
      </c>
      <c r="D188" t="s">
        <v>1109</v>
      </c>
    </row>
    <row r="189" spans="1:4">
      <c r="A189">
        <v>925</v>
      </c>
      <c r="B189" t="s">
        <v>1105</v>
      </c>
      <c r="C189" t="s">
        <v>1108</v>
      </c>
      <c r="D189" t="s">
        <v>1109</v>
      </c>
    </row>
    <row r="190" spans="1:4">
      <c r="A190">
        <v>939</v>
      </c>
      <c r="B190" t="s">
        <v>1105</v>
      </c>
      <c r="C190" t="s">
        <v>1108</v>
      </c>
      <c r="D190" t="s">
        <v>1109</v>
      </c>
    </row>
    <row r="191" spans="1:4">
      <c r="A191">
        <v>953</v>
      </c>
      <c r="B191" t="s">
        <v>1105</v>
      </c>
      <c r="C191" t="s">
        <v>1108</v>
      </c>
      <c r="D191" t="s">
        <v>1109</v>
      </c>
    </row>
    <row r="192" spans="1:4">
      <c r="A192">
        <v>967</v>
      </c>
      <c r="B192" t="s">
        <v>1105</v>
      </c>
      <c r="C192" t="s">
        <v>1108</v>
      </c>
      <c r="D192" t="s">
        <v>1109</v>
      </c>
    </row>
    <row r="193" spans="1:4">
      <c r="A193">
        <v>981</v>
      </c>
      <c r="B193" t="s">
        <v>1105</v>
      </c>
      <c r="C193" t="s">
        <v>1108</v>
      </c>
      <c r="D193" t="s">
        <v>1156</v>
      </c>
    </row>
    <row r="194" spans="1:4">
      <c r="A194">
        <v>995</v>
      </c>
      <c r="B194" t="s">
        <v>1105</v>
      </c>
      <c r="C194" t="s">
        <v>1108</v>
      </c>
      <c r="D194" t="s">
        <v>1156</v>
      </c>
    </row>
    <row r="195" spans="1:4">
      <c r="A195">
        <v>1009</v>
      </c>
      <c r="B195" t="s">
        <v>1105</v>
      </c>
      <c r="C195" t="s">
        <v>1108</v>
      </c>
      <c r="D195" t="s">
        <v>1156</v>
      </c>
    </row>
    <row r="196" spans="1:4">
      <c r="A196">
        <v>166</v>
      </c>
      <c r="B196" t="s">
        <v>738</v>
      </c>
      <c r="C196" t="s">
        <v>737</v>
      </c>
      <c r="D196" t="s">
        <v>731</v>
      </c>
    </row>
    <row r="197" spans="1:4">
      <c r="A197">
        <v>626</v>
      </c>
      <c r="B197" t="s">
        <v>1105</v>
      </c>
      <c r="C197" t="s">
        <v>737</v>
      </c>
      <c r="D197" t="s">
        <v>1106</v>
      </c>
    </row>
    <row r="198" spans="1:4">
      <c r="A198">
        <v>639</v>
      </c>
      <c r="B198" t="s">
        <v>1105</v>
      </c>
      <c r="C198" t="s">
        <v>737</v>
      </c>
      <c r="D198" t="s">
        <v>1106</v>
      </c>
    </row>
    <row r="199" spans="1:4">
      <c r="A199">
        <v>652</v>
      </c>
      <c r="B199" t="s">
        <v>1105</v>
      </c>
      <c r="C199" t="s">
        <v>737</v>
      </c>
      <c r="D199" t="s">
        <v>1106</v>
      </c>
    </row>
    <row r="200" spans="1:4">
      <c r="A200">
        <v>666</v>
      </c>
      <c r="B200" t="s">
        <v>1105</v>
      </c>
      <c r="C200" t="s">
        <v>737</v>
      </c>
      <c r="D200" t="s">
        <v>1106</v>
      </c>
    </row>
    <row r="201" spans="1:4">
      <c r="A201">
        <v>680</v>
      </c>
      <c r="B201" t="s">
        <v>1105</v>
      </c>
      <c r="C201" t="s">
        <v>737</v>
      </c>
      <c r="D201" t="s">
        <v>1106</v>
      </c>
    </row>
    <row r="202" spans="1:4">
      <c r="A202">
        <v>694</v>
      </c>
      <c r="B202" t="s">
        <v>1105</v>
      </c>
      <c r="C202" t="s">
        <v>737</v>
      </c>
      <c r="D202" t="s">
        <v>1106</v>
      </c>
    </row>
    <row r="203" spans="1:4">
      <c r="A203">
        <v>708</v>
      </c>
      <c r="B203" t="s">
        <v>1105</v>
      </c>
      <c r="C203" t="s">
        <v>737</v>
      </c>
      <c r="D203" t="s">
        <v>1106</v>
      </c>
    </row>
    <row r="204" spans="1:4">
      <c r="A204">
        <v>722</v>
      </c>
      <c r="B204" t="s">
        <v>1105</v>
      </c>
      <c r="C204" t="s">
        <v>737</v>
      </c>
      <c r="D204" t="s">
        <v>1106</v>
      </c>
    </row>
    <row r="205" spans="1:4">
      <c r="A205">
        <v>736</v>
      </c>
      <c r="B205" t="s">
        <v>1105</v>
      </c>
      <c r="C205" t="s">
        <v>737</v>
      </c>
      <c r="D205" t="s">
        <v>1106</v>
      </c>
    </row>
    <row r="206" spans="1:4">
      <c r="A206">
        <v>750</v>
      </c>
      <c r="B206" t="s">
        <v>1105</v>
      </c>
      <c r="C206" t="s">
        <v>737</v>
      </c>
      <c r="D206" t="s">
        <v>1106</v>
      </c>
    </row>
    <row r="207" spans="1:4">
      <c r="A207">
        <v>764</v>
      </c>
      <c r="B207" t="s">
        <v>1105</v>
      </c>
      <c r="C207" t="s">
        <v>737</v>
      </c>
      <c r="D207" t="s">
        <v>1106</v>
      </c>
    </row>
    <row r="208" spans="1:4">
      <c r="A208">
        <v>777</v>
      </c>
      <c r="B208" t="s">
        <v>1105</v>
      </c>
      <c r="C208" t="s">
        <v>737</v>
      </c>
      <c r="D208" t="s">
        <v>1106</v>
      </c>
    </row>
    <row r="209" spans="1:4">
      <c r="A209">
        <v>790</v>
      </c>
      <c r="B209" t="s">
        <v>1105</v>
      </c>
      <c r="C209" t="s">
        <v>737</v>
      </c>
      <c r="D209" t="s">
        <v>1106</v>
      </c>
    </row>
    <row r="210" spans="1:4">
      <c r="A210">
        <v>803</v>
      </c>
      <c r="B210" t="s">
        <v>1105</v>
      </c>
      <c r="C210" t="s">
        <v>737</v>
      </c>
      <c r="D210" t="s">
        <v>1106</v>
      </c>
    </row>
    <row r="211" spans="1:4">
      <c r="A211">
        <v>816</v>
      </c>
      <c r="B211" t="s">
        <v>1105</v>
      </c>
      <c r="C211" t="s">
        <v>737</v>
      </c>
      <c r="D211" t="s">
        <v>1106</v>
      </c>
    </row>
    <row r="212" spans="1:4">
      <c r="A212">
        <v>829</v>
      </c>
      <c r="B212" t="s">
        <v>1105</v>
      </c>
      <c r="C212" t="s">
        <v>737</v>
      </c>
      <c r="D212" t="s">
        <v>1106</v>
      </c>
    </row>
    <row r="213" spans="1:4">
      <c r="A213">
        <v>842</v>
      </c>
      <c r="B213" t="s">
        <v>1105</v>
      </c>
      <c r="C213" t="s">
        <v>737</v>
      </c>
      <c r="D213" t="s">
        <v>1106</v>
      </c>
    </row>
    <row r="214" spans="1:4">
      <c r="A214">
        <v>855</v>
      </c>
      <c r="B214" t="s">
        <v>1105</v>
      </c>
      <c r="C214" t="s">
        <v>737</v>
      </c>
      <c r="D214" t="s">
        <v>1106</v>
      </c>
    </row>
    <row r="215" spans="1:4">
      <c r="A215">
        <v>868</v>
      </c>
      <c r="B215" t="s">
        <v>1105</v>
      </c>
      <c r="C215" t="s">
        <v>737</v>
      </c>
      <c r="D215" t="s">
        <v>1106</v>
      </c>
    </row>
    <row r="216" spans="1:4">
      <c r="A216">
        <v>881</v>
      </c>
      <c r="B216" t="s">
        <v>1105</v>
      </c>
      <c r="C216" t="s">
        <v>737</v>
      </c>
      <c r="D216" t="s">
        <v>1106</v>
      </c>
    </row>
    <row r="217" spans="1:4">
      <c r="A217">
        <v>895</v>
      </c>
      <c r="B217" t="s">
        <v>1105</v>
      </c>
      <c r="C217" t="s">
        <v>737</v>
      </c>
      <c r="D217" t="s">
        <v>1106</v>
      </c>
    </row>
    <row r="218" spans="1:4">
      <c r="A218">
        <v>909</v>
      </c>
      <c r="B218" t="s">
        <v>1105</v>
      </c>
      <c r="C218" t="s">
        <v>737</v>
      </c>
      <c r="D218" t="s">
        <v>1106</v>
      </c>
    </row>
    <row r="219" spans="1:4">
      <c r="A219">
        <v>923</v>
      </c>
      <c r="B219" t="s">
        <v>1105</v>
      </c>
      <c r="C219" t="s">
        <v>737</v>
      </c>
      <c r="D219" t="s">
        <v>1106</v>
      </c>
    </row>
    <row r="220" spans="1:4">
      <c r="A220">
        <v>937</v>
      </c>
      <c r="B220" t="s">
        <v>1105</v>
      </c>
      <c r="C220" t="s">
        <v>737</v>
      </c>
      <c r="D220" t="s">
        <v>1106</v>
      </c>
    </row>
    <row r="221" spans="1:4">
      <c r="A221">
        <v>951</v>
      </c>
      <c r="B221" t="s">
        <v>1105</v>
      </c>
      <c r="C221" t="s">
        <v>737</v>
      </c>
      <c r="D221" t="s">
        <v>1106</v>
      </c>
    </row>
    <row r="222" spans="1:4">
      <c r="A222">
        <v>965</v>
      </c>
      <c r="B222" t="s">
        <v>1105</v>
      </c>
      <c r="C222" t="s">
        <v>737</v>
      </c>
      <c r="D222" t="s">
        <v>1106</v>
      </c>
    </row>
    <row r="223" spans="1:4">
      <c r="A223">
        <v>979</v>
      </c>
      <c r="B223" t="s">
        <v>1105</v>
      </c>
      <c r="C223" t="s">
        <v>737</v>
      </c>
      <c r="D223" t="s">
        <v>1106</v>
      </c>
    </row>
    <row r="224" spans="1:4">
      <c r="A224">
        <v>993</v>
      </c>
      <c r="B224" t="s">
        <v>1105</v>
      </c>
      <c r="C224" t="s">
        <v>737</v>
      </c>
      <c r="D224" t="s">
        <v>1106</v>
      </c>
    </row>
    <row r="225" spans="1:4">
      <c r="A225">
        <v>1007</v>
      </c>
      <c r="B225" t="s">
        <v>1105</v>
      </c>
      <c r="C225" t="s">
        <v>737</v>
      </c>
      <c r="D225" t="s">
        <v>1106</v>
      </c>
    </row>
    <row r="226" spans="1:4">
      <c r="A226">
        <v>175</v>
      </c>
      <c r="C226" t="s">
        <v>747</v>
      </c>
      <c r="D226" t="s">
        <v>748</v>
      </c>
    </row>
    <row r="227" spans="1:4">
      <c r="A227">
        <v>177</v>
      </c>
      <c r="C227" t="s">
        <v>749</v>
      </c>
      <c r="D227" t="s">
        <v>750</v>
      </c>
    </row>
    <row r="228" spans="1:4">
      <c r="A228">
        <v>326</v>
      </c>
      <c r="B228" t="s">
        <v>883</v>
      </c>
      <c r="C228" t="s">
        <v>498</v>
      </c>
    </row>
    <row r="229" spans="1:4">
      <c r="A229">
        <v>327</v>
      </c>
      <c r="B229" t="s">
        <v>886</v>
      </c>
      <c r="C229" t="s">
        <v>885</v>
      </c>
      <c r="D229" t="s">
        <v>887</v>
      </c>
    </row>
    <row r="230" spans="1:4">
      <c r="A230">
        <v>623</v>
      </c>
      <c r="C230" t="s">
        <v>885</v>
      </c>
      <c r="D230" t="s">
        <v>1102</v>
      </c>
    </row>
    <row r="231" spans="1:4">
      <c r="A231">
        <v>636</v>
      </c>
      <c r="C231" t="s">
        <v>885</v>
      </c>
      <c r="D231" t="s">
        <v>1102</v>
      </c>
    </row>
    <row r="232" spans="1:4">
      <c r="A232">
        <v>649</v>
      </c>
      <c r="C232" t="s">
        <v>885</v>
      </c>
      <c r="D232" t="s">
        <v>1102</v>
      </c>
    </row>
    <row r="233" spans="1:4">
      <c r="A233">
        <v>663</v>
      </c>
      <c r="C233" t="s">
        <v>885</v>
      </c>
      <c r="D233" t="s">
        <v>1102</v>
      </c>
    </row>
    <row r="234" spans="1:4">
      <c r="A234">
        <v>677</v>
      </c>
      <c r="C234" t="s">
        <v>885</v>
      </c>
      <c r="D234" t="s">
        <v>1102</v>
      </c>
    </row>
    <row r="235" spans="1:4">
      <c r="A235">
        <v>691</v>
      </c>
      <c r="C235" t="s">
        <v>885</v>
      </c>
      <c r="D235" t="s">
        <v>1102</v>
      </c>
    </row>
    <row r="236" spans="1:4">
      <c r="A236">
        <v>705</v>
      </c>
      <c r="C236" t="s">
        <v>885</v>
      </c>
      <c r="D236" t="s">
        <v>1102</v>
      </c>
    </row>
    <row r="237" spans="1:4">
      <c r="A237">
        <v>719</v>
      </c>
      <c r="C237" t="s">
        <v>885</v>
      </c>
      <c r="D237" t="s">
        <v>1146</v>
      </c>
    </row>
    <row r="238" spans="1:4">
      <c r="A238">
        <v>733</v>
      </c>
      <c r="C238" t="s">
        <v>885</v>
      </c>
      <c r="D238" t="s">
        <v>1146</v>
      </c>
    </row>
    <row r="239" spans="1:4">
      <c r="A239">
        <v>747</v>
      </c>
      <c r="C239" t="s">
        <v>885</v>
      </c>
      <c r="D239" t="s">
        <v>1162</v>
      </c>
    </row>
    <row r="240" spans="1:4">
      <c r="A240">
        <v>774</v>
      </c>
      <c r="C240" t="s">
        <v>885</v>
      </c>
      <c r="D240" t="s">
        <v>1173</v>
      </c>
    </row>
    <row r="241" spans="1:4">
      <c r="A241">
        <v>787</v>
      </c>
      <c r="C241" t="s">
        <v>885</v>
      </c>
      <c r="D241" t="s">
        <v>1173</v>
      </c>
    </row>
    <row r="242" spans="1:4">
      <c r="A242">
        <v>800</v>
      </c>
      <c r="C242" t="s">
        <v>885</v>
      </c>
      <c r="D242" t="s">
        <v>1173</v>
      </c>
    </row>
    <row r="243" spans="1:4">
      <c r="A243">
        <v>813</v>
      </c>
      <c r="C243" t="s">
        <v>885</v>
      </c>
      <c r="D243" t="s">
        <v>1102</v>
      </c>
    </row>
    <row r="244" spans="1:4">
      <c r="A244">
        <v>826</v>
      </c>
      <c r="C244" t="s">
        <v>885</v>
      </c>
      <c r="D244" t="s">
        <v>1102</v>
      </c>
    </row>
    <row r="245" spans="1:4">
      <c r="A245">
        <v>839</v>
      </c>
      <c r="C245" t="s">
        <v>885</v>
      </c>
      <c r="D245" t="s">
        <v>1102</v>
      </c>
    </row>
    <row r="246" spans="1:4">
      <c r="A246">
        <v>852</v>
      </c>
      <c r="C246" t="s">
        <v>885</v>
      </c>
      <c r="D246" t="s">
        <v>1102</v>
      </c>
    </row>
    <row r="247" spans="1:4">
      <c r="A247">
        <v>865</v>
      </c>
      <c r="C247" t="s">
        <v>885</v>
      </c>
      <c r="D247" t="s">
        <v>1102</v>
      </c>
    </row>
    <row r="248" spans="1:4">
      <c r="A248">
        <v>878</v>
      </c>
      <c r="C248" t="s">
        <v>885</v>
      </c>
      <c r="D248" t="s">
        <v>1102</v>
      </c>
    </row>
    <row r="249" spans="1:4">
      <c r="A249">
        <v>892</v>
      </c>
      <c r="C249" t="s">
        <v>885</v>
      </c>
      <c r="D249" t="s">
        <v>1102</v>
      </c>
    </row>
    <row r="250" spans="1:4">
      <c r="A250">
        <v>906</v>
      </c>
      <c r="C250" t="s">
        <v>885</v>
      </c>
      <c r="D250" t="s">
        <v>1102</v>
      </c>
    </row>
    <row r="251" spans="1:4">
      <c r="A251">
        <v>920</v>
      </c>
      <c r="C251" t="s">
        <v>885</v>
      </c>
      <c r="D251" t="s">
        <v>1102</v>
      </c>
    </row>
    <row r="252" spans="1:4">
      <c r="A252">
        <v>934</v>
      </c>
      <c r="C252" t="s">
        <v>885</v>
      </c>
      <c r="D252" t="s">
        <v>1102</v>
      </c>
    </row>
    <row r="253" spans="1:4">
      <c r="A253">
        <v>948</v>
      </c>
      <c r="C253" t="s">
        <v>885</v>
      </c>
      <c r="D253" t="s">
        <v>1102</v>
      </c>
    </row>
    <row r="254" spans="1:4">
      <c r="A254">
        <v>962</v>
      </c>
      <c r="C254" t="s">
        <v>885</v>
      </c>
      <c r="D254" t="s">
        <v>1222</v>
      </c>
    </row>
    <row r="255" spans="1:4">
      <c r="A255">
        <v>976</v>
      </c>
      <c r="C255" t="s">
        <v>885</v>
      </c>
      <c r="D255" t="s">
        <v>1146</v>
      </c>
    </row>
    <row r="256" spans="1:4">
      <c r="A256">
        <v>990</v>
      </c>
      <c r="C256" t="s">
        <v>885</v>
      </c>
      <c r="D256" t="s">
        <v>1162</v>
      </c>
    </row>
    <row r="257" spans="1:4">
      <c r="A257">
        <v>333</v>
      </c>
      <c r="B257" t="s">
        <v>890</v>
      </c>
      <c r="C257" t="s">
        <v>501</v>
      </c>
    </row>
    <row r="258" spans="1:4">
      <c r="A258">
        <v>334</v>
      </c>
      <c r="B258" t="s">
        <v>893</v>
      </c>
      <c r="C258" t="s">
        <v>892</v>
      </c>
      <c r="D258" t="s">
        <v>894</v>
      </c>
    </row>
    <row r="259" spans="1:4">
      <c r="A259">
        <v>761</v>
      </c>
      <c r="C259" t="s">
        <v>892</v>
      </c>
      <c r="D259" t="s">
        <v>1167</v>
      </c>
    </row>
    <row r="260" spans="1:4">
      <c r="A260">
        <v>1004</v>
      </c>
      <c r="C260" t="s">
        <v>892</v>
      </c>
      <c r="D260" t="s">
        <v>1167</v>
      </c>
    </row>
    <row r="261" spans="1:4">
      <c r="A261">
        <v>347</v>
      </c>
      <c r="C261" t="s">
        <v>503</v>
      </c>
    </row>
    <row r="262" spans="1:4">
      <c r="A262">
        <v>348</v>
      </c>
      <c r="C262" t="s">
        <v>902</v>
      </c>
      <c r="D262" t="s">
        <v>903</v>
      </c>
    </row>
    <row r="263" spans="1:4">
      <c r="A263">
        <v>340</v>
      </c>
      <c r="B263" t="s">
        <v>897</v>
      </c>
      <c r="C263" t="s">
        <v>505</v>
      </c>
    </row>
    <row r="264" spans="1:4">
      <c r="A264">
        <v>341</v>
      </c>
      <c r="C264" t="s">
        <v>899</v>
      </c>
      <c r="D264" t="s">
        <v>900</v>
      </c>
    </row>
    <row r="265" spans="1:4">
      <c r="A265">
        <v>354</v>
      </c>
      <c r="C265" t="s">
        <v>509</v>
      </c>
    </row>
    <row r="266" spans="1:4">
      <c r="A266">
        <v>355</v>
      </c>
      <c r="B266" t="s">
        <v>907</v>
      </c>
      <c r="C266" t="s">
        <v>906</v>
      </c>
      <c r="D266" t="s">
        <v>2649</v>
      </c>
    </row>
    <row r="267" spans="1:4">
      <c r="A267">
        <v>201</v>
      </c>
      <c r="B267" t="s">
        <v>780</v>
      </c>
      <c r="C267" t="s">
        <v>473</v>
      </c>
    </row>
    <row r="268" spans="1:4">
      <c r="A268">
        <v>212</v>
      </c>
      <c r="B268" t="s">
        <v>792</v>
      </c>
      <c r="C268" t="s">
        <v>476</v>
      </c>
    </row>
    <row r="269" spans="1:4">
      <c r="A269">
        <v>223</v>
      </c>
      <c r="B269" t="s">
        <v>801</v>
      </c>
      <c r="C269" t="s">
        <v>478</v>
      </c>
    </row>
    <row r="270" spans="1:4">
      <c r="A270">
        <v>236</v>
      </c>
      <c r="B270" t="s">
        <v>814</v>
      </c>
      <c r="C270" t="s">
        <v>480</v>
      </c>
    </row>
    <row r="271" spans="1:4">
      <c r="A271">
        <v>250</v>
      </c>
      <c r="B271" t="s">
        <v>829</v>
      </c>
      <c r="C271" t="s">
        <v>484</v>
      </c>
    </row>
    <row r="272" spans="1:4">
      <c r="A272">
        <v>263</v>
      </c>
      <c r="B272" t="s">
        <v>840</v>
      </c>
      <c r="C272" t="s">
        <v>488</v>
      </c>
    </row>
    <row r="273" spans="1:4">
      <c r="A273">
        <v>276</v>
      </c>
      <c r="C273" t="s">
        <v>490</v>
      </c>
    </row>
    <row r="274" spans="1:4">
      <c r="A274">
        <v>289</v>
      </c>
      <c r="C274" t="s">
        <v>492</v>
      </c>
    </row>
    <row r="275" spans="1:4">
      <c r="A275">
        <v>302</v>
      </c>
      <c r="C275" t="s">
        <v>494</v>
      </c>
    </row>
    <row r="276" spans="1:4">
      <c r="A276">
        <v>314</v>
      </c>
      <c r="C276" t="s">
        <v>496</v>
      </c>
    </row>
    <row r="277" spans="1:4">
      <c r="A277">
        <v>361</v>
      </c>
      <c r="C277" t="s">
        <v>511</v>
      </c>
    </row>
    <row r="278" spans="1:4">
      <c r="A278">
        <v>362</v>
      </c>
      <c r="B278" t="s">
        <v>912</v>
      </c>
      <c r="C278" t="s">
        <v>913</v>
      </c>
      <c r="D278" t="s">
        <v>914</v>
      </c>
    </row>
    <row r="279" spans="1:4">
      <c r="A279">
        <v>368</v>
      </c>
      <c r="C279" t="s">
        <v>514</v>
      </c>
    </row>
    <row r="280" spans="1:4">
      <c r="A280">
        <v>369</v>
      </c>
      <c r="B280" t="s">
        <v>916</v>
      </c>
      <c r="C280" t="s">
        <v>917</v>
      </c>
      <c r="D280" t="s">
        <v>918</v>
      </c>
    </row>
    <row r="281" spans="1:4">
      <c r="A281">
        <v>375</v>
      </c>
      <c r="C281" t="s">
        <v>516</v>
      </c>
    </row>
    <row r="282" spans="1:4">
      <c r="A282">
        <v>376</v>
      </c>
      <c r="B282" t="s">
        <v>920</v>
      </c>
      <c r="C282" t="s">
        <v>921</v>
      </c>
      <c r="D282" t="s">
        <v>922</v>
      </c>
    </row>
    <row r="283" spans="1:4">
      <c r="A283">
        <v>389</v>
      </c>
      <c r="C283" t="s">
        <v>518</v>
      </c>
    </row>
    <row r="284" spans="1:4">
      <c r="A284">
        <v>390</v>
      </c>
      <c r="B284" t="s">
        <v>929</v>
      </c>
      <c r="C284" t="s">
        <v>930</v>
      </c>
      <c r="D284" t="s">
        <v>931</v>
      </c>
    </row>
    <row r="285" spans="1:4">
      <c r="A285">
        <v>382</v>
      </c>
      <c r="C285" t="s">
        <v>522</v>
      </c>
    </row>
    <row r="286" spans="1:4">
      <c r="A286">
        <v>383</v>
      </c>
      <c r="B286" t="s">
        <v>925</v>
      </c>
      <c r="C286" t="s">
        <v>926</v>
      </c>
      <c r="D286" t="s">
        <v>927</v>
      </c>
    </row>
    <row r="287" spans="1:4">
      <c r="A287">
        <v>1</v>
      </c>
      <c r="B287" t="s">
        <v>553</v>
      </c>
      <c r="C287" t="s">
        <v>51</v>
      </c>
    </row>
    <row r="288" spans="1:4">
      <c r="A288">
        <v>8</v>
      </c>
      <c r="B288" t="s">
        <v>566</v>
      </c>
      <c r="C288" t="s">
        <v>55</v>
      </c>
    </row>
    <row r="289" spans="1:4">
      <c r="A289">
        <v>15</v>
      </c>
      <c r="B289" t="s">
        <v>187</v>
      </c>
      <c r="C289" t="s">
        <v>57</v>
      </c>
    </row>
    <row r="290" spans="1:4">
      <c r="A290">
        <v>22</v>
      </c>
      <c r="B290" t="s">
        <v>190</v>
      </c>
      <c r="C290" t="s">
        <v>59</v>
      </c>
    </row>
    <row r="291" spans="1:4">
      <c r="A291">
        <v>29</v>
      </c>
      <c r="B291" t="s">
        <v>593</v>
      </c>
      <c r="C291" t="s">
        <v>61</v>
      </c>
    </row>
    <row r="292" spans="1:4">
      <c r="A292">
        <v>37</v>
      </c>
      <c r="B292" t="s">
        <v>600</v>
      </c>
      <c r="C292" t="s">
        <v>63</v>
      </c>
    </row>
    <row r="293" spans="1:4">
      <c r="A293">
        <v>44</v>
      </c>
      <c r="B293" t="s">
        <v>608</v>
      </c>
      <c r="C293" t="s">
        <v>65</v>
      </c>
    </row>
    <row r="294" spans="1:4">
      <c r="A294">
        <v>51</v>
      </c>
      <c r="B294" t="s">
        <v>614</v>
      </c>
      <c r="C294" t="s">
        <v>67</v>
      </c>
    </row>
    <row r="295" spans="1:4">
      <c r="A295">
        <v>58</v>
      </c>
      <c r="B295" t="s">
        <v>620</v>
      </c>
      <c r="C295" t="s">
        <v>69</v>
      </c>
    </row>
    <row r="296" spans="1:4">
      <c r="A296">
        <v>494</v>
      </c>
      <c r="B296" t="s">
        <v>1013</v>
      </c>
      <c r="C296" t="s">
        <v>1012</v>
      </c>
      <c r="D296" t="s">
        <v>1014</v>
      </c>
    </row>
    <row r="297" spans="1:4">
      <c r="A297">
        <v>499</v>
      </c>
      <c r="B297" t="s">
        <v>1020</v>
      </c>
      <c r="C297" t="s">
        <v>1012</v>
      </c>
      <c r="D297" t="s">
        <v>1014</v>
      </c>
    </row>
    <row r="298" spans="1:4">
      <c r="A298">
        <v>522</v>
      </c>
      <c r="B298" t="s">
        <v>1035</v>
      </c>
      <c r="C298" t="s">
        <v>1012</v>
      </c>
      <c r="D298" t="s">
        <v>1014</v>
      </c>
    </row>
    <row r="299" spans="1:4">
      <c r="A299">
        <v>527</v>
      </c>
      <c r="B299" t="s">
        <v>1041</v>
      </c>
      <c r="C299" t="s">
        <v>1012</v>
      </c>
      <c r="D299" t="s">
        <v>1014</v>
      </c>
    </row>
    <row r="300" spans="1:4">
      <c r="A300">
        <v>533</v>
      </c>
      <c r="C300" t="s">
        <v>1012</v>
      </c>
      <c r="D300" t="s">
        <v>1014</v>
      </c>
    </row>
    <row r="301" spans="1:4">
      <c r="A301">
        <v>539</v>
      </c>
      <c r="C301" t="s">
        <v>1012</v>
      </c>
      <c r="D301" t="s">
        <v>1014</v>
      </c>
    </row>
    <row r="302" spans="1:4">
      <c r="A302">
        <v>545</v>
      </c>
      <c r="C302" t="s">
        <v>1012</v>
      </c>
      <c r="D302" t="s">
        <v>1014</v>
      </c>
    </row>
    <row r="303" spans="1:4">
      <c r="A303">
        <v>551</v>
      </c>
      <c r="C303" t="s">
        <v>1012</v>
      </c>
      <c r="D303" t="s">
        <v>1014</v>
      </c>
    </row>
    <row r="304" spans="1:4">
      <c r="A304">
        <v>557</v>
      </c>
      <c r="C304" t="s">
        <v>1012</v>
      </c>
      <c r="D304" t="s">
        <v>1014</v>
      </c>
    </row>
    <row r="305" spans="1:4">
      <c r="A305">
        <v>563</v>
      </c>
      <c r="C305" t="s">
        <v>1012</v>
      </c>
      <c r="D305" t="s">
        <v>1014</v>
      </c>
    </row>
    <row r="306" spans="1:4">
      <c r="A306">
        <v>521</v>
      </c>
      <c r="B306" t="s">
        <v>1032</v>
      </c>
      <c r="C306" t="s">
        <v>1031</v>
      </c>
      <c r="D306" t="s">
        <v>1033</v>
      </c>
    </row>
    <row r="307" spans="1:4">
      <c r="A307">
        <v>526</v>
      </c>
      <c r="B307" t="s">
        <v>1040</v>
      </c>
      <c r="C307" t="s">
        <v>1031</v>
      </c>
      <c r="D307" t="s">
        <v>1033</v>
      </c>
    </row>
    <row r="308" spans="1:4">
      <c r="A308">
        <v>531</v>
      </c>
      <c r="B308" t="s">
        <v>1046</v>
      </c>
      <c r="C308" t="s">
        <v>1045</v>
      </c>
      <c r="D308" t="s">
        <v>1047</v>
      </c>
    </row>
    <row r="309" spans="1:4">
      <c r="A309">
        <v>537</v>
      </c>
      <c r="B309" t="s">
        <v>1055</v>
      </c>
      <c r="C309" t="s">
        <v>1045</v>
      </c>
      <c r="D309" t="s">
        <v>1047</v>
      </c>
    </row>
    <row r="310" spans="1:4">
      <c r="A310">
        <v>532</v>
      </c>
      <c r="C310" t="s">
        <v>1049</v>
      </c>
      <c r="D310" t="s">
        <v>1050</v>
      </c>
    </row>
    <row r="311" spans="1:4">
      <c r="A311">
        <v>538</v>
      </c>
      <c r="C311" t="s">
        <v>1049</v>
      </c>
      <c r="D311" t="s">
        <v>1050</v>
      </c>
    </row>
    <row r="312" spans="1:4">
      <c r="A312">
        <v>543</v>
      </c>
      <c r="B312" t="s">
        <v>1059</v>
      </c>
      <c r="C312" t="s">
        <v>1058</v>
      </c>
      <c r="D312" t="s">
        <v>1060</v>
      </c>
    </row>
    <row r="313" spans="1:4">
      <c r="A313">
        <v>549</v>
      </c>
      <c r="B313" t="s">
        <v>1065</v>
      </c>
      <c r="C313" t="s">
        <v>1058</v>
      </c>
      <c r="D313" t="s">
        <v>1060</v>
      </c>
    </row>
    <row r="314" spans="1:4">
      <c r="A314">
        <v>555</v>
      </c>
      <c r="B314" t="s">
        <v>1068</v>
      </c>
      <c r="C314" t="s">
        <v>1058</v>
      </c>
      <c r="D314" t="s">
        <v>1060</v>
      </c>
    </row>
    <row r="315" spans="1:4">
      <c r="A315">
        <v>561</v>
      </c>
      <c r="B315" t="s">
        <v>1071</v>
      </c>
      <c r="C315" t="s">
        <v>1058</v>
      </c>
      <c r="D315" t="s">
        <v>1060</v>
      </c>
    </row>
    <row r="316" spans="1:4">
      <c r="A316">
        <v>493</v>
      </c>
      <c r="B316" t="s">
        <v>1009</v>
      </c>
      <c r="C316" t="s">
        <v>1008</v>
      </c>
      <c r="D316" t="s">
        <v>1010</v>
      </c>
    </row>
    <row r="317" spans="1:4">
      <c r="A317">
        <v>498</v>
      </c>
      <c r="B317" t="s">
        <v>1019</v>
      </c>
      <c r="C317" t="s">
        <v>1008</v>
      </c>
      <c r="D317" t="s">
        <v>1010</v>
      </c>
    </row>
    <row r="318" spans="1:4">
      <c r="A318">
        <v>544</v>
      </c>
      <c r="C318" t="s">
        <v>1008</v>
      </c>
      <c r="D318" t="s">
        <v>1062</v>
      </c>
    </row>
    <row r="319" spans="1:4">
      <c r="A319">
        <v>550</v>
      </c>
      <c r="C319" t="s">
        <v>1008</v>
      </c>
      <c r="D319" t="s">
        <v>1062</v>
      </c>
    </row>
    <row r="320" spans="1:4">
      <c r="A320">
        <v>556</v>
      </c>
      <c r="C320" t="s">
        <v>1008</v>
      </c>
      <c r="D320" t="s">
        <v>1062</v>
      </c>
    </row>
    <row r="321" spans="1:4">
      <c r="A321">
        <v>562</v>
      </c>
      <c r="C321" t="s">
        <v>1008</v>
      </c>
      <c r="D321" t="s">
        <v>1062</v>
      </c>
    </row>
    <row r="322" spans="1:4">
      <c r="A322">
        <v>491</v>
      </c>
      <c r="B322" t="s">
        <v>99</v>
      </c>
      <c r="C322" t="s">
        <v>98</v>
      </c>
    </row>
    <row r="323" spans="1:4">
      <c r="A323">
        <v>492</v>
      </c>
      <c r="B323" t="s">
        <v>1005</v>
      </c>
      <c r="C323" t="s">
        <v>98</v>
      </c>
      <c r="D323" t="s">
        <v>1006</v>
      </c>
    </row>
    <row r="324" spans="1:4">
      <c r="A324">
        <v>496</v>
      </c>
      <c r="B324" t="s">
        <v>103</v>
      </c>
      <c r="C324" t="s">
        <v>102</v>
      </c>
    </row>
    <row r="325" spans="1:4">
      <c r="A325">
        <v>497</v>
      </c>
      <c r="B325" t="s">
        <v>1016</v>
      </c>
      <c r="C325" t="s">
        <v>102</v>
      </c>
      <c r="D325" t="s">
        <v>1017</v>
      </c>
    </row>
    <row r="326" spans="1:4">
      <c r="A326">
        <v>500</v>
      </c>
      <c r="B326" t="s">
        <v>106</v>
      </c>
      <c r="C326" t="s">
        <v>105</v>
      </c>
    </row>
    <row r="327" spans="1:4">
      <c r="A327">
        <v>503</v>
      </c>
      <c r="B327" t="s">
        <v>109</v>
      </c>
      <c r="C327" t="s">
        <v>108</v>
      </c>
    </row>
    <row r="328" spans="1:4">
      <c r="A328">
        <v>506</v>
      </c>
      <c r="B328" t="s">
        <v>112</v>
      </c>
      <c r="C328" t="s">
        <v>111</v>
      </c>
    </row>
    <row r="329" spans="1:4">
      <c r="A329">
        <v>509</v>
      </c>
      <c r="B329" t="s">
        <v>115</v>
      </c>
      <c r="C329" t="s">
        <v>114</v>
      </c>
    </row>
    <row r="330" spans="1:4">
      <c r="A330">
        <v>512</v>
      </c>
      <c r="B330" t="s">
        <v>118</v>
      </c>
      <c r="C330" t="s">
        <v>117</v>
      </c>
    </row>
    <row r="331" spans="1:4">
      <c r="A331">
        <v>515</v>
      </c>
      <c r="B331" t="s">
        <v>121</v>
      </c>
      <c r="C331" t="s">
        <v>120</v>
      </c>
    </row>
    <row r="332" spans="1:4">
      <c r="A332">
        <v>519</v>
      </c>
      <c r="B332" t="s">
        <v>124</v>
      </c>
      <c r="C332" t="s">
        <v>123</v>
      </c>
    </row>
    <row r="333" spans="1:4">
      <c r="A333">
        <v>520</v>
      </c>
      <c r="B333" t="s">
        <v>1028</v>
      </c>
      <c r="C333" t="s">
        <v>123</v>
      </c>
      <c r="D333" t="s">
        <v>1029</v>
      </c>
    </row>
    <row r="334" spans="1:4">
      <c r="A334">
        <v>524</v>
      </c>
      <c r="B334" t="s">
        <v>127</v>
      </c>
      <c r="C334" t="s">
        <v>126</v>
      </c>
    </row>
    <row r="335" spans="1:4">
      <c r="A335">
        <v>525</v>
      </c>
      <c r="B335" t="s">
        <v>1037</v>
      </c>
      <c r="C335" t="s">
        <v>126</v>
      </c>
      <c r="D335" t="s">
        <v>1038</v>
      </c>
    </row>
    <row r="336" spans="1:4">
      <c r="A336">
        <v>606</v>
      </c>
      <c r="B336" t="s">
        <v>130</v>
      </c>
      <c r="C336" t="s">
        <v>129</v>
      </c>
    </row>
    <row r="337" spans="1:4">
      <c r="A337">
        <v>609</v>
      </c>
      <c r="B337" t="s">
        <v>133</v>
      </c>
      <c r="C337" t="s">
        <v>132</v>
      </c>
    </row>
    <row r="338" spans="1:4">
      <c r="A338">
        <v>612</v>
      </c>
      <c r="B338" t="s">
        <v>136</v>
      </c>
      <c r="C338" t="s">
        <v>135</v>
      </c>
    </row>
    <row r="339" spans="1:4">
      <c r="A339">
        <v>615</v>
      </c>
      <c r="B339" t="s">
        <v>139</v>
      </c>
      <c r="C339" t="s">
        <v>138</v>
      </c>
    </row>
    <row r="340" spans="1:4">
      <c r="A340">
        <v>594</v>
      </c>
      <c r="B340" t="s">
        <v>142</v>
      </c>
      <c r="C340" t="s">
        <v>141</v>
      </c>
    </row>
    <row r="341" spans="1:4">
      <c r="A341">
        <v>597</v>
      </c>
      <c r="B341" t="s">
        <v>145</v>
      </c>
      <c r="C341" t="s">
        <v>144</v>
      </c>
    </row>
    <row r="342" spans="1:4">
      <c r="A342">
        <v>600</v>
      </c>
      <c r="B342" t="s">
        <v>148</v>
      </c>
      <c r="C342" t="s">
        <v>147</v>
      </c>
    </row>
    <row r="343" spans="1:4">
      <c r="A343">
        <v>603</v>
      </c>
      <c r="B343" t="s">
        <v>151</v>
      </c>
      <c r="C343" t="s">
        <v>150</v>
      </c>
    </row>
    <row r="344" spans="1:4">
      <c r="A344">
        <v>16</v>
      </c>
      <c r="B344" t="s">
        <v>577</v>
      </c>
      <c r="C344" t="s">
        <v>578</v>
      </c>
      <c r="D344" t="s">
        <v>579</v>
      </c>
    </row>
    <row r="345" spans="1:4">
      <c r="A345">
        <v>228</v>
      </c>
      <c r="C345" t="s">
        <v>578</v>
      </c>
      <c r="D345" t="s">
        <v>813</v>
      </c>
    </row>
    <row r="346" spans="1:4">
      <c r="A346">
        <v>662</v>
      </c>
      <c r="C346" t="s">
        <v>578</v>
      </c>
      <c r="D346" t="s">
        <v>1122</v>
      </c>
    </row>
    <row r="347" spans="1:4">
      <c r="A347">
        <v>676</v>
      </c>
      <c r="C347" t="s">
        <v>578</v>
      </c>
      <c r="D347" t="s">
        <v>1122</v>
      </c>
    </row>
    <row r="348" spans="1:4">
      <c r="A348">
        <v>690</v>
      </c>
      <c r="C348" t="s">
        <v>578</v>
      </c>
      <c r="D348" t="s">
        <v>1122</v>
      </c>
    </row>
    <row r="349" spans="1:4">
      <c r="A349">
        <v>704</v>
      </c>
      <c r="C349" t="s">
        <v>578</v>
      </c>
      <c r="D349" t="s">
        <v>1122</v>
      </c>
    </row>
    <row r="350" spans="1:4">
      <c r="A350">
        <v>718</v>
      </c>
      <c r="C350" t="s">
        <v>578</v>
      </c>
      <c r="D350" t="s">
        <v>1122</v>
      </c>
    </row>
    <row r="351" spans="1:4">
      <c r="A351">
        <v>891</v>
      </c>
      <c r="C351" t="s">
        <v>578</v>
      </c>
      <c r="D351" t="s">
        <v>1122</v>
      </c>
    </row>
    <row r="352" spans="1:4">
      <c r="A352">
        <v>905</v>
      </c>
      <c r="C352" t="s">
        <v>578</v>
      </c>
      <c r="D352" t="s">
        <v>1122</v>
      </c>
    </row>
    <row r="353" spans="1:4">
      <c r="A353">
        <v>919</v>
      </c>
      <c r="C353" t="s">
        <v>578</v>
      </c>
      <c r="D353" t="s">
        <v>1122</v>
      </c>
    </row>
    <row r="354" spans="1:4">
      <c r="A354">
        <v>933</v>
      </c>
      <c r="C354" t="s">
        <v>578</v>
      </c>
      <c r="D354" t="s">
        <v>1122</v>
      </c>
    </row>
    <row r="355" spans="1:4">
      <c r="A355">
        <v>947</v>
      </c>
      <c r="C355" t="s">
        <v>578</v>
      </c>
      <c r="D355" t="s">
        <v>1122</v>
      </c>
    </row>
    <row r="356" spans="1:4">
      <c r="A356">
        <v>961</v>
      </c>
      <c r="C356" t="s">
        <v>578</v>
      </c>
      <c r="D356" t="s">
        <v>1122</v>
      </c>
    </row>
    <row r="357" spans="1:4">
      <c r="A357">
        <v>529</v>
      </c>
      <c r="C357" t="s">
        <v>161</v>
      </c>
    </row>
    <row r="358" spans="1:4">
      <c r="A358">
        <v>530</v>
      </c>
      <c r="B358">
        <v>298277</v>
      </c>
      <c r="C358" t="s">
        <v>161</v>
      </c>
      <c r="D358" t="s">
        <v>1043</v>
      </c>
    </row>
    <row r="359" spans="1:4">
      <c r="A359">
        <v>535</v>
      </c>
      <c r="C359" t="s">
        <v>163</v>
      </c>
    </row>
    <row r="360" spans="1:4">
      <c r="A360">
        <v>536</v>
      </c>
      <c r="B360">
        <v>298279</v>
      </c>
      <c r="C360" t="s">
        <v>163</v>
      </c>
      <c r="D360" t="s">
        <v>1053</v>
      </c>
    </row>
    <row r="361" spans="1:4">
      <c r="A361">
        <v>541</v>
      </c>
      <c r="C361" t="s">
        <v>165</v>
      </c>
    </row>
    <row r="362" spans="1:4">
      <c r="A362">
        <v>542</v>
      </c>
      <c r="B362">
        <v>181935</v>
      </c>
      <c r="C362" t="s">
        <v>165</v>
      </c>
      <c r="D362" t="s">
        <v>1057</v>
      </c>
    </row>
    <row r="363" spans="1:4">
      <c r="A363">
        <v>547</v>
      </c>
      <c r="C363" t="s">
        <v>167</v>
      </c>
    </row>
    <row r="364" spans="1:4">
      <c r="A364">
        <v>548</v>
      </c>
      <c r="B364">
        <v>181936</v>
      </c>
      <c r="C364" t="s">
        <v>167</v>
      </c>
      <c r="D364" t="s">
        <v>1064</v>
      </c>
    </row>
    <row r="365" spans="1:4">
      <c r="A365">
        <v>553</v>
      </c>
      <c r="C365" t="s">
        <v>169</v>
      </c>
    </row>
    <row r="366" spans="1:4">
      <c r="A366">
        <v>554</v>
      </c>
      <c r="B366">
        <v>297998</v>
      </c>
      <c r="C366" t="s">
        <v>169</v>
      </c>
      <c r="D366" t="s">
        <v>1067</v>
      </c>
    </row>
    <row r="367" spans="1:4">
      <c r="A367">
        <v>559</v>
      </c>
      <c r="C367" t="s">
        <v>171</v>
      </c>
    </row>
    <row r="368" spans="1:4">
      <c r="A368">
        <v>560</v>
      </c>
      <c r="B368">
        <v>2979981</v>
      </c>
      <c r="C368" t="s">
        <v>171</v>
      </c>
      <c r="D368" t="s">
        <v>1070</v>
      </c>
    </row>
    <row r="369" spans="1:4">
      <c r="A369">
        <v>23</v>
      </c>
      <c r="B369" t="s">
        <v>584</v>
      </c>
      <c r="C369" t="s">
        <v>585</v>
      </c>
      <c r="D369" t="s">
        <v>586</v>
      </c>
    </row>
    <row r="370" spans="1:4">
      <c r="A370">
        <v>241</v>
      </c>
      <c r="C370" t="s">
        <v>585</v>
      </c>
      <c r="D370" t="s">
        <v>827</v>
      </c>
    </row>
    <row r="371" spans="1:4">
      <c r="A371">
        <v>255</v>
      </c>
      <c r="C371" t="s">
        <v>585</v>
      </c>
      <c r="D371" t="s">
        <v>827</v>
      </c>
    </row>
    <row r="372" spans="1:4">
      <c r="A372">
        <v>268</v>
      </c>
      <c r="C372" t="s">
        <v>585</v>
      </c>
      <c r="D372" t="s">
        <v>827</v>
      </c>
    </row>
    <row r="373" spans="1:4">
      <c r="A373">
        <v>281</v>
      </c>
      <c r="C373" t="s">
        <v>585</v>
      </c>
      <c r="D373" t="s">
        <v>827</v>
      </c>
    </row>
    <row r="374" spans="1:4">
      <c r="A374">
        <v>732</v>
      </c>
      <c r="C374" t="s">
        <v>585</v>
      </c>
      <c r="D374" t="s">
        <v>1153</v>
      </c>
    </row>
    <row r="375" spans="1:4">
      <c r="A375">
        <v>746</v>
      </c>
      <c r="C375" t="s">
        <v>585</v>
      </c>
      <c r="D375" t="s">
        <v>1153</v>
      </c>
    </row>
    <row r="376" spans="1:4">
      <c r="A376">
        <v>760</v>
      </c>
      <c r="C376" t="s">
        <v>585</v>
      </c>
      <c r="D376" t="s">
        <v>1153</v>
      </c>
    </row>
    <row r="377" spans="1:4">
      <c r="A377">
        <v>975</v>
      </c>
      <c r="C377" t="s">
        <v>585</v>
      </c>
      <c r="D377" t="s">
        <v>1153</v>
      </c>
    </row>
    <row r="378" spans="1:4">
      <c r="A378">
        <v>989</v>
      </c>
      <c r="C378" t="s">
        <v>585</v>
      </c>
      <c r="D378" t="s">
        <v>1153</v>
      </c>
    </row>
    <row r="379" spans="1:4">
      <c r="A379">
        <v>1003</v>
      </c>
      <c r="C379" t="s">
        <v>585</v>
      </c>
      <c r="D379" t="s">
        <v>1153</v>
      </c>
    </row>
    <row r="380" spans="1:4">
      <c r="A380">
        <v>30</v>
      </c>
      <c r="B380" t="s">
        <v>596</v>
      </c>
      <c r="C380" t="s">
        <v>597</v>
      </c>
      <c r="D380" t="s">
        <v>598</v>
      </c>
    </row>
    <row r="381" spans="1:4">
      <c r="A381">
        <v>45</v>
      </c>
      <c r="C381" t="s">
        <v>610</v>
      </c>
      <c r="D381" t="s">
        <v>611</v>
      </c>
    </row>
    <row r="382" spans="1:4">
      <c r="A382">
        <v>307</v>
      </c>
      <c r="C382" t="s">
        <v>610</v>
      </c>
      <c r="D382" t="s">
        <v>2640</v>
      </c>
    </row>
    <row r="383" spans="1:4">
      <c r="A383">
        <v>52</v>
      </c>
      <c r="C383" t="s">
        <v>617</v>
      </c>
      <c r="D383" t="s">
        <v>618</v>
      </c>
    </row>
    <row r="384" spans="1:4">
      <c r="A384">
        <v>59</v>
      </c>
      <c r="C384" t="s">
        <v>623</v>
      </c>
      <c r="D384" t="s">
        <v>2607</v>
      </c>
    </row>
    <row r="385" spans="1:4">
      <c r="A385">
        <v>319</v>
      </c>
      <c r="C385" t="s">
        <v>623</v>
      </c>
      <c r="D385" t="s">
        <v>2646</v>
      </c>
    </row>
    <row r="386" spans="1:4">
      <c r="A386">
        <v>9</v>
      </c>
      <c r="B386" t="s">
        <v>570</v>
      </c>
      <c r="C386" t="s">
        <v>569</v>
      </c>
      <c r="D386" t="s">
        <v>571</v>
      </c>
    </row>
    <row r="387" spans="1:4">
      <c r="A387">
        <v>215</v>
      </c>
      <c r="C387" t="s">
        <v>569</v>
      </c>
      <c r="D387" t="s">
        <v>800</v>
      </c>
    </row>
    <row r="388" spans="1:4">
      <c r="A388">
        <v>622</v>
      </c>
      <c r="C388" t="s">
        <v>569</v>
      </c>
      <c r="D388" t="s">
        <v>1101</v>
      </c>
    </row>
    <row r="389" spans="1:4">
      <c r="A389">
        <v>648</v>
      </c>
      <c r="C389" t="s">
        <v>569</v>
      </c>
      <c r="D389" t="s">
        <v>1101</v>
      </c>
    </row>
    <row r="390" spans="1:4">
      <c r="A390">
        <v>773</v>
      </c>
      <c r="C390" t="s">
        <v>569</v>
      </c>
      <c r="D390" t="s">
        <v>1101</v>
      </c>
    </row>
    <row r="391" spans="1:4">
      <c r="A391">
        <v>799</v>
      </c>
      <c r="C391" t="s">
        <v>569</v>
      </c>
      <c r="D391" t="s">
        <v>1101</v>
      </c>
    </row>
    <row r="392" spans="1:4">
      <c r="A392">
        <v>812</v>
      </c>
      <c r="C392" t="s">
        <v>569</v>
      </c>
      <c r="D392" t="s">
        <v>1101</v>
      </c>
    </row>
    <row r="393" spans="1:4">
      <c r="A393">
        <v>838</v>
      </c>
      <c r="C393" t="s">
        <v>569</v>
      </c>
      <c r="D393" t="s">
        <v>1101</v>
      </c>
    </row>
    <row r="394" spans="1:4">
      <c r="A394">
        <v>851</v>
      </c>
      <c r="C394" t="s">
        <v>569</v>
      </c>
      <c r="D394" t="s">
        <v>1101</v>
      </c>
    </row>
    <row r="395" spans="1:4">
      <c r="A395">
        <v>877</v>
      </c>
      <c r="C395" t="s">
        <v>569</v>
      </c>
      <c r="D395" t="s">
        <v>1101</v>
      </c>
    </row>
    <row r="396" spans="1:4">
      <c r="A396">
        <v>38</v>
      </c>
      <c r="C396" t="s">
        <v>604</v>
      </c>
      <c r="D396" t="s">
        <v>605</v>
      </c>
    </row>
    <row r="397" spans="1:4">
      <c r="A397">
        <v>294</v>
      </c>
      <c r="C397" t="s">
        <v>604</v>
      </c>
      <c r="D397" t="s">
        <v>859</v>
      </c>
    </row>
    <row r="398" spans="1:4">
      <c r="A398">
        <v>2</v>
      </c>
      <c r="B398" t="s">
        <v>557</v>
      </c>
      <c r="C398" t="s">
        <v>556</v>
      </c>
      <c r="D398" t="s">
        <v>558</v>
      </c>
    </row>
    <row r="399" spans="1:4">
      <c r="A399">
        <v>204</v>
      </c>
      <c r="C399" t="s">
        <v>556</v>
      </c>
      <c r="D399" t="s">
        <v>788</v>
      </c>
    </row>
    <row r="400" spans="1:4">
      <c r="A400">
        <v>635</v>
      </c>
      <c r="C400" t="s">
        <v>556</v>
      </c>
      <c r="D400" t="s">
        <v>1112</v>
      </c>
    </row>
    <row r="401" spans="1:4">
      <c r="A401">
        <v>786</v>
      </c>
      <c r="C401" t="s">
        <v>556</v>
      </c>
      <c r="D401" t="s">
        <v>1112</v>
      </c>
    </row>
    <row r="402" spans="1:4">
      <c r="A402">
        <v>825</v>
      </c>
      <c r="C402" t="s">
        <v>556</v>
      </c>
      <c r="D402" t="s">
        <v>1112</v>
      </c>
    </row>
    <row r="403" spans="1:4">
      <c r="A403">
        <v>864</v>
      </c>
      <c r="C403" t="s">
        <v>556</v>
      </c>
      <c r="D403" t="s">
        <v>1112</v>
      </c>
    </row>
    <row r="404" spans="1:4">
      <c r="A404">
        <v>266</v>
      </c>
      <c r="C404" t="s">
        <v>845</v>
      </c>
      <c r="D404" t="s">
        <v>846</v>
      </c>
    </row>
    <row r="405" spans="1:4">
      <c r="A405">
        <v>745</v>
      </c>
      <c r="C405" t="s">
        <v>845</v>
      </c>
      <c r="D405" t="s">
        <v>1161</v>
      </c>
    </row>
    <row r="406" spans="1:4">
      <c r="A406">
        <v>759</v>
      </c>
      <c r="C406" t="s">
        <v>845</v>
      </c>
      <c r="D406" t="s">
        <v>1161</v>
      </c>
    </row>
    <row r="407" spans="1:4">
      <c r="A407">
        <v>987</v>
      </c>
      <c r="C407" t="s">
        <v>845</v>
      </c>
      <c r="D407" t="s">
        <v>1161</v>
      </c>
    </row>
    <row r="408" spans="1:4">
      <c r="A408">
        <v>1001</v>
      </c>
      <c r="C408" t="s">
        <v>845</v>
      </c>
      <c r="D408" t="s">
        <v>1161</v>
      </c>
    </row>
    <row r="409" spans="1:4">
      <c r="A409">
        <v>267</v>
      </c>
      <c r="C409" t="s">
        <v>847</v>
      </c>
      <c r="D409" t="s">
        <v>848</v>
      </c>
    </row>
    <row r="410" spans="1:4">
      <c r="A410">
        <v>253</v>
      </c>
      <c r="C410" t="s">
        <v>834</v>
      </c>
      <c r="D410" t="s">
        <v>835</v>
      </c>
    </row>
    <row r="411" spans="1:4">
      <c r="A411">
        <v>731</v>
      </c>
      <c r="C411" t="s">
        <v>834</v>
      </c>
      <c r="D411" t="s">
        <v>1152</v>
      </c>
    </row>
    <row r="412" spans="1:4">
      <c r="A412">
        <v>974</v>
      </c>
      <c r="C412" t="s">
        <v>834</v>
      </c>
      <c r="D412" t="s">
        <v>1152</v>
      </c>
    </row>
    <row r="413" spans="1:4">
      <c r="A413">
        <v>254</v>
      </c>
      <c r="C413" t="s">
        <v>837</v>
      </c>
      <c r="D413" t="s">
        <v>838</v>
      </c>
    </row>
    <row r="414" spans="1:4">
      <c r="A414">
        <v>564</v>
      </c>
      <c r="B414" t="s">
        <v>193</v>
      </c>
      <c r="C414" t="s">
        <v>192</v>
      </c>
    </row>
    <row r="415" spans="1:4">
      <c r="A415">
        <v>570</v>
      </c>
      <c r="B415" t="s">
        <v>198</v>
      </c>
      <c r="C415" t="s">
        <v>197</v>
      </c>
    </row>
    <row r="416" spans="1:4">
      <c r="A416">
        <v>576</v>
      </c>
      <c r="B416" t="s">
        <v>201</v>
      </c>
      <c r="C416" t="s">
        <v>200</v>
      </c>
    </row>
    <row r="417" spans="1:4">
      <c r="A417">
        <v>582</v>
      </c>
      <c r="B417" t="s">
        <v>204</v>
      </c>
      <c r="C417" t="s">
        <v>203</v>
      </c>
    </row>
    <row r="418" spans="1:4">
      <c r="A418">
        <v>588</v>
      </c>
      <c r="B418" t="s">
        <v>207</v>
      </c>
      <c r="C418" t="s">
        <v>206</v>
      </c>
    </row>
    <row r="419" spans="1:4">
      <c r="A419">
        <v>770</v>
      </c>
      <c r="B419" t="s">
        <v>238</v>
      </c>
      <c r="C419" t="s">
        <v>237</v>
      </c>
      <c r="D419" t="s">
        <v>1168</v>
      </c>
    </row>
    <row r="420" spans="1:4">
      <c r="A420">
        <v>809</v>
      </c>
      <c r="B420" t="s">
        <v>242</v>
      </c>
      <c r="C420" t="s">
        <v>241</v>
      </c>
      <c r="D420" t="s">
        <v>1179</v>
      </c>
    </row>
    <row r="421" spans="1:4">
      <c r="A421">
        <v>901</v>
      </c>
      <c r="B421" t="s">
        <v>245</v>
      </c>
      <c r="C421" t="s">
        <v>244</v>
      </c>
    </row>
    <row r="422" spans="1:4">
      <c r="A422">
        <v>929</v>
      </c>
      <c r="B422" t="s">
        <v>248</v>
      </c>
      <c r="C422" t="s">
        <v>247</v>
      </c>
    </row>
    <row r="423" spans="1:4">
      <c r="A423">
        <v>943</v>
      </c>
      <c r="B423" t="s">
        <v>251</v>
      </c>
      <c r="C423" t="s">
        <v>250</v>
      </c>
    </row>
    <row r="424" spans="1:4">
      <c r="A424">
        <v>915</v>
      </c>
      <c r="B424" t="s">
        <v>254</v>
      </c>
      <c r="C424" t="s">
        <v>253</v>
      </c>
    </row>
    <row r="425" spans="1:4">
      <c r="A425">
        <v>957</v>
      </c>
      <c r="B425" t="s">
        <v>257</v>
      </c>
      <c r="C425" t="s">
        <v>256</v>
      </c>
    </row>
    <row r="426" spans="1:4">
      <c r="A426">
        <v>971</v>
      </c>
      <c r="B426" t="s">
        <v>260</v>
      </c>
      <c r="C426" t="s">
        <v>259</v>
      </c>
    </row>
    <row r="427" spans="1:4">
      <c r="A427">
        <v>985</v>
      </c>
      <c r="B427" t="s">
        <v>263</v>
      </c>
      <c r="C427" t="s">
        <v>262</v>
      </c>
    </row>
    <row r="428" spans="1:4">
      <c r="A428">
        <v>999</v>
      </c>
      <c r="B428" t="s">
        <v>263</v>
      </c>
      <c r="C428" t="s">
        <v>265</v>
      </c>
    </row>
    <row r="429" spans="1:4">
      <c r="A429">
        <v>822</v>
      </c>
      <c r="B429" t="s">
        <v>268</v>
      </c>
      <c r="C429" t="s">
        <v>267</v>
      </c>
    </row>
    <row r="430" spans="1:4">
      <c r="A430">
        <v>835</v>
      </c>
      <c r="B430" t="s">
        <v>271</v>
      </c>
      <c r="C430" t="s">
        <v>270</v>
      </c>
    </row>
    <row r="431" spans="1:4">
      <c r="A431">
        <v>848</v>
      </c>
      <c r="B431" t="s">
        <v>274</v>
      </c>
      <c r="C431" t="s">
        <v>273</v>
      </c>
      <c r="D431" t="s">
        <v>1186</v>
      </c>
    </row>
    <row r="432" spans="1:4">
      <c r="A432">
        <v>861</v>
      </c>
      <c r="B432" t="s">
        <v>277</v>
      </c>
      <c r="C432" t="s">
        <v>276</v>
      </c>
    </row>
    <row r="433" spans="1:4">
      <c r="A433">
        <v>874</v>
      </c>
      <c r="B433" t="s">
        <v>1191</v>
      </c>
      <c r="C433" t="s">
        <v>279</v>
      </c>
    </row>
    <row r="434" spans="1:4">
      <c r="A434">
        <v>783</v>
      </c>
      <c r="B434" t="s">
        <v>1174</v>
      </c>
      <c r="C434" t="s">
        <v>281</v>
      </c>
    </row>
    <row r="435" spans="1:4">
      <c r="A435">
        <v>796</v>
      </c>
      <c r="B435" t="s">
        <v>1176</v>
      </c>
      <c r="C435" t="s">
        <v>283</v>
      </c>
    </row>
    <row r="436" spans="1:4">
      <c r="A436">
        <v>887</v>
      </c>
      <c r="B436" t="s">
        <v>286</v>
      </c>
      <c r="C436" t="s">
        <v>285</v>
      </c>
    </row>
    <row r="437" spans="1:4">
      <c r="A437">
        <v>1013</v>
      </c>
      <c r="B437" t="s">
        <v>295</v>
      </c>
      <c r="C437" t="s">
        <v>294</v>
      </c>
    </row>
    <row r="438" spans="1:4">
      <c r="A438">
        <v>658</v>
      </c>
      <c r="B438" t="s">
        <v>339</v>
      </c>
      <c r="C438" t="s">
        <v>338</v>
      </c>
    </row>
    <row r="439" spans="1:4">
      <c r="A439">
        <v>672</v>
      </c>
      <c r="B439" t="s">
        <v>343</v>
      </c>
      <c r="C439" t="s">
        <v>342</v>
      </c>
    </row>
    <row r="440" spans="1:4">
      <c r="A440">
        <v>686</v>
      </c>
      <c r="B440" t="s">
        <v>346</v>
      </c>
      <c r="C440" t="s">
        <v>345</v>
      </c>
    </row>
    <row r="441" spans="1:4">
      <c r="A441">
        <v>700</v>
      </c>
      <c r="B441" t="s">
        <v>349</v>
      </c>
      <c r="C441" t="s">
        <v>348</v>
      </c>
    </row>
    <row r="442" spans="1:4">
      <c r="A442">
        <v>714</v>
      </c>
      <c r="B442" t="s">
        <v>1141</v>
      </c>
      <c r="C442" t="s">
        <v>351</v>
      </c>
    </row>
    <row r="443" spans="1:4">
      <c r="A443">
        <v>728</v>
      </c>
      <c r="B443" t="s">
        <v>355</v>
      </c>
      <c r="C443" t="s">
        <v>354</v>
      </c>
    </row>
    <row r="444" spans="1:4">
      <c r="A444">
        <v>742</v>
      </c>
      <c r="B444" t="s">
        <v>358</v>
      </c>
      <c r="C444" t="s">
        <v>357</v>
      </c>
    </row>
    <row r="445" spans="1:4">
      <c r="A445">
        <v>756</v>
      </c>
      <c r="B445" t="s">
        <v>361</v>
      </c>
      <c r="C445" t="s">
        <v>360</v>
      </c>
    </row>
    <row r="446" spans="1:4">
      <c r="A446">
        <v>619</v>
      </c>
      <c r="B446" t="s">
        <v>364</v>
      </c>
      <c r="C446" t="s">
        <v>363</v>
      </c>
      <c r="D446" t="s">
        <v>1096</v>
      </c>
    </row>
    <row r="447" spans="1:4">
      <c r="A447">
        <v>632</v>
      </c>
      <c r="B447" t="s">
        <v>367</v>
      </c>
      <c r="C447" t="s">
        <v>366</v>
      </c>
    </row>
    <row r="448" spans="1:4">
      <c r="A448">
        <v>645</v>
      </c>
      <c r="B448" t="s">
        <v>370</v>
      </c>
      <c r="C448" t="s">
        <v>369</v>
      </c>
    </row>
    <row r="449" spans="1:4">
      <c r="A449">
        <v>4</v>
      </c>
      <c r="C449" t="s">
        <v>562</v>
      </c>
      <c r="D449" t="s">
        <v>563</v>
      </c>
    </row>
    <row r="450" spans="1:4">
      <c r="A450">
        <v>11</v>
      </c>
      <c r="C450" t="s">
        <v>562</v>
      </c>
      <c r="D450" t="s">
        <v>563</v>
      </c>
    </row>
    <row r="451" spans="1:4">
      <c r="A451">
        <v>18</v>
      </c>
      <c r="C451" t="s">
        <v>562</v>
      </c>
      <c r="D451" t="s">
        <v>563</v>
      </c>
    </row>
    <row r="452" spans="1:4">
      <c r="A452">
        <v>336</v>
      </c>
      <c r="C452" t="s">
        <v>562</v>
      </c>
      <c r="D452" t="s">
        <v>563</v>
      </c>
    </row>
    <row r="453" spans="1:4">
      <c r="A453">
        <v>343</v>
      </c>
      <c r="C453" t="s">
        <v>562</v>
      </c>
      <c r="D453" t="s">
        <v>563</v>
      </c>
    </row>
    <row r="454" spans="1:4">
      <c r="A454">
        <v>350</v>
      </c>
      <c r="C454" t="s">
        <v>562</v>
      </c>
      <c r="D454" t="s">
        <v>563</v>
      </c>
    </row>
    <row r="455" spans="1:4">
      <c r="A455">
        <v>357</v>
      </c>
      <c r="C455" t="s">
        <v>562</v>
      </c>
      <c r="D455" t="s">
        <v>563</v>
      </c>
    </row>
    <row r="456" spans="1:4">
      <c r="A456">
        <v>364</v>
      </c>
      <c r="C456" t="s">
        <v>562</v>
      </c>
      <c r="D456" t="s">
        <v>563</v>
      </c>
    </row>
    <row r="457" spans="1:4">
      <c r="A457">
        <v>371</v>
      </c>
      <c r="C457" t="s">
        <v>562</v>
      </c>
      <c r="D457" t="s">
        <v>563</v>
      </c>
    </row>
    <row r="458" spans="1:4">
      <c r="A458">
        <v>378</v>
      </c>
      <c r="C458" t="s">
        <v>562</v>
      </c>
      <c r="D458" t="s">
        <v>563</v>
      </c>
    </row>
    <row r="459" spans="1:4">
      <c r="A459">
        <v>385</v>
      </c>
      <c r="C459" t="s">
        <v>562</v>
      </c>
      <c r="D459" t="s">
        <v>563</v>
      </c>
    </row>
    <row r="460" spans="1:4">
      <c r="A460">
        <v>392</v>
      </c>
      <c r="C460" t="s">
        <v>562</v>
      </c>
      <c r="D460" t="s">
        <v>563</v>
      </c>
    </row>
    <row r="461" spans="1:4">
      <c r="A461">
        <v>399</v>
      </c>
      <c r="C461" t="s">
        <v>562</v>
      </c>
      <c r="D461" t="s">
        <v>563</v>
      </c>
    </row>
    <row r="462" spans="1:4">
      <c r="A462">
        <v>406</v>
      </c>
      <c r="C462" t="s">
        <v>562</v>
      </c>
      <c r="D462" t="s">
        <v>563</v>
      </c>
    </row>
    <row r="463" spans="1:4">
      <c r="A463">
        <v>413</v>
      </c>
      <c r="C463" t="s">
        <v>562</v>
      </c>
      <c r="D463" t="s">
        <v>563</v>
      </c>
    </row>
    <row r="464" spans="1:4">
      <c r="A464">
        <v>420</v>
      </c>
      <c r="C464" t="s">
        <v>562</v>
      </c>
      <c r="D464" t="s">
        <v>563</v>
      </c>
    </row>
    <row r="465" spans="1:4">
      <c r="A465">
        <v>427</v>
      </c>
      <c r="C465" t="s">
        <v>562</v>
      </c>
      <c r="D465" t="s">
        <v>563</v>
      </c>
    </row>
    <row r="466" spans="1:4">
      <c r="A466">
        <v>435</v>
      </c>
      <c r="C466" t="s">
        <v>562</v>
      </c>
      <c r="D466" t="s">
        <v>563</v>
      </c>
    </row>
    <row r="467" spans="1:4">
      <c r="A467">
        <v>443</v>
      </c>
      <c r="C467" t="s">
        <v>562</v>
      </c>
      <c r="D467" t="s">
        <v>563</v>
      </c>
    </row>
    <row r="468" spans="1:4">
      <c r="A468">
        <v>3</v>
      </c>
      <c r="B468" t="s">
        <v>560</v>
      </c>
      <c r="C468" t="s">
        <v>560</v>
      </c>
      <c r="D468" t="s">
        <v>561</v>
      </c>
    </row>
    <row r="469" spans="1:4">
      <c r="A469">
        <v>10</v>
      </c>
      <c r="C469" t="s">
        <v>560</v>
      </c>
      <c r="D469" t="s">
        <v>561</v>
      </c>
    </row>
    <row r="470" spans="1:4">
      <c r="A470">
        <v>17</v>
      </c>
      <c r="C470" t="s">
        <v>560</v>
      </c>
      <c r="D470" t="s">
        <v>561</v>
      </c>
    </row>
    <row r="471" spans="1:4">
      <c r="A471">
        <v>88</v>
      </c>
      <c r="C471" t="s">
        <v>560</v>
      </c>
      <c r="D471" t="s">
        <v>561</v>
      </c>
    </row>
    <row r="472" spans="1:4">
      <c r="A472">
        <v>160</v>
      </c>
      <c r="C472" t="s">
        <v>560</v>
      </c>
      <c r="D472" t="s">
        <v>561</v>
      </c>
    </row>
    <row r="473" spans="1:4">
      <c r="A473">
        <v>169</v>
      </c>
      <c r="C473" t="s">
        <v>560</v>
      </c>
      <c r="D473" t="s">
        <v>561</v>
      </c>
    </row>
    <row r="474" spans="1:4">
      <c r="A474">
        <v>178</v>
      </c>
      <c r="C474" t="s">
        <v>560</v>
      </c>
      <c r="D474" t="s">
        <v>561</v>
      </c>
    </row>
    <row r="475" spans="1:4">
      <c r="A475">
        <v>207</v>
      </c>
      <c r="C475" t="s">
        <v>560</v>
      </c>
      <c r="D475" t="s">
        <v>561</v>
      </c>
    </row>
    <row r="476" spans="1:4">
      <c r="A476">
        <v>218</v>
      </c>
      <c r="C476" t="s">
        <v>560</v>
      </c>
      <c r="D476" t="s">
        <v>561</v>
      </c>
    </row>
    <row r="477" spans="1:4">
      <c r="A477">
        <v>231</v>
      </c>
      <c r="C477" t="s">
        <v>560</v>
      </c>
      <c r="D477" t="s">
        <v>561</v>
      </c>
    </row>
    <row r="478" spans="1:4">
      <c r="A478">
        <v>328</v>
      </c>
      <c r="B478" t="s">
        <v>889</v>
      </c>
      <c r="C478" t="s">
        <v>560</v>
      </c>
      <c r="D478" t="s">
        <v>561</v>
      </c>
    </row>
    <row r="479" spans="1:4">
      <c r="A479">
        <v>335</v>
      </c>
      <c r="B479" t="s">
        <v>896</v>
      </c>
      <c r="C479" t="s">
        <v>560</v>
      </c>
      <c r="D479" t="s">
        <v>561</v>
      </c>
    </row>
    <row r="480" spans="1:4">
      <c r="A480">
        <v>342</v>
      </c>
      <c r="C480" t="s">
        <v>560</v>
      </c>
      <c r="D480" t="s">
        <v>561</v>
      </c>
    </row>
    <row r="481" spans="1:4">
      <c r="A481">
        <v>349</v>
      </c>
      <c r="C481" t="s">
        <v>560</v>
      </c>
      <c r="D481" t="s">
        <v>561</v>
      </c>
    </row>
    <row r="482" spans="1:4">
      <c r="A482">
        <v>356</v>
      </c>
      <c r="C482" t="s">
        <v>560</v>
      </c>
      <c r="D482" t="s">
        <v>561</v>
      </c>
    </row>
    <row r="483" spans="1:4">
      <c r="A483">
        <v>363</v>
      </c>
      <c r="C483" t="s">
        <v>560</v>
      </c>
      <c r="D483" t="s">
        <v>561</v>
      </c>
    </row>
    <row r="484" spans="1:4">
      <c r="A484">
        <v>370</v>
      </c>
      <c r="C484" t="s">
        <v>560</v>
      </c>
      <c r="D484" t="s">
        <v>561</v>
      </c>
    </row>
    <row r="485" spans="1:4">
      <c r="A485">
        <v>377</v>
      </c>
      <c r="C485" t="s">
        <v>560</v>
      </c>
      <c r="D485" t="s">
        <v>561</v>
      </c>
    </row>
    <row r="486" spans="1:4">
      <c r="A486">
        <v>384</v>
      </c>
      <c r="C486" t="s">
        <v>560</v>
      </c>
      <c r="D486" t="s">
        <v>561</v>
      </c>
    </row>
    <row r="487" spans="1:4">
      <c r="A487">
        <v>391</v>
      </c>
      <c r="C487" t="s">
        <v>560</v>
      </c>
      <c r="D487" t="s">
        <v>561</v>
      </c>
    </row>
    <row r="488" spans="1:4">
      <c r="A488">
        <v>398</v>
      </c>
      <c r="C488" t="s">
        <v>560</v>
      </c>
      <c r="D488" t="s">
        <v>561</v>
      </c>
    </row>
    <row r="489" spans="1:4">
      <c r="A489">
        <v>405</v>
      </c>
      <c r="C489" t="s">
        <v>560</v>
      </c>
      <c r="D489" t="s">
        <v>561</v>
      </c>
    </row>
    <row r="490" spans="1:4">
      <c r="A490">
        <v>412</v>
      </c>
      <c r="C490" t="s">
        <v>560</v>
      </c>
      <c r="D490" t="s">
        <v>561</v>
      </c>
    </row>
    <row r="491" spans="1:4">
      <c r="A491">
        <v>419</v>
      </c>
      <c r="C491" t="s">
        <v>560</v>
      </c>
      <c r="D491" t="s">
        <v>561</v>
      </c>
    </row>
    <row r="492" spans="1:4">
      <c r="A492">
        <v>426</v>
      </c>
      <c r="C492" t="s">
        <v>560</v>
      </c>
      <c r="D492" t="s">
        <v>561</v>
      </c>
    </row>
    <row r="493" spans="1:4">
      <c r="A493">
        <v>434</v>
      </c>
      <c r="C493" t="s">
        <v>560</v>
      </c>
      <c r="D493" t="s">
        <v>561</v>
      </c>
    </row>
    <row r="494" spans="1:4">
      <c r="A494">
        <v>442</v>
      </c>
      <c r="C494" t="s">
        <v>560</v>
      </c>
      <c r="D494" t="s">
        <v>561</v>
      </c>
    </row>
    <row r="495" spans="1:4">
      <c r="A495">
        <v>461</v>
      </c>
      <c r="B495" t="s">
        <v>975</v>
      </c>
      <c r="C495" t="s">
        <v>372</v>
      </c>
    </row>
    <row r="496" spans="1:4">
      <c r="A496">
        <v>466</v>
      </c>
      <c r="B496" t="s">
        <v>981</v>
      </c>
      <c r="C496" t="s">
        <v>377</v>
      </c>
    </row>
    <row r="497" spans="1:4">
      <c r="A497">
        <v>471</v>
      </c>
      <c r="B497" t="s">
        <v>985</v>
      </c>
      <c r="C497" t="s">
        <v>380</v>
      </c>
    </row>
    <row r="498" spans="1:4">
      <c r="A498">
        <v>456</v>
      </c>
      <c r="B498" t="s">
        <v>969</v>
      </c>
      <c r="C498" t="s">
        <v>383</v>
      </c>
    </row>
    <row r="499" spans="1:4">
      <c r="A499">
        <v>476</v>
      </c>
      <c r="B499" t="s">
        <v>990</v>
      </c>
      <c r="C499" t="s">
        <v>386</v>
      </c>
    </row>
    <row r="500" spans="1:4">
      <c r="A500">
        <v>481</v>
      </c>
      <c r="B500" t="s">
        <v>390</v>
      </c>
      <c r="C500" t="s">
        <v>389</v>
      </c>
    </row>
    <row r="501" spans="1:4">
      <c r="A501">
        <v>486</v>
      </c>
      <c r="B501" t="s">
        <v>393</v>
      </c>
      <c r="C501" t="s">
        <v>392</v>
      </c>
    </row>
    <row r="502" spans="1:4">
      <c r="A502">
        <v>1015</v>
      </c>
      <c r="B502" t="s">
        <v>1228</v>
      </c>
      <c r="C502" t="s">
        <v>395</v>
      </c>
    </row>
    <row r="503" spans="1:4">
      <c r="A503">
        <v>1022</v>
      </c>
      <c r="B503" t="s">
        <v>1235</v>
      </c>
      <c r="C503" t="s">
        <v>399</v>
      </c>
    </row>
    <row r="504" spans="1:4">
      <c r="A504">
        <v>1029</v>
      </c>
      <c r="B504" t="s">
        <v>1239</v>
      </c>
      <c r="C504" t="s">
        <v>402</v>
      </c>
    </row>
    <row r="505" spans="1:4">
      <c r="A505">
        <v>1044</v>
      </c>
      <c r="B505" t="s">
        <v>405</v>
      </c>
      <c r="C505" t="s">
        <v>404</v>
      </c>
    </row>
    <row r="506" spans="1:4">
      <c r="A506">
        <v>1051</v>
      </c>
      <c r="B506" t="s">
        <v>408</v>
      </c>
      <c r="C506" t="s">
        <v>407</v>
      </c>
    </row>
    <row r="507" spans="1:4">
      <c r="A507">
        <v>1062</v>
      </c>
      <c r="B507" t="s">
        <v>411</v>
      </c>
      <c r="C507" t="s">
        <v>410</v>
      </c>
    </row>
    <row r="508" spans="1:4">
      <c r="A508">
        <v>1037</v>
      </c>
      <c r="B508" t="s">
        <v>414</v>
      </c>
      <c r="C508" t="s">
        <v>413</v>
      </c>
    </row>
    <row r="509" spans="1:4">
      <c r="A509">
        <v>1073</v>
      </c>
      <c r="B509" t="s">
        <v>417</v>
      </c>
      <c r="C509" t="s">
        <v>416</v>
      </c>
    </row>
    <row r="510" spans="1:4">
      <c r="A510">
        <v>1079</v>
      </c>
      <c r="B510" t="s">
        <v>1274</v>
      </c>
      <c r="C510" t="s">
        <v>419</v>
      </c>
    </row>
    <row r="511" spans="1:4">
      <c r="A511">
        <v>1087</v>
      </c>
      <c r="B511" t="s">
        <v>1280</v>
      </c>
      <c r="C511" t="s">
        <v>422</v>
      </c>
    </row>
    <row r="512" spans="1:4">
      <c r="A512">
        <v>1095</v>
      </c>
      <c r="B512" t="s">
        <v>426</v>
      </c>
      <c r="C512" t="s">
        <v>425</v>
      </c>
      <c r="D512" t="s">
        <v>1270</v>
      </c>
    </row>
    <row r="513" spans="1:4">
      <c r="A513">
        <v>1102</v>
      </c>
      <c r="B513" t="s">
        <v>1286</v>
      </c>
      <c r="C513" t="s">
        <v>428</v>
      </c>
    </row>
    <row r="514" spans="1:4">
      <c r="A514">
        <v>1112</v>
      </c>
      <c r="B514" t="s">
        <v>1291</v>
      </c>
      <c r="C514" t="s">
        <v>431</v>
      </c>
    </row>
    <row r="515" spans="1:4">
      <c r="A515">
        <v>1122</v>
      </c>
      <c r="B515" t="s">
        <v>435</v>
      </c>
      <c r="C515" t="s">
        <v>434</v>
      </c>
    </row>
    <row r="516" spans="1:4">
      <c r="A516">
        <v>1129</v>
      </c>
      <c r="B516" t="s">
        <v>438</v>
      </c>
      <c r="C516" t="s">
        <v>437</v>
      </c>
    </row>
    <row r="517" spans="1:4">
      <c r="A517">
        <v>1136</v>
      </c>
      <c r="B517" t="s">
        <v>441</v>
      </c>
      <c r="C517" t="s">
        <v>440</v>
      </c>
    </row>
    <row r="518" spans="1:4">
      <c r="A518">
        <v>396</v>
      </c>
      <c r="B518" t="s">
        <v>932</v>
      </c>
      <c r="C518" t="s">
        <v>524</v>
      </c>
    </row>
    <row r="519" spans="1:4">
      <c r="A519">
        <v>403</v>
      </c>
      <c r="B519" t="s">
        <v>936</v>
      </c>
      <c r="C519" t="s">
        <v>526</v>
      </c>
    </row>
    <row r="520" spans="1:4">
      <c r="A520">
        <v>397</v>
      </c>
      <c r="C520" t="s">
        <v>934</v>
      </c>
      <c r="D520" t="s">
        <v>935</v>
      </c>
    </row>
    <row r="521" spans="1:4">
      <c r="A521">
        <v>404</v>
      </c>
      <c r="C521" t="s">
        <v>938</v>
      </c>
      <c r="D521" t="s">
        <v>939</v>
      </c>
    </row>
    <row r="522" spans="1:4">
      <c r="A522">
        <v>431</v>
      </c>
      <c r="B522" t="s">
        <v>952</v>
      </c>
      <c r="C522" t="s">
        <v>528</v>
      </c>
    </row>
    <row r="523" spans="1:4">
      <c r="A523">
        <v>432</v>
      </c>
      <c r="C523" t="s">
        <v>954</v>
      </c>
      <c r="D523" t="s">
        <v>955</v>
      </c>
    </row>
    <row r="524" spans="1:4">
      <c r="A524">
        <v>440</v>
      </c>
      <c r="C524" t="s">
        <v>960</v>
      </c>
      <c r="D524" t="s">
        <v>961</v>
      </c>
    </row>
    <row r="525" spans="1:4">
      <c r="A525">
        <v>433</v>
      </c>
      <c r="C525" t="s">
        <v>956</v>
      </c>
      <c r="D525" t="s">
        <v>957</v>
      </c>
    </row>
    <row r="526" spans="1:4">
      <c r="A526">
        <v>441</v>
      </c>
      <c r="C526" t="s">
        <v>956</v>
      </c>
      <c r="D526" t="s">
        <v>957</v>
      </c>
    </row>
    <row r="527" spans="1:4">
      <c r="A527">
        <v>439</v>
      </c>
      <c r="B527" t="s">
        <v>958</v>
      </c>
      <c r="C527" t="s">
        <v>530</v>
      </c>
    </row>
    <row r="528" spans="1:4">
      <c r="A528">
        <v>447</v>
      </c>
      <c r="B528" t="s">
        <v>962</v>
      </c>
      <c r="C528" t="s">
        <v>532</v>
      </c>
    </row>
    <row r="529" spans="1:4">
      <c r="A529">
        <v>448</v>
      </c>
      <c r="C529" t="s">
        <v>964</v>
      </c>
      <c r="D529" t="s">
        <v>965</v>
      </c>
    </row>
    <row r="530" spans="1:4">
      <c r="A530">
        <v>449</v>
      </c>
      <c r="C530" t="s">
        <v>966</v>
      </c>
      <c r="D530" t="s">
        <v>967</v>
      </c>
    </row>
    <row r="531" spans="1:4">
      <c r="A531">
        <v>205</v>
      </c>
      <c r="C531" t="s">
        <v>789</v>
      </c>
      <c r="D531" t="s">
        <v>790</v>
      </c>
    </row>
    <row r="532" spans="1:4">
      <c r="A532">
        <v>216</v>
      </c>
      <c r="C532" t="s">
        <v>789</v>
      </c>
      <c r="D532" t="s">
        <v>790</v>
      </c>
    </row>
    <row r="533" spans="1:4">
      <c r="A533">
        <v>229</v>
      </c>
      <c r="C533" t="s">
        <v>789</v>
      </c>
      <c r="D533" t="s">
        <v>790</v>
      </c>
    </row>
    <row r="534" spans="1:4">
      <c r="A534">
        <v>242</v>
      </c>
      <c r="C534" t="s">
        <v>789</v>
      </c>
      <c r="D534" t="s">
        <v>790</v>
      </c>
    </row>
    <row r="535" spans="1:4">
      <c r="A535">
        <v>256</v>
      </c>
      <c r="C535" t="s">
        <v>789</v>
      </c>
      <c r="D535" t="s">
        <v>790</v>
      </c>
    </row>
    <row r="536" spans="1:4">
      <c r="A536">
        <v>269</v>
      </c>
      <c r="C536" t="s">
        <v>789</v>
      </c>
      <c r="D536" t="s">
        <v>790</v>
      </c>
    </row>
    <row r="537" spans="1:4">
      <c r="A537">
        <v>282</v>
      </c>
      <c r="C537" t="s">
        <v>789</v>
      </c>
      <c r="D537" t="s">
        <v>790</v>
      </c>
    </row>
    <row r="538" spans="1:4">
      <c r="A538">
        <v>295</v>
      </c>
      <c r="C538" t="s">
        <v>789</v>
      </c>
      <c r="D538" t="s">
        <v>790</v>
      </c>
    </row>
    <row r="539" spans="1:4">
      <c r="A539">
        <v>450</v>
      </c>
      <c r="C539" t="s">
        <v>789</v>
      </c>
      <c r="D539" t="s">
        <v>968</v>
      </c>
    </row>
    <row r="540" spans="1:4">
      <c r="A540">
        <v>629</v>
      </c>
      <c r="B540" t="s">
        <v>1105</v>
      </c>
      <c r="C540" t="s">
        <v>789</v>
      </c>
      <c r="D540" t="s">
        <v>1110</v>
      </c>
    </row>
    <row r="541" spans="1:4">
      <c r="A541">
        <v>642</v>
      </c>
      <c r="B541" t="s">
        <v>1105</v>
      </c>
      <c r="C541" t="s">
        <v>789</v>
      </c>
      <c r="D541" t="s">
        <v>1110</v>
      </c>
    </row>
    <row r="542" spans="1:4">
      <c r="A542">
        <v>655</v>
      </c>
      <c r="B542" t="s">
        <v>1105</v>
      </c>
      <c r="C542" t="s">
        <v>789</v>
      </c>
      <c r="D542" t="s">
        <v>1110</v>
      </c>
    </row>
    <row r="543" spans="1:4">
      <c r="A543">
        <v>669</v>
      </c>
      <c r="B543" t="s">
        <v>1105</v>
      </c>
      <c r="C543" t="s">
        <v>789</v>
      </c>
      <c r="D543" t="s">
        <v>1110</v>
      </c>
    </row>
    <row r="544" spans="1:4">
      <c r="A544">
        <v>683</v>
      </c>
      <c r="B544" t="s">
        <v>1105</v>
      </c>
      <c r="C544" t="s">
        <v>789</v>
      </c>
      <c r="D544" t="s">
        <v>1110</v>
      </c>
    </row>
    <row r="545" spans="1:4">
      <c r="A545">
        <v>697</v>
      </c>
      <c r="B545" t="s">
        <v>1105</v>
      </c>
      <c r="C545" t="s">
        <v>789</v>
      </c>
      <c r="D545" t="s">
        <v>1110</v>
      </c>
    </row>
    <row r="546" spans="1:4">
      <c r="A546">
        <v>711</v>
      </c>
      <c r="B546" t="s">
        <v>1105</v>
      </c>
      <c r="C546" t="s">
        <v>789</v>
      </c>
      <c r="D546" t="s">
        <v>1110</v>
      </c>
    </row>
    <row r="547" spans="1:4">
      <c r="A547">
        <v>725</v>
      </c>
      <c r="B547" t="s">
        <v>1105</v>
      </c>
      <c r="C547" t="s">
        <v>789</v>
      </c>
      <c r="D547" t="s">
        <v>1110</v>
      </c>
    </row>
    <row r="548" spans="1:4">
      <c r="A548">
        <v>739</v>
      </c>
      <c r="B548" t="s">
        <v>1105</v>
      </c>
      <c r="C548" t="s">
        <v>789</v>
      </c>
      <c r="D548" t="s">
        <v>1110</v>
      </c>
    </row>
    <row r="549" spans="1:4">
      <c r="A549">
        <v>753</v>
      </c>
      <c r="B549" t="s">
        <v>1105</v>
      </c>
      <c r="C549" t="s">
        <v>789</v>
      </c>
      <c r="D549" t="s">
        <v>1110</v>
      </c>
    </row>
    <row r="550" spans="1:4">
      <c r="A550">
        <v>767</v>
      </c>
      <c r="B550" t="s">
        <v>1105</v>
      </c>
      <c r="C550" t="s">
        <v>789</v>
      </c>
      <c r="D550" t="s">
        <v>1110</v>
      </c>
    </row>
    <row r="551" spans="1:4">
      <c r="A551">
        <v>780</v>
      </c>
      <c r="B551" t="s">
        <v>1105</v>
      </c>
      <c r="C551" t="s">
        <v>789</v>
      </c>
      <c r="D551" t="s">
        <v>1110</v>
      </c>
    </row>
    <row r="552" spans="1:4">
      <c r="A552">
        <v>793</v>
      </c>
      <c r="B552" t="s">
        <v>1105</v>
      </c>
      <c r="C552" t="s">
        <v>789</v>
      </c>
      <c r="D552" t="s">
        <v>1110</v>
      </c>
    </row>
    <row r="553" spans="1:4">
      <c r="A553">
        <v>806</v>
      </c>
      <c r="B553" t="s">
        <v>1105</v>
      </c>
      <c r="C553" t="s">
        <v>789</v>
      </c>
      <c r="D553" t="s">
        <v>1110</v>
      </c>
    </row>
    <row r="554" spans="1:4">
      <c r="A554">
        <v>819</v>
      </c>
      <c r="B554" t="s">
        <v>1105</v>
      </c>
      <c r="C554" t="s">
        <v>789</v>
      </c>
      <c r="D554" t="s">
        <v>1110</v>
      </c>
    </row>
    <row r="555" spans="1:4">
      <c r="A555">
        <v>832</v>
      </c>
      <c r="B555" t="s">
        <v>1105</v>
      </c>
      <c r="C555" t="s">
        <v>789</v>
      </c>
      <c r="D555" t="s">
        <v>1110</v>
      </c>
    </row>
    <row r="556" spans="1:4">
      <c r="A556">
        <v>845</v>
      </c>
      <c r="B556" t="s">
        <v>1105</v>
      </c>
      <c r="C556" t="s">
        <v>789</v>
      </c>
      <c r="D556" t="s">
        <v>1110</v>
      </c>
    </row>
    <row r="557" spans="1:4">
      <c r="A557">
        <v>858</v>
      </c>
      <c r="B557" t="s">
        <v>1105</v>
      </c>
      <c r="C557" t="s">
        <v>789</v>
      </c>
      <c r="D557" t="s">
        <v>1110</v>
      </c>
    </row>
    <row r="558" spans="1:4">
      <c r="A558">
        <v>871</v>
      </c>
      <c r="B558" t="s">
        <v>1105</v>
      </c>
      <c r="C558" t="s">
        <v>789</v>
      </c>
      <c r="D558" t="s">
        <v>1110</v>
      </c>
    </row>
    <row r="559" spans="1:4">
      <c r="A559">
        <v>884</v>
      </c>
      <c r="B559" t="s">
        <v>1105</v>
      </c>
      <c r="C559" t="s">
        <v>789</v>
      </c>
      <c r="D559" t="s">
        <v>1110</v>
      </c>
    </row>
    <row r="560" spans="1:4">
      <c r="A560">
        <v>898</v>
      </c>
      <c r="B560" t="s">
        <v>1105</v>
      </c>
      <c r="C560" t="s">
        <v>789</v>
      </c>
      <c r="D560" t="s">
        <v>1110</v>
      </c>
    </row>
    <row r="561" spans="1:4">
      <c r="A561">
        <v>912</v>
      </c>
      <c r="B561" t="s">
        <v>1105</v>
      </c>
      <c r="C561" t="s">
        <v>789</v>
      </c>
      <c r="D561" t="s">
        <v>1110</v>
      </c>
    </row>
    <row r="562" spans="1:4">
      <c r="A562">
        <v>926</v>
      </c>
      <c r="B562" t="s">
        <v>1105</v>
      </c>
      <c r="C562" t="s">
        <v>789</v>
      </c>
      <c r="D562" t="s">
        <v>1110</v>
      </c>
    </row>
    <row r="563" spans="1:4">
      <c r="A563">
        <v>940</v>
      </c>
      <c r="B563" t="s">
        <v>1105</v>
      </c>
      <c r="C563" t="s">
        <v>789</v>
      </c>
      <c r="D563" t="s">
        <v>1110</v>
      </c>
    </row>
    <row r="564" spans="1:4">
      <c r="A564">
        <v>954</v>
      </c>
      <c r="B564" t="s">
        <v>1105</v>
      </c>
      <c r="C564" t="s">
        <v>789</v>
      </c>
      <c r="D564" t="s">
        <v>1110</v>
      </c>
    </row>
    <row r="565" spans="1:4">
      <c r="A565">
        <v>968</v>
      </c>
      <c r="B565" t="s">
        <v>1105</v>
      </c>
      <c r="C565" t="s">
        <v>789</v>
      </c>
      <c r="D565" t="s">
        <v>1110</v>
      </c>
    </row>
    <row r="566" spans="1:4">
      <c r="A566">
        <v>982</v>
      </c>
      <c r="B566" t="s">
        <v>1105</v>
      </c>
      <c r="C566" t="s">
        <v>789</v>
      </c>
      <c r="D566" t="s">
        <v>1110</v>
      </c>
    </row>
    <row r="567" spans="1:4">
      <c r="A567">
        <v>996</v>
      </c>
      <c r="B567" t="s">
        <v>1105</v>
      </c>
      <c r="C567" t="s">
        <v>789</v>
      </c>
      <c r="D567" t="s">
        <v>1110</v>
      </c>
    </row>
    <row r="568" spans="1:4">
      <c r="A568">
        <v>1010</v>
      </c>
      <c r="B568" t="s">
        <v>1105</v>
      </c>
      <c r="C568" t="s">
        <v>789</v>
      </c>
      <c r="D568" t="s">
        <v>1110</v>
      </c>
    </row>
    <row r="569" spans="1:4">
      <c r="A569">
        <v>425</v>
      </c>
      <c r="C569" t="s">
        <v>950</v>
      </c>
      <c r="D569" t="s">
        <v>951</v>
      </c>
    </row>
    <row r="570" spans="1:4">
      <c r="A570">
        <v>418</v>
      </c>
      <c r="C570" t="s">
        <v>946</v>
      </c>
      <c r="D570" t="s">
        <v>947</v>
      </c>
    </row>
    <row r="571" spans="1:4">
      <c r="A571">
        <v>411</v>
      </c>
      <c r="C571" t="s">
        <v>942</v>
      </c>
      <c r="D571" t="s">
        <v>943</v>
      </c>
    </row>
    <row r="572" spans="1:4">
      <c r="A572">
        <v>410</v>
      </c>
      <c r="B572" t="s">
        <v>941</v>
      </c>
      <c r="C572" t="s">
        <v>940</v>
      </c>
    </row>
    <row r="573" spans="1:4">
      <c r="A573">
        <v>417</v>
      </c>
      <c r="B573" t="s">
        <v>945</v>
      </c>
      <c r="C573" t="s">
        <v>944</v>
      </c>
    </row>
    <row r="574" spans="1:4">
      <c r="A574">
        <v>424</v>
      </c>
      <c r="B574" t="s">
        <v>949</v>
      </c>
      <c r="C574" t="s">
        <v>948</v>
      </c>
    </row>
    <row r="575" spans="1:4">
      <c r="A575">
        <v>238</v>
      </c>
      <c r="B575" t="s">
        <v>821</v>
      </c>
      <c r="C575" t="s">
        <v>820</v>
      </c>
      <c r="D575" t="s">
        <v>822</v>
      </c>
    </row>
    <row r="576" spans="1:4">
      <c r="A576">
        <v>252</v>
      </c>
      <c r="B576" t="s">
        <v>833</v>
      </c>
      <c r="C576" t="s">
        <v>820</v>
      </c>
      <c r="D576" t="s">
        <v>822</v>
      </c>
    </row>
    <row r="577" spans="1:4">
      <c r="A577">
        <v>265</v>
      </c>
      <c r="B577" t="s">
        <v>844</v>
      </c>
      <c r="C577" t="s">
        <v>820</v>
      </c>
      <c r="D577" t="s">
        <v>822</v>
      </c>
    </row>
    <row r="578" spans="1:4">
      <c r="A578">
        <v>278</v>
      </c>
      <c r="C578" t="s">
        <v>820</v>
      </c>
      <c r="D578" t="s">
        <v>822</v>
      </c>
    </row>
    <row r="579" spans="1:4">
      <c r="A579">
        <v>291</v>
      </c>
      <c r="C579" t="s">
        <v>820</v>
      </c>
      <c r="D579" t="s">
        <v>822</v>
      </c>
    </row>
    <row r="580" spans="1:4">
      <c r="A580">
        <v>306</v>
      </c>
      <c r="C580" t="s">
        <v>820</v>
      </c>
      <c r="D580" t="s">
        <v>2639</v>
      </c>
    </row>
    <row r="581" spans="1:4">
      <c r="A581">
        <v>237</v>
      </c>
      <c r="B581" t="s">
        <v>817</v>
      </c>
      <c r="C581" t="s">
        <v>816</v>
      </c>
      <c r="D581" t="s">
        <v>818</v>
      </c>
    </row>
    <row r="582" spans="1:4">
      <c r="A582">
        <v>251</v>
      </c>
      <c r="B582" t="s">
        <v>831</v>
      </c>
      <c r="C582" t="s">
        <v>816</v>
      </c>
      <c r="D582" t="s">
        <v>818</v>
      </c>
    </row>
    <row r="583" spans="1:4">
      <c r="A583">
        <v>264</v>
      </c>
      <c r="B583" t="s">
        <v>842</v>
      </c>
      <c r="C583" t="s">
        <v>816</v>
      </c>
      <c r="D583" t="s">
        <v>818</v>
      </c>
    </row>
    <row r="584" spans="1:4">
      <c r="A584">
        <v>277</v>
      </c>
      <c r="B584" t="s">
        <v>850</v>
      </c>
      <c r="C584" t="s">
        <v>816</v>
      </c>
      <c r="D584" t="s">
        <v>818</v>
      </c>
    </row>
    <row r="585" spans="1:4">
      <c r="A585">
        <v>290</v>
      </c>
      <c r="C585" t="s">
        <v>816</v>
      </c>
      <c r="D585" t="s">
        <v>818</v>
      </c>
    </row>
    <row r="586" spans="1:4">
      <c r="A586">
        <v>305</v>
      </c>
      <c r="C586" t="s">
        <v>816</v>
      </c>
      <c r="D586" t="s">
        <v>2638</v>
      </c>
    </row>
    <row r="587" spans="1:4">
      <c r="A587">
        <v>730</v>
      </c>
      <c r="C587" t="s">
        <v>816</v>
      </c>
      <c r="D587" t="s">
        <v>1150</v>
      </c>
    </row>
    <row r="588" spans="1:4">
      <c r="A588">
        <v>744</v>
      </c>
      <c r="C588" t="s">
        <v>816</v>
      </c>
      <c r="D588" t="s">
        <v>1150</v>
      </c>
    </row>
    <row r="589" spans="1:4">
      <c r="A589">
        <v>758</v>
      </c>
      <c r="C589" t="s">
        <v>816</v>
      </c>
      <c r="D589" t="s">
        <v>1150</v>
      </c>
    </row>
    <row r="590" spans="1:4">
      <c r="A590">
        <v>973</v>
      </c>
      <c r="C590" t="s">
        <v>816</v>
      </c>
      <c r="D590" t="s">
        <v>1150</v>
      </c>
    </row>
    <row r="591" spans="1:4">
      <c r="A591">
        <v>988</v>
      </c>
      <c r="C591" t="s">
        <v>816</v>
      </c>
      <c r="D591" t="s">
        <v>1150</v>
      </c>
    </row>
    <row r="592" spans="1:4">
      <c r="A592">
        <v>1002</v>
      </c>
      <c r="C592" t="s">
        <v>816</v>
      </c>
      <c r="D592" t="s">
        <v>1150</v>
      </c>
    </row>
    <row r="593" spans="1:4">
      <c r="A593">
        <v>25</v>
      </c>
      <c r="C593" t="s">
        <v>589</v>
      </c>
      <c r="D593" t="s">
        <v>563</v>
      </c>
    </row>
    <row r="594" spans="1:4">
      <c r="A594">
        <v>32</v>
      </c>
      <c r="C594" t="s">
        <v>589</v>
      </c>
      <c r="D594" t="s">
        <v>563</v>
      </c>
    </row>
    <row r="595" spans="1:4">
      <c r="A595">
        <v>40</v>
      </c>
      <c r="C595" t="s">
        <v>589</v>
      </c>
      <c r="D595" t="s">
        <v>563</v>
      </c>
    </row>
    <row r="596" spans="1:4">
      <c r="A596">
        <v>47</v>
      </c>
      <c r="C596" t="s">
        <v>589</v>
      </c>
      <c r="D596" t="s">
        <v>563</v>
      </c>
    </row>
    <row r="597" spans="1:4">
      <c r="A597">
        <v>54</v>
      </c>
      <c r="C597" t="s">
        <v>589</v>
      </c>
      <c r="D597" t="s">
        <v>563</v>
      </c>
    </row>
    <row r="598" spans="1:4">
      <c r="A598">
        <v>61</v>
      </c>
      <c r="B598" t="s">
        <v>629</v>
      </c>
      <c r="C598" t="s">
        <v>589</v>
      </c>
      <c r="D598" t="s">
        <v>563</v>
      </c>
    </row>
    <row r="599" spans="1:4">
      <c r="A599">
        <v>137</v>
      </c>
      <c r="C599" t="s">
        <v>589</v>
      </c>
      <c r="D599" t="s">
        <v>561</v>
      </c>
    </row>
    <row r="600" spans="1:4">
      <c r="A600">
        <v>144</v>
      </c>
      <c r="C600" t="s">
        <v>589</v>
      </c>
      <c r="D600" t="s">
        <v>561</v>
      </c>
    </row>
    <row r="601" spans="1:4">
      <c r="A601">
        <v>151</v>
      </c>
      <c r="C601" t="s">
        <v>589</v>
      </c>
      <c r="D601" t="s">
        <v>561</v>
      </c>
    </row>
    <row r="602" spans="1:4">
      <c r="A602">
        <v>187</v>
      </c>
      <c r="C602" t="s">
        <v>589</v>
      </c>
      <c r="D602" t="s">
        <v>561</v>
      </c>
    </row>
    <row r="603" spans="1:4">
      <c r="A603">
        <v>196</v>
      </c>
      <c r="C603" t="s">
        <v>589</v>
      </c>
      <c r="D603" t="s">
        <v>561</v>
      </c>
    </row>
    <row r="604" spans="1:4">
      <c r="A604">
        <v>24</v>
      </c>
      <c r="C604" t="s">
        <v>588</v>
      </c>
      <c r="D604" t="s">
        <v>561</v>
      </c>
    </row>
    <row r="605" spans="1:4">
      <c r="A605">
        <v>31</v>
      </c>
      <c r="C605" t="s">
        <v>588</v>
      </c>
      <c r="D605" t="s">
        <v>561</v>
      </c>
    </row>
    <row r="606" spans="1:4">
      <c r="A606">
        <v>39</v>
      </c>
      <c r="C606" t="s">
        <v>588</v>
      </c>
      <c r="D606" t="s">
        <v>561</v>
      </c>
    </row>
    <row r="607" spans="1:4">
      <c r="A607">
        <v>46</v>
      </c>
      <c r="C607" t="s">
        <v>588</v>
      </c>
      <c r="D607" t="s">
        <v>561</v>
      </c>
    </row>
    <row r="608" spans="1:4">
      <c r="A608">
        <v>53</v>
      </c>
      <c r="C608" t="s">
        <v>588</v>
      </c>
      <c r="D608" t="s">
        <v>561</v>
      </c>
    </row>
    <row r="609" spans="1:4">
      <c r="A609">
        <v>60</v>
      </c>
      <c r="B609" t="s">
        <v>627</v>
      </c>
      <c r="C609" t="s">
        <v>588</v>
      </c>
      <c r="D609" t="s">
        <v>561</v>
      </c>
    </row>
    <row r="610" spans="1:4">
      <c r="A610">
        <v>116</v>
      </c>
      <c r="C610" t="s">
        <v>588</v>
      </c>
      <c r="D610" t="s">
        <v>561</v>
      </c>
    </row>
    <row r="611" spans="1:4">
      <c r="A611">
        <v>123</v>
      </c>
      <c r="C611" t="s">
        <v>588</v>
      </c>
      <c r="D611" t="s">
        <v>561</v>
      </c>
    </row>
    <row r="612" spans="1:4">
      <c r="A612">
        <v>130</v>
      </c>
      <c r="C612" t="s">
        <v>588</v>
      </c>
      <c r="D612" t="s">
        <v>561</v>
      </c>
    </row>
    <row r="613" spans="1:4">
      <c r="A613">
        <v>318</v>
      </c>
      <c r="C613" t="s">
        <v>880</v>
      </c>
      <c r="D613" t="s">
        <v>2645</v>
      </c>
    </row>
    <row r="614" spans="1:4">
      <c r="A614">
        <v>317</v>
      </c>
      <c r="C614" t="s">
        <v>878</v>
      </c>
      <c r="D614" t="s">
        <v>2644</v>
      </c>
    </row>
    <row r="615" spans="1:4">
      <c r="A615">
        <v>304</v>
      </c>
      <c r="C615" t="s">
        <v>864</v>
      </c>
      <c r="D615" t="s">
        <v>2637</v>
      </c>
    </row>
    <row r="616" spans="1:4">
      <c r="A616">
        <v>303</v>
      </c>
      <c r="B616" t="s">
        <v>861</v>
      </c>
      <c r="C616" t="s">
        <v>860</v>
      </c>
      <c r="D616" t="s">
        <v>2636</v>
      </c>
    </row>
    <row r="617" spans="1:4">
      <c r="A617">
        <v>316</v>
      </c>
      <c r="C617" t="s">
        <v>876</v>
      </c>
      <c r="D617" t="s">
        <v>2643</v>
      </c>
    </row>
    <row r="618" spans="1:4">
      <c r="A618">
        <v>315</v>
      </c>
      <c r="B618" t="s">
        <v>873</v>
      </c>
      <c r="C618" t="s">
        <v>872</v>
      </c>
      <c r="D618" t="s">
        <v>2642</v>
      </c>
    </row>
    <row r="619" spans="1:4">
      <c r="A619">
        <v>68</v>
      </c>
      <c r="C619" t="s">
        <v>629</v>
      </c>
      <c r="D619" t="s">
        <v>563</v>
      </c>
    </row>
    <row r="620" spans="1:4">
      <c r="A620">
        <v>452</v>
      </c>
      <c r="C620" t="s">
        <v>629</v>
      </c>
      <c r="D620" t="s">
        <v>563</v>
      </c>
    </row>
    <row r="621" spans="1:4">
      <c r="A621">
        <v>67</v>
      </c>
      <c r="C621" t="s">
        <v>627</v>
      </c>
      <c r="D621" t="s">
        <v>561</v>
      </c>
    </row>
    <row r="622" spans="1:4">
      <c r="A622">
        <v>74</v>
      </c>
      <c r="C622" t="s">
        <v>627</v>
      </c>
      <c r="D622" t="s">
        <v>561</v>
      </c>
    </row>
    <row r="623" spans="1:4">
      <c r="A623">
        <v>81</v>
      </c>
      <c r="C623" t="s">
        <v>627</v>
      </c>
      <c r="D623" t="s">
        <v>561</v>
      </c>
    </row>
    <row r="624" spans="1:4">
      <c r="A624">
        <v>95</v>
      </c>
      <c r="C624" t="s">
        <v>627</v>
      </c>
      <c r="D624" t="s">
        <v>561</v>
      </c>
    </row>
    <row r="625" spans="1:4">
      <c r="A625">
        <v>102</v>
      </c>
      <c r="C625" t="s">
        <v>627</v>
      </c>
      <c r="D625" t="s">
        <v>561</v>
      </c>
    </row>
    <row r="626" spans="1:4">
      <c r="A626">
        <v>109</v>
      </c>
      <c r="C626" t="s">
        <v>627</v>
      </c>
      <c r="D626" t="s">
        <v>561</v>
      </c>
    </row>
    <row r="627" spans="1:4">
      <c r="A627">
        <v>244</v>
      </c>
      <c r="B627" t="s">
        <v>627</v>
      </c>
      <c r="C627" t="s">
        <v>627</v>
      </c>
      <c r="D627" t="s">
        <v>561</v>
      </c>
    </row>
    <row r="628" spans="1:4">
      <c r="A628">
        <v>258</v>
      </c>
      <c r="B628" t="s">
        <v>627</v>
      </c>
      <c r="C628" t="s">
        <v>627</v>
      </c>
      <c r="D628" t="s">
        <v>561</v>
      </c>
    </row>
    <row r="629" spans="1:4">
      <c r="A629">
        <v>271</v>
      </c>
      <c r="C629" t="s">
        <v>627</v>
      </c>
      <c r="D629" t="s">
        <v>561</v>
      </c>
    </row>
    <row r="630" spans="1:4">
      <c r="A630">
        <v>451</v>
      </c>
      <c r="C630" t="s">
        <v>627</v>
      </c>
      <c r="D630" t="s">
        <v>561</v>
      </c>
    </row>
    <row r="631" spans="1:4">
      <c r="A631">
        <v>620</v>
      </c>
      <c r="C631" t="s">
        <v>1098</v>
      </c>
      <c r="D631" t="s">
        <v>2662</v>
      </c>
    </row>
    <row r="632" spans="1:4">
      <c r="A632">
        <v>203</v>
      </c>
      <c r="C632" t="s">
        <v>786</v>
      </c>
      <c r="D632" t="s">
        <v>787</v>
      </c>
    </row>
    <row r="633" spans="1:4">
      <c r="A633">
        <v>214</v>
      </c>
      <c r="B633" t="s">
        <v>799</v>
      </c>
      <c r="C633" t="s">
        <v>786</v>
      </c>
      <c r="D633" t="s">
        <v>787</v>
      </c>
    </row>
    <row r="634" spans="1:4">
      <c r="A634">
        <v>227</v>
      </c>
      <c r="C634" t="s">
        <v>786</v>
      </c>
      <c r="D634" t="s">
        <v>812</v>
      </c>
    </row>
    <row r="635" spans="1:4">
      <c r="A635">
        <v>202</v>
      </c>
      <c r="C635" t="s">
        <v>784</v>
      </c>
      <c r="D635" t="s">
        <v>785</v>
      </c>
    </row>
    <row r="636" spans="1:4">
      <c r="A636">
        <v>634</v>
      </c>
      <c r="C636" t="s">
        <v>783</v>
      </c>
      <c r="D636" t="s">
        <v>1111</v>
      </c>
    </row>
    <row r="637" spans="1:4">
      <c r="A637">
        <v>785</v>
      </c>
      <c r="C637" t="s">
        <v>783</v>
      </c>
      <c r="D637" t="s">
        <v>1111</v>
      </c>
    </row>
    <row r="638" spans="1:4">
      <c r="A638">
        <v>824</v>
      </c>
      <c r="C638" t="s">
        <v>783</v>
      </c>
      <c r="D638" t="s">
        <v>1111</v>
      </c>
    </row>
    <row r="639" spans="1:4">
      <c r="A639">
        <v>863</v>
      </c>
      <c r="C639" t="s">
        <v>783</v>
      </c>
      <c r="D639" t="s">
        <v>1111</v>
      </c>
    </row>
    <row r="640" spans="1:4">
      <c r="A640">
        <v>213</v>
      </c>
      <c r="B640" t="s">
        <v>796</v>
      </c>
      <c r="C640" t="s">
        <v>795</v>
      </c>
      <c r="D640" t="s">
        <v>797</v>
      </c>
    </row>
    <row r="641" spans="1:4">
      <c r="A641">
        <v>226</v>
      </c>
      <c r="C641" t="s">
        <v>795</v>
      </c>
      <c r="D641" t="s">
        <v>811</v>
      </c>
    </row>
    <row r="642" spans="1:4">
      <c r="A642">
        <v>621</v>
      </c>
      <c r="C642" t="s">
        <v>795</v>
      </c>
      <c r="D642" t="s">
        <v>1100</v>
      </c>
    </row>
    <row r="643" spans="1:4">
      <c r="A643">
        <v>647</v>
      </c>
      <c r="C643" t="s">
        <v>795</v>
      </c>
      <c r="D643" t="s">
        <v>1100</v>
      </c>
    </row>
    <row r="644" spans="1:4">
      <c r="A644">
        <v>660</v>
      </c>
      <c r="B644" t="s">
        <v>1119</v>
      </c>
      <c r="C644" t="s">
        <v>795</v>
      </c>
      <c r="D644" t="s">
        <v>1120</v>
      </c>
    </row>
    <row r="645" spans="1:4">
      <c r="A645">
        <v>674</v>
      </c>
      <c r="C645" t="s">
        <v>795</v>
      </c>
      <c r="D645" t="s">
        <v>1120</v>
      </c>
    </row>
    <row r="646" spans="1:4">
      <c r="A646">
        <v>688</v>
      </c>
      <c r="C646" t="s">
        <v>795</v>
      </c>
      <c r="D646" t="s">
        <v>1120</v>
      </c>
    </row>
    <row r="647" spans="1:4">
      <c r="A647">
        <v>702</v>
      </c>
      <c r="C647" t="s">
        <v>795</v>
      </c>
      <c r="D647" t="s">
        <v>1120</v>
      </c>
    </row>
    <row r="648" spans="1:4">
      <c r="A648">
        <v>716</v>
      </c>
      <c r="C648" t="s">
        <v>795</v>
      </c>
      <c r="D648" t="s">
        <v>1120</v>
      </c>
    </row>
    <row r="649" spans="1:4">
      <c r="A649">
        <v>772</v>
      </c>
      <c r="C649" t="s">
        <v>795</v>
      </c>
      <c r="D649" t="s">
        <v>1100</v>
      </c>
    </row>
    <row r="650" spans="1:4">
      <c r="A650">
        <v>798</v>
      </c>
      <c r="C650" t="s">
        <v>795</v>
      </c>
      <c r="D650" t="s">
        <v>1100</v>
      </c>
    </row>
    <row r="651" spans="1:4">
      <c r="A651">
        <v>811</v>
      </c>
      <c r="C651" t="s">
        <v>795</v>
      </c>
      <c r="D651" t="s">
        <v>1100</v>
      </c>
    </row>
    <row r="652" spans="1:4">
      <c r="A652">
        <v>837</v>
      </c>
      <c r="C652" t="s">
        <v>795</v>
      </c>
      <c r="D652" t="s">
        <v>1100</v>
      </c>
    </row>
    <row r="653" spans="1:4">
      <c r="A653">
        <v>850</v>
      </c>
      <c r="C653" t="s">
        <v>795</v>
      </c>
      <c r="D653" t="s">
        <v>1100</v>
      </c>
    </row>
    <row r="654" spans="1:4">
      <c r="A654">
        <v>876</v>
      </c>
      <c r="C654" t="s">
        <v>795</v>
      </c>
      <c r="D654" t="s">
        <v>1100</v>
      </c>
    </row>
    <row r="655" spans="1:4">
      <c r="A655">
        <v>889</v>
      </c>
      <c r="C655" t="s">
        <v>795</v>
      </c>
      <c r="D655" t="s">
        <v>1120</v>
      </c>
    </row>
    <row r="656" spans="1:4">
      <c r="A656">
        <v>903</v>
      </c>
      <c r="C656" t="s">
        <v>795</v>
      </c>
      <c r="D656" t="s">
        <v>1120</v>
      </c>
    </row>
    <row r="657" spans="1:4">
      <c r="A657">
        <v>917</v>
      </c>
      <c r="C657" t="s">
        <v>795</v>
      </c>
      <c r="D657" t="s">
        <v>1120</v>
      </c>
    </row>
    <row r="658" spans="1:4">
      <c r="A658">
        <v>931</v>
      </c>
      <c r="C658" t="s">
        <v>795</v>
      </c>
      <c r="D658" t="s">
        <v>1120</v>
      </c>
    </row>
    <row r="659" spans="1:4">
      <c r="A659">
        <v>945</v>
      </c>
      <c r="B659" t="s">
        <v>1119</v>
      </c>
      <c r="C659" t="s">
        <v>795</v>
      </c>
      <c r="D659" t="s">
        <v>1120</v>
      </c>
    </row>
    <row r="660" spans="1:4">
      <c r="A660">
        <v>959</v>
      </c>
      <c r="C660" t="s">
        <v>795</v>
      </c>
      <c r="D660" t="s">
        <v>1120</v>
      </c>
    </row>
    <row r="661" spans="1:4">
      <c r="A661">
        <v>225</v>
      </c>
      <c r="B661" t="s">
        <v>809</v>
      </c>
      <c r="C661" t="s">
        <v>808</v>
      </c>
      <c r="D661" t="s">
        <v>810</v>
      </c>
    </row>
    <row r="662" spans="1:4">
      <c r="A662">
        <v>224</v>
      </c>
      <c r="B662" t="s">
        <v>805</v>
      </c>
      <c r="C662" t="s">
        <v>804</v>
      </c>
      <c r="D662" t="s">
        <v>806</v>
      </c>
    </row>
    <row r="663" spans="1:4">
      <c r="A663">
        <v>661</v>
      </c>
      <c r="C663" t="s">
        <v>804</v>
      </c>
      <c r="D663" t="s">
        <v>1121</v>
      </c>
    </row>
    <row r="664" spans="1:4">
      <c r="A664">
        <v>675</v>
      </c>
      <c r="C664" t="s">
        <v>804</v>
      </c>
      <c r="D664" t="s">
        <v>1121</v>
      </c>
    </row>
    <row r="665" spans="1:4">
      <c r="A665">
        <v>689</v>
      </c>
      <c r="C665" t="s">
        <v>804</v>
      </c>
      <c r="D665" t="s">
        <v>1121</v>
      </c>
    </row>
    <row r="666" spans="1:4">
      <c r="A666">
        <v>703</v>
      </c>
      <c r="C666" t="s">
        <v>804</v>
      </c>
      <c r="D666" t="s">
        <v>1121</v>
      </c>
    </row>
    <row r="667" spans="1:4">
      <c r="A667">
        <v>717</v>
      </c>
      <c r="C667" t="s">
        <v>804</v>
      </c>
      <c r="D667" t="s">
        <v>1121</v>
      </c>
    </row>
    <row r="668" spans="1:4">
      <c r="A668">
        <v>890</v>
      </c>
      <c r="C668" t="s">
        <v>804</v>
      </c>
      <c r="D668" t="s">
        <v>1121</v>
      </c>
    </row>
    <row r="669" spans="1:4">
      <c r="A669">
        <v>904</v>
      </c>
      <c r="C669" t="s">
        <v>804</v>
      </c>
      <c r="D669" t="s">
        <v>1121</v>
      </c>
    </row>
    <row r="670" spans="1:4">
      <c r="A670">
        <v>918</v>
      </c>
      <c r="C670" t="s">
        <v>804</v>
      </c>
      <c r="D670" t="s">
        <v>1121</v>
      </c>
    </row>
    <row r="671" spans="1:4">
      <c r="A671">
        <v>932</v>
      </c>
      <c r="C671" t="s">
        <v>804</v>
      </c>
      <c r="D671" t="s">
        <v>1121</v>
      </c>
    </row>
    <row r="672" spans="1:4">
      <c r="A672">
        <v>946</v>
      </c>
      <c r="C672" t="s">
        <v>804</v>
      </c>
      <c r="D672" t="s">
        <v>1121</v>
      </c>
    </row>
    <row r="673" spans="1:4">
      <c r="A673">
        <v>960</v>
      </c>
      <c r="C673" t="s">
        <v>804</v>
      </c>
      <c r="D673" t="s">
        <v>1121</v>
      </c>
    </row>
    <row r="674" spans="1:4">
      <c r="A674">
        <v>5</v>
      </c>
      <c r="C674" t="s">
        <v>564</v>
      </c>
      <c r="D674" t="s">
        <v>540</v>
      </c>
    </row>
    <row r="675" spans="1:4">
      <c r="A675">
        <v>12</v>
      </c>
      <c r="B675" t="s">
        <v>560</v>
      </c>
      <c r="C675" t="s">
        <v>564</v>
      </c>
      <c r="D675" t="s">
        <v>540</v>
      </c>
    </row>
    <row r="676" spans="1:4">
      <c r="A676">
        <v>19</v>
      </c>
      <c r="B676" t="s">
        <v>560</v>
      </c>
      <c r="C676" t="s">
        <v>564</v>
      </c>
      <c r="D676" t="s">
        <v>540</v>
      </c>
    </row>
    <row r="677" spans="1:4">
      <c r="A677">
        <v>26</v>
      </c>
      <c r="B677" t="s">
        <v>591</v>
      </c>
      <c r="C677" t="s">
        <v>564</v>
      </c>
      <c r="D677" t="s">
        <v>540</v>
      </c>
    </row>
    <row r="678" spans="1:4">
      <c r="A678">
        <v>33</v>
      </c>
      <c r="B678" t="s">
        <v>560</v>
      </c>
      <c r="C678" t="s">
        <v>564</v>
      </c>
      <c r="D678" t="s">
        <v>540</v>
      </c>
    </row>
    <row r="679" spans="1:4">
      <c r="A679">
        <v>41</v>
      </c>
      <c r="C679" t="s">
        <v>564</v>
      </c>
      <c r="D679" t="s">
        <v>540</v>
      </c>
    </row>
    <row r="680" spans="1:4">
      <c r="A680">
        <v>48</v>
      </c>
      <c r="C680" t="s">
        <v>564</v>
      </c>
      <c r="D680" t="s">
        <v>540</v>
      </c>
    </row>
    <row r="681" spans="1:4">
      <c r="A681">
        <v>55</v>
      </c>
      <c r="C681" t="s">
        <v>564</v>
      </c>
      <c r="D681" t="s">
        <v>540</v>
      </c>
    </row>
    <row r="682" spans="1:4">
      <c r="A682">
        <v>62</v>
      </c>
      <c r="C682" t="s">
        <v>564</v>
      </c>
      <c r="D682" t="s">
        <v>540</v>
      </c>
    </row>
    <row r="683" spans="1:4">
      <c r="A683">
        <v>69</v>
      </c>
      <c r="C683" t="s">
        <v>564</v>
      </c>
      <c r="D683" t="s">
        <v>540</v>
      </c>
    </row>
    <row r="684" spans="1:4">
      <c r="A684">
        <v>76</v>
      </c>
      <c r="C684" t="s">
        <v>564</v>
      </c>
      <c r="D684" t="s">
        <v>540</v>
      </c>
    </row>
    <row r="685" spans="1:4">
      <c r="A685">
        <v>83</v>
      </c>
      <c r="C685" t="s">
        <v>564</v>
      </c>
      <c r="D685" t="s">
        <v>540</v>
      </c>
    </row>
    <row r="686" spans="1:4">
      <c r="A686">
        <v>90</v>
      </c>
      <c r="C686" t="s">
        <v>564</v>
      </c>
      <c r="D686" t="s">
        <v>540</v>
      </c>
    </row>
    <row r="687" spans="1:4">
      <c r="A687">
        <v>97</v>
      </c>
      <c r="C687" t="s">
        <v>564</v>
      </c>
      <c r="D687" t="s">
        <v>540</v>
      </c>
    </row>
    <row r="688" spans="1:4">
      <c r="A688">
        <v>104</v>
      </c>
      <c r="C688" t="s">
        <v>564</v>
      </c>
      <c r="D688" t="s">
        <v>540</v>
      </c>
    </row>
    <row r="689" spans="1:4">
      <c r="A689">
        <v>111</v>
      </c>
      <c r="C689" t="s">
        <v>564</v>
      </c>
      <c r="D689" t="s">
        <v>540</v>
      </c>
    </row>
    <row r="690" spans="1:4">
      <c r="A690">
        <v>118</v>
      </c>
      <c r="C690" t="s">
        <v>564</v>
      </c>
      <c r="D690" t="s">
        <v>540</v>
      </c>
    </row>
    <row r="691" spans="1:4">
      <c r="A691">
        <v>125</v>
      </c>
      <c r="C691" t="s">
        <v>564</v>
      </c>
      <c r="D691" t="s">
        <v>540</v>
      </c>
    </row>
    <row r="692" spans="1:4">
      <c r="A692">
        <v>132</v>
      </c>
      <c r="C692" t="s">
        <v>564</v>
      </c>
      <c r="D692" t="s">
        <v>540</v>
      </c>
    </row>
    <row r="693" spans="1:4">
      <c r="A693">
        <v>139</v>
      </c>
      <c r="C693" t="s">
        <v>564</v>
      </c>
      <c r="D693" t="s">
        <v>540</v>
      </c>
    </row>
    <row r="694" spans="1:4">
      <c r="A694">
        <v>146</v>
      </c>
      <c r="C694" t="s">
        <v>564</v>
      </c>
      <c r="D694" t="s">
        <v>540</v>
      </c>
    </row>
    <row r="695" spans="1:4">
      <c r="A695">
        <v>153</v>
      </c>
      <c r="C695" t="s">
        <v>564</v>
      </c>
      <c r="D695" t="s">
        <v>540</v>
      </c>
    </row>
    <row r="696" spans="1:4">
      <c r="A696">
        <v>162</v>
      </c>
      <c r="C696" t="s">
        <v>564</v>
      </c>
      <c r="D696" t="s">
        <v>540</v>
      </c>
    </row>
    <row r="697" spans="1:4">
      <c r="A697">
        <v>171</v>
      </c>
      <c r="C697" t="s">
        <v>564</v>
      </c>
      <c r="D697" t="s">
        <v>540</v>
      </c>
    </row>
    <row r="698" spans="1:4">
      <c r="A698">
        <v>180</v>
      </c>
      <c r="C698" t="s">
        <v>564</v>
      </c>
      <c r="D698" t="s">
        <v>540</v>
      </c>
    </row>
    <row r="699" spans="1:4">
      <c r="A699">
        <v>189</v>
      </c>
      <c r="C699" t="s">
        <v>564</v>
      </c>
      <c r="D699" t="s">
        <v>540</v>
      </c>
    </row>
    <row r="700" spans="1:4">
      <c r="A700">
        <v>198</v>
      </c>
      <c r="C700" t="s">
        <v>564</v>
      </c>
      <c r="D700" t="s">
        <v>540</v>
      </c>
    </row>
    <row r="701" spans="1:4">
      <c r="A701">
        <v>209</v>
      </c>
      <c r="B701" t="s">
        <v>560</v>
      </c>
      <c r="C701" t="s">
        <v>564</v>
      </c>
      <c r="D701" t="s">
        <v>540</v>
      </c>
    </row>
    <row r="702" spans="1:4">
      <c r="A702">
        <v>220</v>
      </c>
      <c r="C702" t="s">
        <v>564</v>
      </c>
      <c r="D702" t="s">
        <v>540</v>
      </c>
    </row>
    <row r="703" spans="1:4">
      <c r="A703">
        <v>233</v>
      </c>
      <c r="C703" t="s">
        <v>564</v>
      </c>
      <c r="D703" t="s">
        <v>540</v>
      </c>
    </row>
    <row r="704" spans="1:4">
      <c r="A704">
        <v>246</v>
      </c>
      <c r="C704" t="s">
        <v>564</v>
      </c>
      <c r="D704" t="s">
        <v>540</v>
      </c>
    </row>
    <row r="705" spans="1:4">
      <c r="A705">
        <v>260</v>
      </c>
      <c r="C705" t="s">
        <v>564</v>
      </c>
      <c r="D705" t="s">
        <v>540</v>
      </c>
    </row>
    <row r="706" spans="1:4">
      <c r="A706">
        <v>273</v>
      </c>
      <c r="B706" t="s">
        <v>627</v>
      </c>
      <c r="C706" t="s">
        <v>564</v>
      </c>
      <c r="D706" t="s">
        <v>540</v>
      </c>
    </row>
    <row r="707" spans="1:4">
      <c r="A707">
        <v>286</v>
      </c>
      <c r="C707" t="s">
        <v>564</v>
      </c>
      <c r="D707" t="s">
        <v>540</v>
      </c>
    </row>
    <row r="708" spans="1:4">
      <c r="A708">
        <v>299</v>
      </c>
      <c r="C708" t="s">
        <v>564</v>
      </c>
      <c r="D708" t="s">
        <v>540</v>
      </c>
    </row>
    <row r="709" spans="1:4">
      <c r="A709">
        <v>311</v>
      </c>
      <c r="C709" t="s">
        <v>564</v>
      </c>
      <c r="D709" t="s">
        <v>540</v>
      </c>
    </row>
    <row r="710" spans="1:4">
      <c r="A710">
        <v>323</v>
      </c>
      <c r="C710" t="s">
        <v>564</v>
      </c>
      <c r="D710" t="s">
        <v>540</v>
      </c>
    </row>
    <row r="711" spans="1:4">
      <c r="A711">
        <v>330</v>
      </c>
      <c r="B711" t="s">
        <v>560</v>
      </c>
      <c r="C711" t="s">
        <v>564</v>
      </c>
      <c r="D711" t="s">
        <v>540</v>
      </c>
    </row>
    <row r="712" spans="1:4">
      <c r="A712">
        <v>337</v>
      </c>
      <c r="B712" t="s">
        <v>560</v>
      </c>
      <c r="C712" t="s">
        <v>564</v>
      </c>
      <c r="D712" t="s">
        <v>540</v>
      </c>
    </row>
    <row r="713" spans="1:4">
      <c r="A713">
        <v>344</v>
      </c>
      <c r="B713" t="s">
        <v>560</v>
      </c>
      <c r="C713" t="s">
        <v>564</v>
      </c>
      <c r="D713" t="s">
        <v>540</v>
      </c>
    </row>
    <row r="714" spans="1:4">
      <c r="A714">
        <v>351</v>
      </c>
      <c r="B714" t="s">
        <v>560</v>
      </c>
      <c r="C714" t="s">
        <v>564</v>
      </c>
      <c r="D714" t="s">
        <v>540</v>
      </c>
    </row>
    <row r="715" spans="1:4">
      <c r="A715">
        <v>358</v>
      </c>
      <c r="B715" t="s">
        <v>560</v>
      </c>
      <c r="C715" t="s">
        <v>564</v>
      </c>
      <c r="D715" t="s">
        <v>540</v>
      </c>
    </row>
    <row r="716" spans="1:4">
      <c r="A716">
        <v>365</v>
      </c>
      <c r="B716" t="s">
        <v>560</v>
      </c>
      <c r="C716" t="s">
        <v>564</v>
      </c>
      <c r="D716" t="s">
        <v>540</v>
      </c>
    </row>
    <row r="717" spans="1:4">
      <c r="A717">
        <v>372</v>
      </c>
      <c r="B717" t="s">
        <v>560</v>
      </c>
      <c r="C717" t="s">
        <v>564</v>
      </c>
      <c r="D717" t="s">
        <v>540</v>
      </c>
    </row>
    <row r="718" spans="1:4">
      <c r="A718">
        <v>379</v>
      </c>
      <c r="B718" t="s">
        <v>627</v>
      </c>
      <c r="C718" t="s">
        <v>564</v>
      </c>
      <c r="D718" t="s">
        <v>540</v>
      </c>
    </row>
    <row r="719" spans="1:4">
      <c r="A719">
        <v>386</v>
      </c>
      <c r="B719" t="s">
        <v>627</v>
      </c>
      <c r="C719" t="s">
        <v>564</v>
      </c>
      <c r="D719" t="s">
        <v>540</v>
      </c>
    </row>
    <row r="720" spans="1:4">
      <c r="A720">
        <v>393</v>
      </c>
      <c r="B720" t="s">
        <v>627</v>
      </c>
      <c r="C720" t="s">
        <v>564</v>
      </c>
      <c r="D720" t="s">
        <v>540</v>
      </c>
    </row>
    <row r="721" spans="1:4">
      <c r="A721">
        <v>400</v>
      </c>
      <c r="B721" t="s">
        <v>560</v>
      </c>
      <c r="C721" t="s">
        <v>564</v>
      </c>
      <c r="D721" t="s">
        <v>540</v>
      </c>
    </row>
    <row r="722" spans="1:4">
      <c r="A722">
        <v>407</v>
      </c>
      <c r="B722" t="s">
        <v>560</v>
      </c>
      <c r="C722" t="s">
        <v>564</v>
      </c>
      <c r="D722" t="s">
        <v>540</v>
      </c>
    </row>
    <row r="723" spans="1:4">
      <c r="A723">
        <v>414</v>
      </c>
      <c r="B723" t="s">
        <v>560</v>
      </c>
      <c r="C723" t="s">
        <v>564</v>
      </c>
      <c r="D723" t="s">
        <v>540</v>
      </c>
    </row>
    <row r="724" spans="1:4">
      <c r="A724">
        <v>421</v>
      </c>
      <c r="B724" t="s">
        <v>560</v>
      </c>
      <c r="C724" t="s">
        <v>564</v>
      </c>
      <c r="D724" t="s">
        <v>540</v>
      </c>
    </row>
    <row r="725" spans="1:4">
      <c r="A725">
        <v>428</v>
      </c>
      <c r="B725" t="s">
        <v>560</v>
      </c>
      <c r="C725" t="s">
        <v>564</v>
      </c>
      <c r="D725" t="s">
        <v>540</v>
      </c>
    </row>
    <row r="726" spans="1:4">
      <c r="A726">
        <v>436</v>
      </c>
      <c r="B726" t="s">
        <v>560</v>
      </c>
      <c r="C726" t="s">
        <v>564</v>
      </c>
      <c r="D726" t="s">
        <v>540</v>
      </c>
    </row>
    <row r="727" spans="1:4">
      <c r="A727">
        <v>444</v>
      </c>
      <c r="B727" t="s">
        <v>560</v>
      </c>
      <c r="C727" t="s">
        <v>564</v>
      </c>
      <c r="D727" t="s">
        <v>540</v>
      </c>
    </row>
    <row r="728" spans="1:4">
      <c r="A728">
        <v>453</v>
      </c>
      <c r="B728" t="s">
        <v>560</v>
      </c>
      <c r="C728" t="s">
        <v>564</v>
      </c>
      <c r="D728" t="s">
        <v>540</v>
      </c>
    </row>
    <row r="729" spans="1:4">
      <c r="A729">
        <v>240</v>
      </c>
      <c r="C729" t="s">
        <v>825</v>
      </c>
      <c r="D729" t="s">
        <v>826</v>
      </c>
    </row>
    <row r="730" spans="1:4">
      <c r="A730">
        <v>239</v>
      </c>
      <c r="C730" t="s">
        <v>823</v>
      </c>
      <c r="D730" t="s">
        <v>824</v>
      </c>
    </row>
    <row r="731" spans="1:4">
      <c r="A731">
        <v>284</v>
      </c>
      <c r="C731" t="s">
        <v>2632</v>
      </c>
      <c r="D731" t="s">
        <v>2633</v>
      </c>
    </row>
    <row r="732" spans="1:4">
      <c r="A732">
        <v>297</v>
      </c>
      <c r="C732" t="s">
        <v>2632</v>
      </c>
      <c r="D732" t="s">
        <v>2633</v>
      </c>
    </row>
    <row r="733" spans="1:4">
      <c r="A733">
        <v>309</v>
      </c>
      <c r="C733" t="s">
        <v>2632</v>
      </c>
      <c r="D733" t="s">
        <v>2633</v>
      </c>
    </row>
    <row r="734" spans="1:4">
      <c r="A734">
        <v>321</v>
      </c>
      <c r="C734" t="s">
        <v>2632</v>
      </c>
      <c r="D734" t="s">
        <v>2633</v>
      </c>
    </row>
    <row r="735" spans="1:4">
      <c r="A735">
        <v>380</v>
      </c>
      <c r="B735" t="s">
        <v>923</v>
      </c>
      <c r="C735" t="s">
        <v>923</v>
      </c>
      <c r="D735" t="s">
        <v>565</v>
      </c>
    </row>
    <row r="736" spans="1:4">
      <c r="A736">
        <v>75</v>
      </c>
      <c r="C736" t="s">
        <v>2608</v>
      </c>
      <c r="D736" t="s">
        <v>2609</v>
      </c>
    </row>
    <row r="737" spans="1:4">
      <c r="A737">
        <v>82</v>
      </c>
      <c r="C737" t="s">
        <v>2610</v>
      </c>
      <c r="D737" t="s">
        <v>2609</v>
      </c>
    </row>
    <row r="738" spans="1:4">
      <c r="A738">
        <v>96</v>
      </c>
      <c r="C738" t="s">
        <v>2613</v>
      </c>
      <c r="D738" t="s">
        <v>2609</v>
      </c>
    </row>
    <row r="739" spans="1:4">
      <c r="A739">
        <v>103</v>
      </c>
      <c r="C739" t="s">
        <v>2614</v>
      </c>
      <c r="D739" t="s">
        <v>2609</v>
      </c>
    </row>
    <row r="740" spans="1:4">
      <c r="A740">
        <v>110</v>
      </c>
      <c r="C740" t="s">
        <v>2615</v>
      </c>
      <c r="D740" t="s">
        <v>2609</v>
      </c>
    </row>
    <row r="741" spans="1:4">
      <c r="A741">
        <v>89</v>
      </c>
      <c r="C741" t="s">
        <v>2611</v>
      </c>
      <c r="D741" t="s">
        <v>2612</v>
      </c>
    </row>
    <row r="742" spans="1:4">
      <c r="A742">
        <v>117</v>
      </c>
      <c r="C742" t="s">
        <v>2617</v>
      </c>
      <c r="D742" t="s">
        <v>2618</v>
      </c>
    </row>
    <row r="743" spans="1:4">
      <c r="A743">
        <v>124</v>
      </c>
      <c r="C743" t="s">
        <v>2620</v>
      </c>
      <c r="D743" t="s">
        <v>2618</v>
      </c>
    </row>
    <row r="744" spans="1:4">
      <c r="A744">
        <v>131</v>
      </c>
      <c r="C744" t="s">
        <v>2622</v>
      </c>
      <c r="D744" t="s">
        <v>2618</v>
      </c>
    </row>
    <row r="745" spans="1:4">
      <c r="A745">
        <v>138</v>
      </c>
      <c r="C745" t="s">
        <v>725</v>
      </c>
      <c r="D745" t="s">
        <v>563</v>
      </c>
    </row>
    <row r="746" spans="1:4">
      <c r="A746">
        <v>145</v>
      </c>
      <c r="C746" t="s">
        <v>696</v>
      </c>
      <c r="D746" t="s">
        <v>563</v>
      </c>
    </row>
    <row r="747" spans="1:4">
      <c r="A747">
        <v>152</v>
      </c>
      <c r="C747" t="s">
        <v>701</v>
      </c>
      <c r="D747" t="s">
        <v>563</v>
      </c>
    </row>
    <row r="748" spans="1:4">
      <c r="A748">
        <v>161</v>
      </c>
      <c r="C748" t="s">
        <v>2623</v>
      </c>
      <c r="D748" t="s">
        <v>2612</v>
      </c>
    </row>
    <row r="749" spans="1:4">
      <c r="A749">
        <v>170</v>
      </c>
      <c r="C749" t="s">
        <v>2624</v>
      </c>
      <c r="D749" t="s">
        <v>2612</v>
      </c>
    </row>
    <row r="750" spans="1:4">
      <c r="A750">
        <v>179</v>
      </c>
      <c r="C750" t="s">
        <v>2625</v>
      </c>
      <c r="D750" t="s">
        <v>2612</v>
      </c>
    </row>
    <row r="751" spans="1:4">
      <c r="A751">
        <v>188</v>
      </c>
      <c r="C751" t="s">
        <v>776</v>
      </c>
      <c r="D751" t="s">
        <v>563</v>
      </c>
    </row>
    <row r="752" spans="1:4">
      <c r="A752">
        <v>197</v>
      </c>
      <c r="C752" t="s">
        <v>779</v>
      </c>
      <c r="D752" t="s">
        <v>563</v>
      </c>
    </row>
    <row r="753" spans="1:4">
      <c r="A753">
        <v>329</v>
      </c>
      <c r="C753" t="s">
        <v>2648</v>
      </c>
      <c r="D753" t="s">
        <v>2612</v>
      </c>
    </row>
    <row r="754" spans="1:4">
      <c r="A754">
        <v>208</v>
      </c>
      <c r="C754" t="s">
        <v>2628</v>
      </c>
      <c r="D754" t="s">
        <v>2612</v>
      </c>
    </row>
    <row r="755" spans="1:4">
      <c r="A755">
        <v>219</v>
      </c>
      <c r="C755" t="s">
        <v>2629</v>
      </c>
      <c r="D755" t="s">
        <v>2612</v>
      </c>
    </row>
    <row r="756" spans="1:4">
      <c r="A756">
        <v>232</v>
      </c>
      <c r="C756" t="s">
        <v>2630</v>
      </c>
      <c r="D756" t="s">
        <v>2612</v>
      </c>
    </row>
    <row r="757" spans="1:4">
      <c r="A757">
        <v>245</v>
      </c>
      <c r="B757" t="s">
        <v>828</v>
      </c>
      <c r="C757" t="s">
        <v>828</v>
      </c>
      <c r="D757" t="s">
        <v>2609</v>
      </c>
    </row>
    <row r="758" spans="1:4">
      <c r="A758">
        <v>259</v>
      </c>
      <c r="B758" t="s">
        <v>839</v>
      </c>
      <c r="C758" t="s">
        <v>839</v>
      </c>
      <c r="D758" t="s">
        <v>2609</v>
      </c>
    </row>
    <row r="759" spans="1:4">
      <c r="A759">
        <v>272</v>
      </c>
      <c r="C759" t="s">
        <v>2631</v>
      </c>
      <c r="D759" t="s">
        <v>2609</v>
      </c>
    </row>
    <row r="760" spans="1:4">
      <c r="A760">
        <v>285</v>
      </c>
      <c r="C760" t="s">
        <v>2634</v>
      </c>
      <c r="D760" t="s">
        <v>2609</v>
      </c>
    </row>
    <row r="761" spans="1:4">
      <c r="A761">
        <v>298</v>
      </c>
      <c r="C761" t="s">
        <v>2635</v>
      </c>
      <c r="D761" t="s">
        <v>2609</v>
      </c>
    </row>
    <row r="762" spans="1:4">
      <c r="A762">
        <v>310</v>
      </c>
      <c r="C762" t="s">
        <v>2641</v>
      </c>
      <c r="D762" t="s">
        <v>2609</v>
      </c>
    </row>
    <row r="763" spans="1:4">
      <c r="A763">
        <v>322</v>
      </c>
      <c r="C763" t="s">
        <v>2647</v>
      </c>
      <c r="D763" t="s">
        <v>2609</v>
      </c>
    </row>
    <row r="764" spans="1:4">
      <c r="A764">
        <v>6</v>
      </c>
      <c r="D764" t="s">
        <v>565</v>
      </c>
    </row>
    <row r="765" spans="1:4">
      <c r="A765">
        <v>7</v>
      </c>
    </row>
    <row r="766" spans="1:4">
      <c r="A766">
        <v>13</v>
      </c>
      <c r="D766" t="s">
        <v>565</v>
      </c>
    </row>
    <row r="767" spans="1:4">
      <c r="A767">
        <v>14</v>
      </c>
    </row>
    <row r="768" spans="1:4">
      <c r="A768">
        <v>20</v>
      </c>
      <c r="D768" t="s">
        <v>565</v>
      </c>
    </row>
    <row r="769" spans="1:4">
      <c r="A769">
        <v>21</v>
      </c>
    </row>
    <row r="770" spans="1:4">
      <c r="A770">
        <v>27</v>
      </c>
      <c r="D770" t="s">
        <v>565</v>
      </c>
    </row>
    <row r="771" spans="1:4">
      <c r="A771">
        <v>28</v>
      </c>
    </row>
    <row r="772" spans="1:4">
      <c r="A772">
        <v>34</v>
      </c>
      <c r="D772" t="s">
        <v>565</v>
      </c>
    </row>
    <row r="773" spans="1:4">
      <c r="A773">
        <v>35</v>
      </c>
    </row>
    <row r="774" spans="1:4">
      <c r="A774">
        <v>36</v>
      </c>
    </row>
    <row r="775" spans="1:4">
      <c r="A775">
        <v>42</v>
      </c>
      <c r="D775" t="s">
        <v>565</v>
      </c>
    </row>
    <row r="776" spans="1:4">
      <c r="A776">
        <v>43</v>
      </c>
    </row>
    <row r="777" spans="1:4">
      <c r="A777">
        <v>49</v>
      </c>
      <c r="D777" t="s">
        <v>565</v>
      </c>
    </row>
    <row r="778" spans="1:4">
      <c r="A778">
        <v>50</v>
      </c>
    </row>
    <row r="779" spans="1:4">
      <c r="A779">
        <v>56</v>
      </c>
      <c r="D779" t="s">
        <v>565</v>
      </c>
    </row>
    <row r="780" spans="1:4">
      <c r="A780">
        <v>57</v>
      </c>
    </row>
    <row r="781" spans="1:4">
      <c r="A781">
        <v>63</v>
      </c>
      <c r="D781" t="s">
        <v>565</v>
      </c>
    </row>
    <row r="782" spans="1:4">
      <c r="A782">
        <v>64</v>
      </c>
    </row>
    <row r="783" spans="1:4">
      <c r="A783">
        <v>70</v>
      </c>
      <c r="D783" t="s">
        <v>565</v>
      </c>
    </row>
    <row r="784" spans="1:4">
      <c r="A784">
        <v>71</v>
      </c>
    </row>
    <row r="785" spans="1:4">
      <c r="A785">
        <v>77</v>
      </c>
      <c r="D785" t="s">
        <v>565</v>
      </c>
    </row>
    <row r="786" spans="1:4">
      <c r="A786">
        <v>78</v>
      </c>
    </row>
    <row r="787" spans="1:4">
      <c r="A787">
        <v>84</v>
      </c>
      <c r="D787" t="s">
        <v>565</v>
      </c>
    </row>
    <row r="788" spans="1:4">
      <c r="A788">
        <v>85</v>
      </c>
    </row>
    <row r="789" spans="1:4">
      <c r="A789">
        <v>91</v>
      </c>
      <c r="D789" t="s">
        <v>565</v>
      </c>
    </row>
    <row r="790" spans="1:4">
      <c r="A790">
        <v>92</v>
      </c>
    </row>
    <row r="791" spans="1:4">
      <c r="A791">
        <v>98</v>
      </c>
      <c r="D791" t="s">
        <v>565</v>
      </c>
    </row>
    <row r="792" spans="1:4">
      <c r="A792">
        <v>99</v>
      </c>
    </row>
    <row r="793" spans="1:4">
      <c r="A793">
        <v>105</v>
      </c>
      <c r="D793" t="s">
        <v>565</v>
      </c>
    </row>
    <row r="794" spans="1:4">
      <c r="A794">
        <v>106</v>
      </c>
    </row>
    <row r="795" spans="1:4">
      <c r="A795">
        <v>112</v>
      </c>
      <c r="D795" t="s">
        <v>565</v>
      </c>
    </row>
    <row r="796" spans="1:4">
      <c r="A796">
        <v>113</v>
      </c>
    </row>
    <row r="797" spans="1:4">
      <c r="A797">
        <v>119</v>
      </c>
      <c r="D797" t="s">
        <v>565</v>
      </c>
    </row>
    <row r="798" spans="1:4">
      <c r="A798">
        <v>120</v>
      </c>
    </row>
    <row r="799" spans="1:4">
      <c r="A799">
        <v>126</v>
      </c>
      <c r="D799" t="s">
        <v>565</v>
      </c>
    </row>
    <row r="800" spans="1:4">
      <c r="A800">
        <v>127</v>
      </c>
    </row>
    <row r="801" spans="1:4">
      <c r="A801">
        <v>133</v>
      </c>
      <c r="D801" t="s">
        <v>565</v>
      </c>
    </row>
    <row r="802" spans="1:4">
      <c r="A802">
        <v>134</v>
      </c>
    </row>
    <row r="803" spans="1:4">
      <c r="A803">
        <v>140</v>
      </c>
      <c r="D803" t="s">
        <v>565</v>
      </c>
    </row>
    <row r="804" spans="1:4">
      <c r="A804">
        <v>141</v>
      </c>
    </row>
    <row r="805" spans="1:4">
      <c r="A805">
        <v>147</v>
      </c>
      <c r="D805" t="s">
        <v>565</v>
      </c>
    </row>
    <row r="806" spans="1:4">
      <c r="A806">
        <v>148</v>
      </c>
    </row>
    <row r="807" spans="1:4">
      <c r="A807">
        <v>154</v>
      </c>
      <c r="D807" t="s">
        <v>565</v>
      </c>
    </row>
    <row r="808" spans="1:4">
      <c r="A808">
        <v>155</v>
      </c>
    </row>
    <row r="809" spans="1:4">
      <c r="A809">
        <v>158</v>
      </c>
      <c r="D809" t="s">
        <v>733</v>
      </c>
    </row>
    <row r="810" spans="1:4">
      <c r="A810">
        <v>159</v>
      </c>
      <c r="D810" t="s">
        <v>734</v>
      </c>
    </row>
    <row r="811" spans="1:4">
      <c r="A811">
        <v>163</v>
      </c>
      <c r="D811" t="s">
        <v>565</v>
      </c>
    </row>
    <row r="812" spans="1:4">
      <c r="A812">
        <v>164</v>
      </c>
    </row>
    <row r="813" spans="1:4">
      <c r="A813">
        <v>172</v>
      </c>
      <c r="D813" t="s">
        <v>565</v>
      </c>
    </row>
    <row r="814" spans="1:4">
      <c r="A814">
        <v>173</v>
      </c>
    </row>
    <row r="815" spans="1:4">
      <c r="A815">
        <v>181</v>
      </c>
      <c r="D815" t="s">
        <v>565</v>
      </c>
    </row>
    <row r="816" spans="1:4">
      <c r="A816">
        <v>182</v>
      </c>
    </row>
    <row r="817" spans="1:4">
      <c r="A817">
        <v>185</v>
      </c>
      <c r="D817" t="s">
        <v>775</v>
      </c>
    </row>
    <row r="818" spans="1:4">
      <c r="A818">
        <v>186</v>
      </c>
      <c r="D818" t="s">
        <v>770</v>
      </c>
    </row>
    <row r="819" spans="1:4">
      <c r="A819">
        <v>190</v>
      </c>
      <c r="D819" t="s">
        <v>565</v>
      </c>
    </row>
    <row r="820" spans="1:4">
      <c r="A820">
        <v>191</v>
      </c>
    </row>
    <row r="821" spans="1:4">
      <c r="A821">
        <v>194</v>
      </c>
      <c r="D821" t="s">
        <v>768</v>
      </c>
    </row>
    <row r="822" spans="1:4">
      <c r="A822">
        <v>195</v>
      </c>
      <c r="D822" t="s">
        <v>770</v>
      </c>
    </row>
    <row r="823" spans="1:4">
      <c r="A823">
        <v>199</v>
      </c>
      <c r="D823" t="s">
        <v>565</v>
      </c>
    </row>
    <row r="824" spans="1:4">
      <c r="A824">
        <v>200</v>
      </c>
    </row>
    <row r="825" spans="1:4">
      <c r="A825">
        <v>210</v>
      </c>
      <c r="D825" t="s">
        <v>565</v>
      </c>
    </row>
    <row r="826" spans="1:4">
      <c r="A826">
        <v>211</v>
      </c>
    </row>
    <row r="827" spans="1:4">
      <c r="A827">
        <v>221</v>
      </c>
      <c r="D827" t="s">
        <v>565</v>
      </c>
    </row>
    <row r="828" spans="1:4">
      <c r="A828">
        <v>222</v>
      </c>
    </row>
    <row r="829" spans="1:4">
      <c r="A829">
        <v>234</v>
      </c>
      <c r="D829" t="s">
        <v>565</v>
      </c>
    </row>
    <row r="830" spans="1:4">
      <c r="A830">
        <v>235</v>
      </c>
    </row>
    <row r="831" spans="1:4">
      <c r="A831">
        <v>247</v>
      </c>
      <c r="D831" t="s">
        <v>565</v>
      </c>
    </row>
    <row r="832" spans="1:4">
      <c r="A832">
        <v>248</v>
      </c>
    </row>
    <row r="833" spans="1:4">
      <c r="A833">
        <v>249</v>
      </c>
    </row>
    <row r="834" spans="1:4">
      <c r="A834">
        <v>261</v>
      </c>
      <c r="D834" t="s">
        <v>565</v>
      </c>
    </row>
    <row r="835" spans="1:4">
      <c r="A835">
        <v>262</v>
      </c>
    </row>
    <row r="836" spans="1:4">
      <c r="A836">
        <v>274</v>
      </c>
      <c r="D836" t="s">
        <v>565</v>
      </c>
    </row>
    <row r="837" spans="1:4">
      <c r="A837">
        <v>275</v>
      </c>
    </row>
    <row r="838" spans="1:4">
      <c r="A838">
        <v>287</v>
      </c>
    </row>
    <row r="839" spans="1:4">
      <c r="A839">
        <v>288</v>
      </c>
    </row>
    <row r="840" spans="1:4">
      <c r="A840">
        <v>300</v>
      </c>
    </row>
    <row r="841" spans="1:4">
      <c r="A841">
        <v>301</v>
      </c>
    </row>
    <row r="842" spans="1:4">
      <c r="A842">
        <v>308</v>
      </c>
      <c r="D842" t="s">
        <v>770</v>
      </c>
    </row>
    <row r="843" spans="1:4">
      <c r="A843">
        <v>312</v>
      </c>
    </row>
    <row r="844" spans="1:4">
      <c r="A844">
        <v>313</v>
      </c>
    </row>
    <row r="845" spans="1:4">
      <c r="A845">
        <v>320</v>
      </c>
      <c r="D845" t="s">
        <v>770</v>
      </c>
    </row>
    <row r="846" spans="1:4">
      <c r="A846">
        <v>324</v>
      </c>
    </row>
    <row r="847" spans="1:4">
      <c r="A847">
        <v>325</v>
      </c>
    </row>
    <row r="848" spans="1:4">
      <c r="A848">
        <v>331</v>
      </c>
      <c r="D848" t="s">
        <v>565</v>
      </c>
    </row>
    <row r="849" spans="1:4">
      <c r="A849">
        <v>332</v>
      </c>
    </row>
    <row r="850" spans="1:4">
      <c r="A850">
        <v>338</v>
      </c>
      <c r="D850" t="s">
        <v>565</v>
      </c>
    </row>
    <row r="851" spans="1:4">
      <c r="A851">
        <v>339</v>
      </c>
    </row>
    <row r="852" spans="1:4">
      <c r="A852">
        <v>345</v>
      </c>
      <c r="D852" t="s">
        <v>565</v>
      </c>
    </row>
    <row r="853" spans="1:4">
      <c r="A853">
        <v>346</v>
      </c>
    </row>
    <row r="854" spans="1:4">
      <c r="A854">
        <v>352</v>
      </c>
      <c r="D854" t="s">
        <v>565</v>
      </c>
    </row>
    <row r="855" spans="1:4">
      <c r="A855">
        <v>353</v>
      </c>
    </row>
    <row r="856" spans="1:4">
      <c r="A856">
        <v>359</v>
      </c>
      <c r="D856" t="s">
        <v>565</v>
      </c>
    </row>
    <row r="857" spans="1:4">
      <c r="A857">
        <v>360</v>
      </c>
    </row>
    <row r="858" spans="1:4">
      <c r="A858">
        <v>366</v>
      </c>
      <c r="D858" t="s">
        <v>565</v>
      </c>
    </row>
    <row r="859" spans="1:4">
      <c r="A859">
        <v>367</v>
      </c>
    </row>
    <row r="860" spans="1:4">
      <c r="A860">
        <v>373</v>
      </c>
      <c r="D860" t="s">
        <v>565</v>
      </c>
    </row>
    <row r="861" spans="1:4">
      <c r="A861">
        <v>374</v>
      </c>
    </row>
    <row r="862" spans="1:4">
      <c r="A862">
        <v>381</v>
      </c>
    </row>
    <row r="863" spans="1:4">
      <c r="A863">
        <v>387</v>
      </c>
      <c r="D863" t="s">
        <v>565</v>
      </c>
    </row>
    <row r="864" spans="1:4">
      <c r="A864">
        <v>388</v>
      </c>
    </row>
    <row r="865" spans="1:4">
      <c r="A865">
        <v>394</v>
      </c>
      <c r="D865" t="s">
        <v>565</v>
      </c>
    </row>
    <row r="866" spans="1:4">
      <c r="A866">
        <v>395</v>
      </c>
    </row>
    <row r="867" spans="1:4">
      <c r="A867">
        <v>401</v>
      </c>
      <c r="D867" t="s">
        <v>565</v>
      </c>
    </row>
    <row r="868" spans="1:4">
      <c r="A868">
        <v>402</v>
      </c>
    </row>
    <row r="869" spans="1:4">
      <c r="A869">
        <v>408</v>
      </c>
      <c r="D869" t="s">
        <v>565</v>
      </c>
    </row>
    <row r="870" spans="1:4">
      <c r="A870">
        <v>409</v>
      </c>
    </row>
    <row r="871" spans="1:4">
      <c r="A871">
        <v>415</v>
      </c>
      <c r="D871" t="s">
        <v>565</v>
      </c>
    </row>
    <row r="872" spans="1:4">
      <c r="A872">
        <v>416</v>
      </c>
    </row>
    <row r="873" spans="1:4">
      <c r="A873">
        <v>422</v>
      </c>
      <c r="D873" t="s">
        <v>565</v>
      </c>
    </row>
    <row r="874" spans="1:4">
      <c r="A874">
        <v>423</v>
      </c>
    </row>
    <row r="875" spans="1:4">
      <c r="A875">
        <v>429</v>
      </c>
      <c r="D875" t="s">
        <v>565</v>
      </c>
    </row>
    <row r="876" spans="1:4">
      <c r="A876">
        <v>430</v>
      </c>
    </row>
    <row r="877" spans="1:4">
      <c r="A877">
        <v>437</v>
      </c>
      <c r="D877" t="s">
        <v>565</v>
      </c>
    </row>
    <row r="878" spans="1:4">
      <c r="A878">
        <v>438</v>
      </c>
    </row>
    <row r="879" spans="1:4">
      <c r="A879">
        <v>445</v>
      </c>
      <c r="D879" t="s">
        <v>565</v>
      </c>
    </row>
    <row r="880" spans="1:4">
      <c r="A880">
        <v>446</v>
      </c>
    </row>
    <row r="881" spans="1:4">
      <c r="A881">
        <v>454</v>
      </c>
      <c r="D881" t="s">
        <v>565</v>
      </c>
    </row>
    <row r="882" spans="1:4">
      <c r="A882">
        <v>455</v>
      </c>
    </row>
    <row r="883" spans="1:4">
      <c r="A883">
        <v>457</v>
      </c>
      <c r="D883" t="s">
        <v>972</v>
      </c>
    </row>
    <row r="884" spans="1:4">
      <c r="A884">
        <v>458</v>
      </c>
      <c r="D884" t="s">
        <v>973</v>
      </c>
    </row>
    <row r="885" spans="1:4">
      <c r="A885">
        <v>459</v>
      </c>
      <c r="D885" t="s">
        <v>974</v>
      </c>
    </row>
    <row r="886" spans="1:4">
      <c r="A886">
        <v>460</v>
      </c>
    </row>
    <row r="887" spans="1:4">
      <c r="A887">
        <v>462</v>
      </c>
      <c r="D887" t="s">
        <v>978</v>
      </c>
    </row>
    <row r="888" spans="1:4">
      <c r="A888">
        <v>463</v>
      </c>
      <c r="D888" t="s">
        <v>979</v>
      </c>
    </row>
    <row r="889" spans="1:4">
      <c r="A889">
        <v>464</v>
      </c>
      <c r="D889" t="s">
        <v>980</v>
      </c>
    </row>
    <row r="890" spans="1:4">
      <c r="A890">
        <v>465</v>
      </c>
    </row>
    <row r="891" spans="1:4">
      <c r="A891">
        <v>467</v>
      </c>
      <c r="D891" t="s">
        <v>983</v>
      </c>
    </row>
    <row r="892" spans="1:4">
      <c r="A892">
        <v>468</v>
      </c>
      <c r="D892" t="s">
        <v>984</v>
      </c>
    </row>
    <row r="893" spans="1:4">
      <c r="A893">
        <v>469</v>
      </c>
      <c r="D893" t="s">
        <v>980</v>
      </c>
    </row>
    <row r="894" spans="1:4">
      <c r="A894">
        <v>470</v>
      </c>
    </row>
    <row r="895" spans="1:4">
      <c r="A895">
        <v>472</v>
      </c>
      <c r="D895" t="s">
        <v>988</v>
      </c>
    </row>
    <row r="896" spans="1:4">
      <c r="A896">
        <v>473</v>
      </c>
      <c r="D896" t="s">
        <v>984</v>
      </c>
    </row>
    <row r="897" spans="1:4">
      <c r="A897">
        <v>474</v>
      </c>
      <c r="D897" t="s">
        <v>989</v>
      </c>
    </row>
    <row r="898" spans="1:4">
      <c r="A898">
        <v>475</v>
      </c>
    </row>
    <row r="899" spans="1:4">
      <c r="A899">
        <v>477</v>
      </c>
      <c r="D899" t="s">
        <v>993</v>
      </c>
    </row>
    <row r="900" spans="1:4">
      <c r="A900">
        <v>478</v>
      </c>
      <c r="D900" t="s">
        <v>994</v>
      </c>
    </row>
    <row r="901" spans="1:4">
      <c r="A901">
        <v>479</v>
      </c>
      <c r="D901" t="s">
        <v>989</v>
      </c>
    </row>
    <row r="902" spans="1:4">
      <c r="A902">
        <v>480</v>
      </c>
    </row>
    <row r="903" spans="1:4">
      <c r="A903">
        <v>482</v>
      </c>
      <c r="D903" t="s">
        <v>996</v>
      </c>
    </row>
    <row r="904" spans="1:4">
      <c r="A904">
        <v>483</v>
      </c>
      <c r="D904" t="s">
        <v>997</v>
      </c>
    </row>
    <row r="905" spans="1:4">
      <c r="A905">
        <v>484</v>
      </c>
      <c r="D905" t="s">
        <v>998</v>
      </c>
    </row>
    <row r="906" spans="1:4">
      <c r="A906">
        <v>485</v>
      </c>
    </row>
    <row r="907" spans="1:4">
      <c r="A907">
        <v>487</v>
      </c>
      <c r="D907" t="s">
        <v>1000</v>
      </c>
    </row>
    <row r="908" spans="1:4">
      <c r="A908">
        <v>488</v>
      </c>
      <c r="D908" t="s">
        <v>1001</v>
      </c>
    </row>
    <row r="909" spans="1:4">
      <c r="A909">
        <v>489</v>
      </c>
      <c r="D909" t="s">
        <v>1002</v>
      </c>
    </row>
    <row r="910" spans="1:4">
      <c r="A910">
        <v>490</v>
      </c>
    </row>
    <row r="911" spans="1:4">
      <c r="A911">
        <v>495</v>
      </c>
    </row>
    <row r="912" spans="1:4">
      <c r="A912">
        <v>501</v>
      </c>
      <c r="D912" t="s">
        <v>1021</v>
      </c>
    </row>
    <row r="913" spans="1:4">
      <c r="A913">
        <v>502</v>
      </c>
    </row>
    <row r="914" spans="1:4">
      <c r="A914">
        <v>504</v>
      </c>
      <c r="D914" t="s">
        <v>1022</v>
      </c>
    </row>
    <row r="915" spans="1:4">
      <c r="A915">
        <v>505</v>
      </c>
    </row>
    <row r="916" spans="1:4">
      <c r="A916">
        <v>507</v>
      </c>
      <c r="D916" t="s">
        <v>1023</v>
      </c>
    </row>
    <row r="917" spans="1:4">
      <c r="A917">
        <v>508</v>
      </c>
    </row>
    <row r="918" spans="1:4">
      <c r="A918">
        <v>510</v>
      </c>
      <c r="D918" t="s">
        <v>1024</v>
      </c>
    </row>
    <row r="919" spans="1:4">
      <c r="A919">
        <v>511</v>
      </c>
    </row>
    <row r="920" spans="1:4">
      <c r="A920">
        <v>513</v>
      </c>
      <c r="D920" t="s">
        <v>1025</v>
      </c>
    </row>
    <row r="921" spans="1:4">
      <c r="A921">
        <v>514</v>
      </c>
    </row>
    <row r="922" spans="1:4">
      <c r="A922">
        <v>516</v>
      </c>
      <c r="D922" t="s">
        <v>1026</v>
      </c>
    </row>
    <row r="923" spans="1:4">
      <c r="A923">
        <v>517</v>
      </c>
    </row>
    <row r="924" spans="1:4">
      <c r="A924">
        <v>518</v>
      </c>
    </row>
    <row r="925" spans="1:4">
      <c r="A925">
        <v>523</v>
      </c>
    </row>
    <row r="926" spans="1:4">
      <c r="A926">
        <v>528</v>
      </c>
    </row>
    <row r="927" spans="1:4">
      <c r="A927">
        <v>534</v>
      </c>
    </row>
    <row r="928" spans="1:4">
      <c r="A928">
        <v>540</v>
      </c>
    </row>
    <row r="929" spans="1:4">
      <c r="A929">
        <v>546</v>
      </c>
    </row>
    <row r="930" spans="1:4">
      <c r="A930">
        <v>552</v>
      </c>
    </row>
    <row r="931" spans="1:4">
      <c r="A931">
        <v>558</v>
      </c>
    </row>
    <row r="932" spans="1:4">
      <c r="A932">
        <v>565</v>
      </c>
      <c r="D932" t="s">
        <v>1072</v>
      </c>
    </row>
    <row r="933" spans="1:4">
      <c r="A933">
        <v>566</v>
      </c>
      <c r="D933" t="s">
        <v>1073</v>
      </c>
    </row>
    <row r="934" spans="1:4">
      <c r="A934">
        <v>567</v>
      </c>
      <c r="D934" t="s">
        <v>1074</v>
      </c>
    </row>
    <row r="935" spans="1:4">
      <c r="A935">
        <v>568</v>
      </c>
      <c r="D935" t="s">
        <v>1075</v>
      </c>
    </row>
    <row r="936" spans="1:4">
      <c r="A936">
        <v>569</v>
      </c>
    </row>
    <row r="937" spans="1:4">
      <c r="A937">
        <v>571</v>
      </c>
      <c r="D937" t="s">
        <v>1076</v>
      </c>
    </row>
    <row r="938" spans="1:4">
      <c r="A938">
        <v>572</v>
      </c>
      <c r="D938" t="s">
        <v>1077</v>
      </c>
    </row>
    <row r="939" spans="1:4">
      <c r="A939">
        <v>573</v>
      </c>
      <c r="D939" t="s">
        <v>1074</v>
      </c>
    </row>
    <row r="940" spans="1:4">
      <c r="A940">
        <v>574</v>
      </c>
      <c r="D940" t="s">
        <v>1078</v>
      </c>
    </row>
    <row r="941" spans="1:4">
      <c r="A941">
        <v>575</v>
      </c>
    </row>
    <row r="942" spans="1:4">
      <c r="A942">
        <v>577</v>
      </c>
      <c r="D942" t="s">
        <v>1079</v>
      </c>
    </row>
    <row r="943" spans="1:4">
      <c r="A943">
        <v>578</v>
      </c>
      <c r="D943" t="s">
        <v>1080</v>
      </c>
    </row>
    <row r="944" spans="1:4">
      <c r="A944">
        <v>579</v>
      </c>
      <c r="D944" t="s">
        <v>1074</v>
      </c>
    </row>
    <row r="945" spans="1:4">
      <c r="A945">
        <v>580</v>
      </c>
      <c r="D945" t="s">
        <v>1075</v>
      </c>
    </row>
    <row r="946" spans="1:4">
      <c r="A946">
        <v>581</v>
      </c>
    </row>
    <row r="947" spans="1:4">
      <c r="A947">
        <v>583</v>
      </c>
      <c r="D947" t="s">
        <v>1081</v>
      </c>
    </row>
    <row r="948" spans="1:4">
      <c r="A948">
        <v>584</v>
      </c>
      <c r="D948" t="s">
        <v>1082</v>
      </c>
    </row>
    <row r="949" spans="1:4">
      <c r="A949">
        <v>585</v>
      </c>
      <c r="D949" t="s">
        <v>1083</v>
      </c>
    </row>
    <row r="950" spans="1:4">
      <c r="A950">
        <v>586</v>
      </c>
      <c r="D950" t="s">
        <v>1084</v>
      </c>
    </row>
    <row r="951" spans="1:4">
      <c r="A951">
        <v>587</v>
      </c>
    </row>
    <row r="952" spans="1:4">
      <c r="A952">
        <v>589</v>
      </c>
      <c r="D952" t="s">
        <v>1085</v>
      </c>
    </row>
    <row r="953" spans="1:4">
      <c r="A953">
        <v>590</v>
      </c>
      <c r="D953" t="s">
        <v>1086</v>
      </c>
    </row>
    <row r="954" spans="1:4">
      <c r="A954">
        <v>591</v>
      </c>
      <c r="D954" t="s">
        <v>1083</v>
      </c>
    </row>
    <row r="955" spans="1:4">
      <c r="A955">
        <v>592</v>
      </c>
      <c r="D955" t="s">
        <v>1087</v>
      </c>
    </row>
    <row r="956" spans="1:4">
      <c r="A956">
        <v>593</v>
      </c>
    </row>
    <row r="957" spans="1:4">
      <c r="A957">
        <v>595</v>
      </c>
      <c r="D957" t="s">
        <v>1088</v>
      </c>
    </row>
    <row r="958" spans="1:4">
      <c r="A958">
        <v>596</v>
      </c>
    </row>
    <row r="959" spans="1:4">
      <c r="A959">
        <v>598</v>
      </c>
      <c r="D959" t="s">
        <v>1089</v>
      </c>
    </row>
    <row r="960" spans="1:4">
      <c r="A960">
        <v>599</v>
      </c>
    </row>
    <row r="961" spans="1:4">
      <c r="A961">
        <v>601</v>
      </c>
      <c r="D961" t="s">
        <v>1090</v>
      </c>
    </row>
    <row r="962" spans="1:4">
      <c r="A962">
        <v>602</v>
      </c>
    </row>
    <row r="963" spans="1:4">
      <c r="A963">
        <v>604</v>
      </c>
      <c r="D963" t="s">
        <v>1091</v>
      </c>
    </row>
    <row r="964" spans="1:4">
      <c r="A964">
        <v>605</v>
      </c>
    </row>
    <row r="965" spans="1:4">
      <c r="A965">
        <v>607</v>
      </c>
      <c r="D965" t="s">
        <v>1092</v>
      </c>
    </row>
    <row r="966" spans="1:4">
      <c r="A966">
        <v>608</v>
      </c>
    </row>
    <row r="967" spans="1:4">
      <c r="A967">
        <v>610</v>
      </c>
      <c r="D967" t="s">
        <v>1093</v>
      </c>
    </row>
    <row r="968" spans="1:4">
      <c r="A968">
        <v>611</v>
      </c>
    </row>
    <row r="969" spans="1:4">
      <c r="A969">
        <v>613</v>
      </c>
      <c r="D969" t="s">
        <v>1094</v>
      </c>
    </row>
    <row r="970" spans="1:4">
      <c r="A970">
        <v>614</v>
      </c>
    </row>
    <row r="971" spans="1:4">
      <c r="A971">
        <v>616</v>
      </c>
      <c r="D971" t="s">
        <v>1095</v>
      </c>
    </row>
    <row r="972" spans="1:4">
      <c r="A972">
        <v>617</v>
      </c>
    </row>
    <row r="973" spans="1:4">
      <c r="A973">
        <v>618</v>
      </c>
    </row>
    <row r="974" spans="1:4">
      <c r="A974">
        <v>631</v>
      </c>
    </row>
    <row r="975" spans="1:4">
      <c r="A975">
        <v>633</v>
      </c>
      <c r="D975" t="s">
        <v>2662</v>
      </c>
    </row>
    <row r="976" spans="1:4">
      <c r="A976">
        <v>644</v>
      </c>
    </row>
    <row r="977" spans="1:4">
      <c r="A977">
        <v>646</v>
      </c>
      <c r="B977" t="s">
        <v>1114</v>
      </c>
      <c r="D977" t="s">
        <v>2662</v>
      </c>
    </row>
    <row r="978" spans="1:4">
      <c r="A978">
        <v>657</v>
      </c>
    </row>
    <row r="979" spans="1:4">
      <c r="A979">
        <v>659</v>
      </c>
      <c r="B979" t="s">
        <v>1116</v>
      </c>
      <c r="D979" t="s">
        <v>2663</v>
      </c>
    </row>
    <row r="980" spans="1:4">
      <c r="A980">
        <v>671</v>
      </c>
    </row>
    <row r="981" spans="1:4">
      <c r="A981">
        <v>673</v>
      </c>
      <c r="B981" t="s">
        <v>1124</v>
      </c>
      <c r="D981" t="s">
        <v>2664</v>
      </c>
    </row>
    <row r="982" spans="1:4">
      <c r="A982">
        <v>685</v>
      </c>
    </row>
    <row r="983" spans="1:4">
      <c r="A983">
        <v>687</v>
      </c>
      <c r="B983" t="s">
        <v>1130</v>
      </c>
      <c r="D983" t="s">
        <v>2665</v>
      </c>
    </row>
    <row r="984" spans="1:4">
      <c r="A984">
        <v>699</v>
      </c>
    </row>
    <row r="985" spans="1:4">
      <c r="A985">
        <v>701</v>
      </c>
      <c r="B985" t="s">
        <v>1137</v>
      </c>
      <c r="D985" t="s">
        <v>2666</v>
      </c>
    </row>
    <row r="986" spans="1:4">
      <c r="A986">
        <v>713</v>
      </c>
    </row>
    <row r="987" spans="1:4">
      <c r="A987">
        <v>715</v>
      </c>
      <c r="D987" t="s">
        <v>2667</v>
      </c>
    </row>
    <row r="988" spans="1:4">
      <c r="A988">
        <v>727</v>
      </c>
    </row>
    <row r="989" spans="1:4">
      <c r="A989">
        <v>729</v>
      </c>
      <c r="D989" t="s">
        <v>2668</v>
      </c>
    </row>
    <row r="990" spans="1:4">
      <c r="A990">
        <v>741</v>
      </c>
    </row>
    <row r="991" spans="1:4">
      <c r="A991">
        <v>743</v>
      </c>
      <c r="D991" t="s">
        <v>2669</v>
      </c>
    </row>
    <row r="992" spans="1:4">
      <c r="A992">
        <v>755</v>
      </c>
    </row>
    <row r="993" spans="1:4">
      <c r="A993">
        <v>757</v>
      </c>
      <c r="D993" t="s">
        <v>2670</v>
      </c>
    </row>
    <row r="994" spans="1:4">
      <c r="A994">
        <v>769</v>
      </c>
    </row>
    <row r="995" spans="1:4">
      <c r="A995">
        <v>771</v>
      </c>
      <c r="D995" t="s">
        <v>2671</v>
      </c>
    </row>
    <row r="996" spans="1:4">
      <c r="A996">
        <v>782</v>
      </c>
    </row>
    <row r="997" spans="1:4">
      <c r="A997">
        <v>784</v>
      </c>
      <c r="B997" t="s">
        <v>1174</v>
      </c>
      <c r="D997" t="s">
        <v>2671</v>
      </c>
    </row>
    <row r="998" spans="1:4">
      <c r="A998">
        <v>795</v>
      </c>
    </row>
    <row r="999" spans="1:4">
      <c r="A999">
        <v>797</v>
      </c>
      <c r="B999" t="s">
        <v>1178</v>
      </c>
      <c r="D999" t="s">
        <v>2671</v>
      </c>
    </row>
    <row r="1000" spans="1:4">
      <c r="A1000">
        <v>808</v>
      </c>
    </row>
    <row r="1001" spans="1:4">
      <c r="A1001">
        <v>810</v>
      </c>
      <c r="D1001" t="s">
        <v>1181</v>
      </c>
    </row>
    <row r="1002" spans="1:4">
      <c r="A1002">
        <v>821</v>
      </c>
    </row>
    <row r="1003" spans="1:4">
      <c r="A1003">
        <v>823</v>
      </c>
      <c r="B1003" t="s">
        <v>1183</v>
      </c>
      <c r="D1003" t="s">
        <v>1181</v>
      </c>
    </row>
    <row r="1004" spans="1:4">
      <c r="A1004">
        <v>834</v>
      </c>
    </row>
    <row r="1005" spans="1:4">
      <c r="A1005">
        <v>836</v>
      </c>
      <c r="B1005" t="s">
        <v>1185</v>
      </c>
      <c r="D1005" t="s">
        <v>1181</v>
      </c>
    </row>
    <row r="1006" spans="1:4">
      <c r="A1006">
        <v>847</v>
      </c>
    </row>
    <row r="1007" spans="1:4">
      <c r="A1007">
        <v>849</v>
      </c>
      <c r="D1007" t="s">
        <v>1188</v>
      </c>
    </row>
    <row r="1008" spans="1:4">
      <c r="A1008">
        <v>860</v>
      </c>
    </row>
    <row r="1009" spans="1:4">
      <c r="A1009">
        <v>862</v>
      </c>
      <c r="B1009" t="s">
        <v>1190</v>
      </c>
      <c r="D1009" t="s">
        <v>1188</v>
      </c>
    </row>
    <row r="1010" spans="1:4">
      <c r="A1010">
        <v>873</v>
      </c>
    </row>
    <row r="1011" spans="1:4">
      <c r="A1011">
        <v>875</v>
      </c>
      <c r="B1011" t="s">
        <v>1193</v>
      </c>
      <c r="D1011" t="s">
        <v>1188</v>
      </c>
    </row>
    <row r="1012" spans="1:4">
      <c r="A1012">
        <v>886</v>
      </c>
    </row>
    <row r="1013" spans="1:4">
      <c r="A1013">
        <v>888</v>
      </c>
      <c r="D1013" t="s">
        <v>2672</v>
      </c>
    </row>
    <row r="1014" spans="1:4">
      <c r="A1014">
        <v>900</v>
      </c>
    </row>
    <row r="1015" spans="1:4">
      <c r="A1015">
        <v>902</v>
      </c>
      <c r="B1015" t="s">
        <v>1196</v>
      </c>
      <c r="D1015" t="s">
        <v>2673</v>
      </c>
    </row>
    <row r="1016" spans="1:4">
      <c r="A1016">
        <v>914</v>
      </c>
    </row>
    <row r="1017" spans="1:4">
      <c r="A1017">
        <v>916</v>
      </c>
      <c r="B1017" t="s">
        <v>1199</v>
      </c>
      <c r="D1017" t="s">
        <v>2674</v>
      </c>
    </row>
    <row r="1018" spans="1:4">
      <c r="A1018">
        <v>928</v>
      </c>
    </row>
    <row r="1019" spans="1:4">
      <c r="A1019">
        <v>930</v>
      </c>
      <c r="B1019" t="s">
        <v>1202</v>
      </c>
      <c r="D1019" t="s">
        <v>2675</v>
      </c>
    </row>
    <row r="1020" spans="1:4">
      <c r="A1020">
        <v>942</v>
      </c>
    </row>
    <row r="1021" spans="1:4">
      <c r="A1021">
        <v>944</v>
      </c>
      <c r="B1021" t="s">
        <v>1208</v>
      </c>
      <c r="D1021" t="s">
        <v>2676</v>
      </c>
    </row>
    <row r="1022" spans="1:4">
      <c r="A1022">
        <v>956</v>
      </c>
    </row>
    <row r="1023" spans="1:4">
      <c r="A1023">
        <v>958</v>
      </c>
      <c r="B1023" t="s">
        <v>1220</v>
      </c>
      <c r="D1023" t="s">
        <v>1221</v>
      </c>
    </row>
    <row r="1024" spans="1:4">
      <c r="A1024">
        <v>970</v>
      </c>
    </row>
    <row r="1025" spans="1:4">
      <c r="A1025">
        <v>972</v>
      </c>
      <c r="D1025" t="s">
        <v>2677</v>
      </c>
    </row>
    <row r="1026" spans="1:4">
      <c r="A1026">
        <v>984</v>
      </c>
    </row>
    <row r="1027" spans="1:4">
      <c r="A1027">
        <v>986</v>
      </c>
      <c r="D1027" t="s">
        <v>2678</v>
      </c>
    </row>
    <row r="1028" spans="1:4">
      <c r="A1028">
        <v>998</v>
      </c>
    </row>
    <row r="1029" spans="1:4">
      <c r="A1029">
        <v>1000</v>
      </c>
      <c r="D1029" t="s">
        <v>2678</v>
      </c>
    </row>
    <row r="1030" spans="1:4">
      <c r="A1030">
        <v>1012</v>
      </c>
    </row>
    <row r="1031" spans="1:4">
      <c r="A1031">
        <v>1014</v>
      </c>
    </row>
    <row r="1032" spans="1:4">
      <c r="A1032">
        <v>1016</v>
      </c>
      <c r="D1032" t="s">
        <v>1230</v>
      </c>
    </row>
    <row r="1033" spans="1:4">
      <c r="A1033">
        <v>1017</v>
      </c>
      <c r="D1033" t="s">
        <v>1231</v>
      </c>
    </row>
    <row r="1034" spans="1:4">
      <c r="A1034">
        <v>1018</v>
      </c>
      <c r="D1034" t="s">
        <v>1232</v>
      </c>
    </row>
    <row r="1035" spans="1:4">
      <c r="A1035">
        <v>1019</v>
      </c>
      <c r="D1035" t="s">
        <v>1233</v>
      </c>
    </row>
    <row r="1036" spans="1:4">
      <c r="A1036">
        <v>1020</v>
      </c>
      <c r="D1036" t="s">
        <v>1234</v>
      </c>
    </row>
    <row r="1037" spans="1:4">
      <c r="A1037">
        <v>1021</v>
      </c>
    </row>
    <row r="1038" spans="1:4">
      <c r="A1038">
        <v>1023</v>
      </c>
      <c r="D1038" t="s">
        <v>1237</v>
      </c>
    </row>
    <row r="1039" spans="1:4">
      <c r="A1039">
        <v>1024</v>
      </c>
      <c r="D1039" t="s">
        <v>1238</v>
      </c>
    </row>
    <row r="1040" spans="1:4">
      <c r="A1040">
        <v>1025</v>
      </c>
      <c r="D1040" t="s">
        <v>1232</v>
      </c>
    </row>
    <row r="1041" spans="1:4">
      <c r="A1041">
        <v>1026</v>
      </c>
      <c r="D1041" t="s">
        <v>1233</v>
      </c>
    </row>
    <row r="1042" spans="1:4">
      <c r="A1042">
        <v>1027</v>
      </c>
      <c r="D1042" t="s">
        <v>1234</v>
      </c>
    </row>
    <row r="1043" spans="1:4">
      <c r="A1043">
        <v>1028</v>
      </c>
    </row>
    <row r="1044" spans="1:4">
      <c r="A1044">
        <v>1030</v>
      </c>
      <c r="D1044" t="s">
        <v>1241</v>
      </c>
    </row>
    <row r="1045" spans="1:4">
      <c r="A1045">
        <v>1031</v>
      </c>
      <c r="D1045" t="s">
        <v>1237</v>
      </c>
    </row>
    <row r="1046" spans="1:4">
      <c r="A1046">
        <v>1032</v>
      </c>
      <c r="D1046" t="s">
        <v>1242</v>
      </c>
    </row>
    <row r="1047" spans="1:4">
      <c r="A1047">
        <v>1033</v>
      </c>
      <c r="D1047" t="s">
        <v>1243</v>
      </c>
    </row>
    <row r="1048" spans="1:4">
      <c r="A1048">
        <v>1034</v>
      </c>
      <c r="D1048" t="s">
        <v>1244</v>
      </c>
    </row>
    <row r="1049" spans="1:4">
      <c r="A1049">
        <v>1035</v>
      </c>
      <c r="D1049" t="s">
        <v>1245</v>
      </c>
    </row>
    <row r="1050" spans="1:4">
      <c r="A1050">
        <v>1036</v>
      </c>
    </row>
    <row r="1051" spans="1:4">
      <c r="A1051">
        <v>1038</v>
      </c>
      <c r="D1051" t="s">
        <v>1247</v>
      </c>
    </row>
    <row r="1052" spans="1:4">
      <c r="A1052">
        <v>1039</v>
      </c>
      <c r="D1052" t="s">
        <v>1242</v>
      </c>
    </row>
    <row r="1053" spans="1:4">
      <c r="A1053">
        <v>1040</v>
      </c>
      <c r="D1053" t="s">
        <v>1243</v>
      </c>
    </row>
    <row r="1054" spans="1:4">
      <c r="A1054">
        <v>1041</v>
      </c>
      <c r="D1054" t="s">
        <v>1244</v>
      </c>
    </row>
    <row r="1055" spans="1:4">
      <c r="A1055">
        <v>1042</v>
      </c>
      <c r="D1055" t="s">
        <v>1245</v>
      </c>
    </row>
    <row r="1056" spans="1:4">
      <c r="A1056">
        <v>1043</v>
      </c>
    </row>
    <row r="1057" spans="1:4">
      <c r="A1057">
        <v>1045</v>
      </c>
      <c r="D1057" t="s">
        <v>1249</v>
      </c>
    </row>
    <row r="1058" spans="1:4">
      <c r="A1058">
        <v>1046</v>
      </c>
      <c r="D1058" t="s">
        <v>1242</v>
      </c>
    </row>
    <row r="1059" spans="1:4">
      <c r="A1059">
        <v>1047</v>
      </c>
      <c r="D1059" t="s">
        <v>1250</v>
      </c>
    </row>
    <row r="1060" spans="1:4">
      <c r="A1060">
        <v>1048</v>
      </c>
      <c r="D1060" t="s">
        <v>1244</v>
      </c>
    </row>
    <row r="1061" spans="1:4">
      <c r="A1061">
        <v>1049</v>
      </c>
      <c r="D1061" t="s">
        <v>1245</v>
      </c>
    </row>
    <row r="1062" spans="1:4">
      <c r="A1062">
        <v>1050</v>
      </c>
    </row>
    <row r="1063" spans="1:4">
      <c r="A1063">
        <v>1052</v>
      </c>
      <c r="D1063" t="s">
        <v>1252</v>
      </c>
    </row>
    <row r="1064" spans="1:4">
      <c r="A1064">
        <v>1053</v>
      </c>
      <c r="D1064" t="s">
        <v>1253</v>
      </c>
    </row>
    <row r="1065" spans="1:4">
      <c r="A1065">
        <v>1054</v>
      </c>
      <c r="D1065" t="s">
        <v>1254</v>
      </c>
    </row>
    <row r="1066" spans="1:4">
      <c r="A1066">
        <v>1055</v>
      </c>
      <c r="D1066" t="s">
        <v>1255</v>
      </c>
    </row>
    <row r="1067" spans="1:4">
      <c r="A1067">
        <v>1056</v>
      </c>
      <c r="D1067" t="s">
        <v>1256</v>
      </c>
    </row>
    <row r="1068" spans="1:4">
      <c r="A1068">
        <v>1057</v>
      </c>
      <c r="D1068" t="s">
        <v>1257</v>
      </c>
    </row>
    <row r="1069" spans="1:4">
      <c r="A1069">
        <v>1058</v>
      </c>
      <c r="D1069" t="s">
        <v>1258</v>
      </c>
    </row>
    <row r="1070" spans="1:4">
      <c r="A1070">
        <v>1059</v>
      </c>
      <c r="D1070" t="s">
        <v>1259</v>
      </c>
    </row>
    <row r="1071" spans="1:4">
      <c r="A1071">
        <v>1060</v>
      </c>
      <c r="D1071" t="s">
        <v>1260</v>
      </c>
    </row>
    <row r="1072" spans="1:4">
      <c r="A1072">
        <v>1061</v>
      </c>
    </row>
    <row r="1073" spans="1:4">
      <c r="A1073">
        <v>1063</v>
      </c>
      <c r="D1073" t="s">
        <v>1252</v>
      </c>
    </row>
    <row r="1074" spans="1:4">
      <c r="A1074">
        <v>1064</v>
      </c>
      <c r="D1074" t="s">
        <v>1262</v>
      </c>
    </row>
    <row r="1075" spans="1:4">
      <c r="A1075">
        <v>1065</v>
      </c>
      <c r="D1075" t="s">
        <v>1254</v>
      </c>
    </row>
    <row r="1076" spans="1:4">
      <c r="A1076">
        <v>1066</v>
      </c>
      <c r="D1076" t="s">
        <v>1263</v>
      </c>
    </row>
    <row r="1077" spans="1:4">
      <c r="A1077">
        <v>1067</v>
      </c>
      <c r="D1077" t="s">
        <v>1264</v>
      </c>
    </row>
    <row r="1078" spans="1:4">
      <c r="A1078">
        <v>1068</v>
      </c>
      <c r="D1078" t="s">
        <v>1265</v>
      </c>
    </row>
    <row r="1079" spans="1:4">
      <c r="A1079">
        <v>1069</v>
      </c>
      <c r="D1079" t="s">
        <v>1266</v>
      </c>
    </row>
    <row r="1080" spans="1:4">
      <c r="A1080">
        <v>1070</v>
      </c>
      <c r="D1080" t="s">
        <v>1267</v>
      </c>
    </row>
    <row r="1081" spans="1:4">
      <c r="A1081">
        <v>1071</v>
      </c>
      <c r="D1081" t="s">
        <v>1268</v>
      </c>
    </row>
    <row r="1082" spans="1:4">
      <c r="A1082">
        <v>1072</v>
      </c>
    </row>
    <row r="1083" spans="1:4">
      <c r="A1083">
        <v>1074</v>
      </c>
      <c r="D1083" t="s">
        <v>1270</v>
      </c>
    </row>
    <row r="1084" spans="1:4">
      <c r="A1084">
        <v>1075</v>
      </c>
      <c r="D1084" t="s">
        <v>1271</v>
      </c>
    </row>
    <row r="1085" spans="1:4">
      <c r="A1085">
        <v>1076</v>
      </c>
      <c r="D1085" t="s">
        <v>1272</v>
      </c>
    </row>
    <row r="1086" spans="1:4">
      <c r="A1086">
        <v>1077</v>
      </c>
      <c r="D1086" t="s">
        <v>1273</v>
      </c>
    </row>
    <row r="1087" spans="1:4">
      <c r="A1087">
        <v>1078</v>
      </c>
    </row>
    <row r="1088" spans="1:4">
      <c r="A1088">
        <v>1080</v>
      </c>
      <c r="D1088" t="s">
        <v>1276</v>
      </c>
    </row>
    <row r="1089" spans="1:4">
      <c r="A1089">
        <v>1081</v>
      </c>
      <c r="D1089" t="s">
        <v>1277</v>
      </c>
    </row>
    <row r="1090" spans="1:4">
      <c r="A1090">
        <v>1082</v>
      </c>
      <c r="D1090" t="s">
        <v>1272</v>
      </c>
    </row>
    <row r="1091" spans="1:4">
      <c r="A1091">
        <v>1083</v>
      </c>
      <c r="D1091" t="s">
        <v>1273</v>
      </c>
    </row>
    <row r="1092" spans="1:4">
      <c r="A1092">
        <v>1084</v>
      </c>
      <c r="D1092" t="s">
        <v>1278</v>
      </c>
    </row>
    <row r="1093" spans="1:4">
      <c r="A1093">
        <v>1085</v>
      </c>
      <c r="D1093" t="s">
        <v>1279</v>
      </c>
    </row>
    <row r="1094" spans="1:4">
      <c r="A1094">
        <v>1086</v>
      </c>
    </row>
    <row r="1095" spans="1:4">
      <c r="A1095">
        <v>1088</v>
      </c>
      <c r="D1095" t="s">
        <v>1276</v>
      </c>
    </row>
    <row r="1096" spans="1:4">
      <c r="A1096">
        <v>1089</v>
      </c>
      <c r="D1096" t="s">
        <v>1282</v>
      </c>
    </row>
    <row r="1097" spans="1:4">
      <c r="A1097">
        <v>1090</v>
      </c>
      <c r="D1097" t="s">
        <v>1272</v>
      </c>
    </row>
    <row r="1098" spans="1:4">
      <c r="A1098">
        <v>1091</v>
      </c>
      <c r="D1098" t="s">
        <v>1273</v>
      </c>
    </row>
    <row r="1099" spans="1:4">
      <c r="A1099">
        <v>1092</v>
      </c>
      <c r="D1099" t="s">
        <v>1278</v>
      </c>
    </row>
    <row r="1100" spans="1:4">
      <c r="A1100">
        <v>1093</v>
      </c>
      <c r="D1100" t="s">
        <v>1279</v>
      </c>
    </row>
    <row r="1101" spans="1:4">
      <c r="A1101">
        <v>1094</v>
      </c>
    </row>
    <row r="1102" spans="1:4">
      <c r="A1102">
        <v>1096</v>
      </c>
      <c r="D1102" t="s">
        <v>1271</v>
      </c>
    </row>
    <row r="1103" spans="1:4">
      <c r="A1103">
        <v>1097</v>
      </c>
      <c r="D1103" t="s">
        <v>1284</v>
      </c>
    </row>
    <row r="1104" spans="1:4">
      <c r="A1104">
        <v>1098</v>
      </c>
      <c r="D1104" t="s">
        <v>1285</v>
      </c>
    </row>
    <row r="1105" spans="1:4">
      <c r="A1105">
        <v>1099</v>
      </c>
      <c r="D1105" t="s">
        <v>1278</v>
      </c>
    </row>
    <row r="1106" spans="1:4">
      <c r="A1106">
        <v>1100</v>
      </c>
      <c r="D1106" t="s">
        <v>1279</v>
      </c>
    </row>
    <row r="1107" spans="1:4">
      <c r="A1107">
        <v>1101</v>
      </c>
    </row>
    <row r="1108" spans="1:4">
      <c r="A1108">
        <v>1103</v>
      </c>
      <c r="D1108" t="s">
        <v>1276</v>
      </c>
    </row>
    <row r="1109" spans="1:4">
      <c r="A1109">
        <v>1104</v>
      </c>
      <c r="D1109" t="s">
        <v>1277</v>
      </c>
    </row>
    <row r="1110" spans="1:4">
      <c r="A1110">
        <v>1105</v>
      </c>
      <c r="D1110" t="s">
        <v>1284</v>
      </c>
    </row>
    <row r="1111" spans="1:4">
      <c r="A1111">
        <v>1106</v>
      </c>
      <c r="D1111" t="s">
        <v>1285</v>
      </c>
    </row>
    <row r="1112" spans="1:4">
      <c r="A1112">
        <v>1107</v>
      </c>
      <c r="D1112" t="s">
        <v>1288</v>
      </c>
    </row>
    <row r="1113" spans="1:4">
      <c r="A1113">
        <v>1108</v>
      </c>
      <c r="D1113" t="s">
        <v>1279</v>
      </c>
    </row>
    <row r="1114" spans="1:4">
      <c r="A1114">
        <v>1109</v>
      </c>
      <c r="D1114" t="s">
        <v>1289</v>
      </c>
    </row>
    <row r="1115" spans="1:4">
      <c r="A1115">
        <v>1110</v>
      </c>
      <c r="D1115" t="s">
        <v>1290</v>
      </c>
    </row>
    <row r="1116" spans="1:4">
      <c r="A1116">
        <v>1111</v>
      </c>
    </row>
    <row r="1117" spans="1:4">
      <c r="A1117">
        <v>1113</v>
      </c>
      <c r="D1117" t="s">
        <v>1276</v>
      </c>
    </row>
    <row r="1118" spans="1:4">
      <c r="A1118">
        <v>1114</v>
      </c>
      <c r="D1118" t="s">
        <v>1282</v>
      </c>
    </row>
    <row r="1119" spans="1:4">
      <c r="A1119">
        <v>1115</v>
      </c>
      <c r="D1119" t="s">
        <v>1284</v>
      </c>
    </row>
    <row r="1120" spans="1:4">
      <c r="A1120">
        <v>1116</v>
      </c>
      <c r="D1120" t="s">
        <v>1285</v>
      </c>
    </row>
    <row r="1121" spans="1:4">
      <c r="A1121">
        <v>1117</v>
      </c>
      <c r="D1121" t="s">
        <v>1288</v>
      </c>
    </row>
    <row r="1122" spans="1:4">
      <c r="A1122">
        <v>1118</v>
      </c>
      <c r="D1122" t="s">
        <v>1279</v>
      </c>
    </row>
    <row r="1123" spans="1:4">
      <c r="A1123">
        <v>1119</v>
      </c>
      <c r="D1123" t="s">
        <v>1289</v>
      </c>
    </row>
    <row r="1124" spans="1:4">
      <c r="A1124">
        <v>1120</v>
      </c>
      <c r="D1124" t="s">
        <v>1290</v>
      </c>
    </row>
    <row r="1125" spans="1:4">
      <c r="A1125">
        <v>1121</v>
      </c>
    </row>
    <row r="1126" spans="1:4">
      <c r="A1126">
        <v>1123</v>
      </c>
      <c r="D1126" t="s">
        <v>1242</v>
      </c>
    </row>
    <row r="1127" spans="1:4">
      <c r="A1127">
        <v>1124</v>
      </c>
      <c r="D1127" t="s">
        <v>1243</v>
      </c>
    </row>
    <row r="1128" spans="1:4">
      <c r="A1128">
        <v>1125</v>
      </c>
      <c r="D1128" t="s">
        <v>1244</v>
      </c>
    </row>
    <row r="1129" spans="1:4">
      <c r="A1129">
        <v>1126</v>
      </c>
      <c r="D1129" t="s">
        <v>1245</v>
      </c>
    </row>
    <row r="1130" spans="1:4">
      <c r="A1130">
        <v>1127</v>
      </c>
      <c r="D1130" t="s">
        <v>1294</v>
      </c>
    </row>
    <row r="1131" spans="1:4">
      <c r="A1131">
        <v>1128</v>
      </c>
    </row>
    <row r="1132" spans="1:4">
      <c r="A1132">
        <v>1130</v>
      </c>
      <c r="D1132" t="s">
        <v>1242</v>
      </c>
    </row>
    <row r="1133" spans="1:4">
      <c r="A1133">
        <v>1131</v>
      </c>
      <c r="D1133" t="s">
        <v>1250</v>
      </c>
    </row>
    <row r="1134" spans="1:4">
      <c r="A1134">
        <v>1132</v>
      </c>
      <c r="D1134" t="s">
        <v>1244</v>
      </c>
    </row>
    <row r="1135" spans="1:4">
      <c r="A1135">
        <v>1133</v>
      </c>
      <c r="D1135" t="s">
        <v>1245</v>
      </c>
    </row>
    <row r="1136" spans="1:4">
      <c r="A1136">
        <v>1134</v>
      </c>
      <c r="D1136" t="s">
        <v>1294</v>
      </c>
    </row>
    <row r="1137" spans="1:4">
      <c r="A1137">
        <v>1135</v>
      </c>
    </row>
    <row r="1138" spans="1:4">
      <c r="A1138">
        <v>1137</v>
      </c>
      <c r="D1138" t="s">
        <v>1297</v>
      </c>
    </row>
    <row r="1139" spans="1:4">
      <c r="A1139">
        <v>1138</v>
      </c>
      <c r="D1139" t="s">
        <v>1256</v>
      </c>
    </row>
    <row r="1140" spans="1:4">
      <c r="A1140">
        <v>1139</v>
      </c>
      <c r="D1140" t="s">
        <v>1257</v>
      </c>
    </row>
    <row r="1141" spans="1:4">
      <c r="A1141">
        <v>1140</v>
      </c>
      <c r="D1141" t="s">
        <v>1298</v>
      </c>
    </row>
    <row r="1142" spans="1:4">
      <c r="A1142">
        <v>1141</v>
      </c>
      <c r="D1142" t="s">
        <v>1259</v>
      </c>
    </row>
    <row r="1143" spans="1:4">
      <c r="A1143">
        <v>1142</v>
      </c>
      <c r="D1143" t="s">
        <v>1260</v>
      </c>
    </row>
  </sheetData>
  <sortState xmlns:xlrd2="http://schemas.microsoft.com/office/spreadsheetml/2017/richdata2" ref="H9:H255">
    <sortCondition sortBy="cellColor" ref="H9:H255" dxfId="53"/>
  </sortState>
  <conditionalFormatting sqref="H1:H1048576">
    <cfRule type="containsText" dxfId="4" priority="2" operator="containsText" text="uline">
      <formula>NOT(ISERROR(SEARCH("uline",H1)))</formula>
    </cfRule>
    <cfRule type="containsText" dxfId="3" priority="3" operator="containsText" text="labor">
      <formula>NOT(ISERROR(SEARCH("labor",H1)))</formula>
    </cfRule>
    <cfRule type="containsText" dxfId="2" priority="4" operator="containsText" text="tf">
      <formula>NOT(ISERROR(SEARCH("tf",H1)))</formula>
    </cfRule>
    <cfRule type="containsText" dxfId="1" priority="5" operator="containsText" text="label">
      <formula>NOT(ISERROR(SEARCH("label",H1)))</formula>
    </cfRule>
  </conditionalFormatting>
  <conditionalFormatting sqref="H5:H255">
    <cfRule type="containsText" dxfId="0" priority="1" operator="containsText" text="z-">
      <formula>NOT(ISERROR(SEARCH("z-",H5)))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B0C5-227C-4B17-80F5-D6CEB33C6FD6}">
  <sheetPr>
    <tabColor rgb="FFCC99FF"/>
  </sheetPr>
  <dimension ref="A1:AJ1119"/>
  <sheetViews>
    <sheetView topLeftCell="G1" workbookViewId="0">
      <pane xSplit="2" ySplit="3" topLeftCell="I216" activePane="bottomRight" state="frozen"/>
      <selection pane="topRight" activeCell="I1" sqref="I1"/>
      <selection pane="bottomLeft" activeCell="G4" sqref="G4"/>
      <selection pane="bottomRight" activeCell="O225" sqref="O225"/>
    </sheetView>
  </sheetViews>
  <sheetFormatPr defaultRowHeight="15.75"/>
  <sheetData>
    <row r="1" spans="1:36" ht="16.5" thickBot="1">
      <c r="A1" s="592"/>
      <c r="B1" s="592"/>
      <c r="C1" s="592"/>
      <c r="D1" s="592"/>
      <c r="E1" s="592"/>
      <c r="F1" s="593" t="s">
        <v>2</v>
      </c>
      <c r="G1" s="596" t="s">
        <v>2679</v>
      </c>
      <c r="H1" s="593" t="s">
        <v>2680</v>
      </c>
      <c r="I1" s="592"/>
      <c r="J1" s="593" t="s">
        <v>2681</v>
      </c>
      <c r="K1" s="592"/>
      <c r="L1" s="593" t="s">
        <v>2682</v>
      </c>
      <c r="M1" s="592"/>
      <c r="N1" s="593" t="s">
        <v>2683</v>
      </c>
      <c r="O1" s="592"/>
      <c r="P1" s="593" t="s">
        <v>2684</v>
      </c>
      <c r="Q1" s="592"/>
      <c r="R1" s="593" t="s">
        <v>2685</v>
      </c>
      <c r="S1" s="592"/>
      <c r="T1" s="593" t="s">
        <v>2419</v>
      </c>
      <c r="U1" s="592"/>
      <c r="V1" s="593" t="s">
        <v>2686</v>
      </c>
      <c r="W1" s="592"/>
      <c r="X1" s="593" t="s">
        <v>2687</v>
      </c>
      <c r="Y1" s="592"/>
      <c r="Z1" s="593" t="s">
        <v>2688</v>
      </c>
      <c r="AA1" s="592"/>
      <c r="AB1" s="593" t="s">
        <v>2689</v>
      </c>
      <c r="AC1" s="592"/>
      <c r="AD1" s="593" t="s">
        <v>2690</v>
      </c>
      <c r="AE1" s="592"/>
      <c r="AF1" s="593" t="s">
        <v>2691</v>
      </c>
      <c r="AG1" s="592"/>
      <c r="AH1" s="593" t="s">
        <v>2692</v>
      </c>
      <c r="AI1" s="592"/>
      <c r="AJ1" s="593" t="s">
        <v>2693</v>
      </c>
    </row>
    <row r="2" spans="1:36" ht="16.5" thickTop="1">
      <c r="A2" s="578"/>
      <c r="B2" s="578" t="s">
        <v>1310</v>
      </c>
      <c r="C2" s="578"/>
      <c r="D2" s="578"/>
      <c r="E2" s="578"/>
      <c r="F2" s="578"/>
      <c r="G2" s="595" t="s">
        <v>2694</v>
      </c>
      <c r="H2" s="578"/>
      <c r="I2" s="578"/>
      <c r="J2" s="578"/>
      <c r="K2" s="578"/>
      <c r="L2" s="578"/>
      <c r="M2" s="578"/>
      <c r="N2" s="578"/>
      <c r="O2" s="578"/>
      <c r="P2" s="579"/>
      <c r="Q2" s="578"/>
      <c r="R2" s="579"/>
      <c r="S2" s="578"/>
      <c r="T2" s="579"/>
      <c r="U2" s="578"/>
      <c r="V2" s="579"/>
      <c r="W2" s="578"/>
      <c r="X2" s="579"/>
      <c r="Y2" s="578"/>
      <c r="Z2" s="579"/>
      <c r="AA2" s="578"/>
      <c r="AB2" s="578"/>
      <c r="AC2" s="578"/>
      <c r="AD2" s="579"/>
      <c r="AE2" s="578"/>
      <c r="AF2" s="579"/>
      <c r="AG2" s="578"/>
      <c r="AH2" s="586"/>
      <c r="AI2" s="578"/>
      <c r="AJ2" s="579"/>
    </row>
    <row r="3" spans="1:36">
      <c r="A3" s="578"/>
      <c r="B3" s="578"/>
      <c r="C3" s="578" t="s">
        <v>2695</v>
      </c>
      <c r="D3" s="578"/>
      <c r="E3" s="578"/>
      <c r="F3" s="578"/>
      <c r="G3" s="595" t="s">
        <v>2696</v>
      </c>
      <c r="H3" s="578"/>
      <c r="I3" s="578"/>
      <c r="J3" s="578"/>
      <c r="K3" s="578"/>
      <c r="L3" s="578"/>
      <c r="M3" s="578"/>
      <c r="N3" s="578"/>
      <c r="O3" s="578"/>
      <c r="P3" s="579"/>
      <c r="Q3" s="578"/>
      <c r="R3" s="579"/>
      <c r="S3" s="578"/>
      <c r="T3" s="579"/>
      <c r="U3" s="578"/>
      <c r="V3" s="579"/>
      <c r="W3" s="578"/>
      <c r="X3" s="579"/>
      <c r="Y3" s="578"/>
      <c r="Z3" s="579"/>
      <c r="AA3" s="578"/>
      <c r="AB3" s="578"/>
      <c r="AC3" s="578"/>
      <c r="AD3" s="579"/>
      <c r="AE3" s="578"/>
      <c r="AF3" s="579"/>
      <c r="AG3" s="578"/>
      <c r="AH3" s="586"/>
      <c r="AI3" s="578"/>
      <c r="AJ3" s="579"/>
    </row>
    <row r="4" spans="1:36">
      <c r="A4" s="580"/>
      <c r="B4" s="580"/>
      <c r="C4" s="580"/>
      <c r="D4" s="580" t="s">
        <v>2697</v>
      </c>
      <c r="E4" s="580"/>
      <c r="F4" s="580" t="s">
        <v>1310</v>
      </c>
      <c r="G4" s="580"/>
      <c r="H4" s="580" t="s">
        <v>1309</v>
      </c>
      <c r="I4" s="580"/>
      <c r="J4" s="580" t="s">
        <v>2698</v>
      </c>
      <c r="K4" s="580"/>
      <c r="L4" s="580"/>
      <c r="M4" s="580"/>
      <c r="N4" s="580"/>
      <c r="O4" s="580"/>
      <c r="P4" s="581">
        <v>432</v>
      </c>
      <c r="Q4" s="580"/>
      <c r="R4" s="581">
        <v>2520</v>
      </c>
      <c r="S4" s="580"/>
      <c r="T4" s="581">
        <v>2400</v>
      </c>
      <c r="U4" s="580"/>
      <c r="V4" s="581">
        <v>0</v>
      </c>
      <c r="W4" s="580"/>
      <c r="X4" s="581">
        <v>0</v>
      </c>
      <c r="Y4" s="580"/>
      <c r="Z4" s="581">
        <v>2400</v>
      </c>
      <c r="AA4" s="580"/>
      <c r="AB4" s="580"/>
      <c r="AC4" s="580"/>
      <c r="AD4" s="581">
        <v>0</v>
      </c>
      <c r="AE4" s="580"/>
      <c r="AF4" s="581">
        <v>0</v>
      </c>
      <c r="AG4" s="580"/>
      <c r="AH4" s="587"/>
      <c r="AI4" s="580"/>
      <c r="AJ4" s="581">
        <v>18.3</v>
      </c>
    </row>
    <row r="5" spans="1:36">
      <c r="A5" s="580"/>
      <c r="B5" s="580"/>
      <c r="C5" s="580"/>
      <c r="D5" s="580" t="s">
        <v>2699</v>
      </c>
      <c r="E5" s="580"/>
      <c r="F5" s="580" t="s">
        <v>1310</v>
      </c>
      <c r="G5" s="580"/>
      <c r="H5" s="580" t="s">
        <v>2327</v>
      </c>
      <c r="I5" s="580"/>
      <c r="J5" s="580" t="s">
        <v>2700</v>
      </c>
      <c r="K5" s="580"/>
      <c r="L5" s="580"/>
      <c r="M5" s="580"/>
      <c r="N5" s="580"/>
      <c r="O5" s="580"/>
      <c r="P5" s="581">
        <v>10</v>
      </c>
      <c r="Q5" s="580"/>
      <c r="R5" s="581">
        <v>100</v>
      </c>
      <c r="S5" s="580"/>
      <c r="T5" s="581">
        <v>80</v>
      </c>
      <c r="U5" s="580"/>
      <c r="V5" s="581">
        <v>0</v>
      </c>
      <c r="W5" s="580"/>
      <c r="X5" s="581">
        <v>0</v>
      </c>
      <c r="Y5" s="580"/>
      <c r="Z5" s="581">
        <v>80</v>
      </c>
      <c r="AA5" s="580"/>
      <c r="AB5" s="580"/>
      <c r="AC5" s="580"/>
      <c r="AD5" s="581">
        <v>0</v>
      </c>
      <c r="AE5" s="580"/>
      <c r="AF5" s="581">
        <v>0</v>
      </c>
      <c r="AG5" s="580"/>
      <c r="AH5" s="587"/>
      <c r="AI5" s="580"/>
      <c r="AJ5" s="581">
        <v>3</v>
      </c>
    </row>
    <row r="6" spans="1:36">
      <c r="A6" s="580"/>
      <c r="B6" s="580"/>
      <c r="C6" s="580"/>
      <c r="D6" s="580" t="s">
        <v>2701</v>
      </c>
      <c r="E6" s="580"/>
      <c r="F6" s="580" t="s">
        <v>1310</v>
      </c>
      <c r="G6" s="580"/>
      <c r="H6" s="580" t="s">
        <v>2330</v>
      </c>
      <c r="I6" s="580"/>
      <c r="J6" s="580" t="s">
        <v>2702</v>
      </c>
      <c r="K6" s="580"/>
      <c r="L6" s="580"/>
      <c r="M6" s="580"/>
      <c r="N6" s="580"/>
      <c r="O6" s="580"/>
      <c r="P6" s="581">
        <v>10</v>
      </c>
      <c r="Q6" s="580"/>
      <c r="R6" s="581">
        <v>100</v>
      </c>
      <c r="S6" s="580"/>
      <c r="T6" s="581">
        <v>100</v>
      </c>
      <c r="U6" s="580"/>
      <c r="V6" s="581">
        <v>0</v>
      </c>
      <c r="W6" s="580"/>
      <c r="X6" s="581">
        <v>0</v>
      </c>
      <c r="Y6" s="580"/>
      <c r="Z6" s="581">
        <v>100</v>
      </c>
      <c r="AA6" s="580"/>
      <c r="AB6" s="580"/>
      <c r="AC6" s="580"/>
      <c r="AD6" s="581">
        <v>0</v>
      </c>
      <c r="AE6" s="580"/>
      <c r="AF6" s="581">
        <v>0</v>
      </c>
      <c r="AG6" s="580"/>
      <c r="AH6" s="587"/>
      <c r="AI6" s="580"/>
      <c r="AJ6" s="581">
        <v>0</v>
      </c>
    </row>
    <row r="7" spans="1:36" ht="16.5" thickBot="1">
      <c r="A7" s="580"/>
      <c r="B7" s="580"/>
      <c r="C7" s="580"/>
      <c r="D7" s="580" t="s">
        <v>2703</v>
      </c>
      <c r="E7" s="580"/>
      <c r="F7" s="580" t="s">
        <v>1310</v>
      </c>
      <c r="G7" s="580"/>
      <c r="H7" s="580" t="s">
        <v>1316</v>
      </c>
      <c r="I7" s="580"/>
      <c r="J7" s="580" t="s">
        <v>2704</v>
      </c>
      <c r="K7" s="580"/>
      <c r="L7" s="580"/>
      <c r="M7" s="580"/>
      <c r="N7" s="580"/>
      <c r="O7" s="580"/>
      <c r="P7" s="581">
        <v>2</v>
      </c>
      <c r="Q7" s="580"/>
      <c r="R7" s="581">
        <v>20</v>
      </c>
      <c r="S7" s="580"/>
      <c r="T7" s="581">
        <v>10</v>
      </c>
      <c r="U7" s="580"/>
      <c r="V7" s="581">
        <v>0</v>
      </c>
      <c r="W7" s="580"/>
      <c r="X7" s="581">
        <v>0</v>
      </c>
      <c r="Y7" s="580"/>
      <c r="Z7" s="581">
        <v>10</v>
      </c>
      <c r="AA7" s="580"/>
      <c r="AB7" s="580"/>
      <c r="AC7" s="580"/>
      <c r="AD7" s="581">
        <v>0</v>
      </c>
      <c r="AE7" s="580"/>
      <c r="AF7" s="581">
        <v>0</v>
      </c>
      <c r="AG7" s="580"/>
      <c r="AH7" s="587"/>
      <c r="AI7" s="580"/>
      <c r="AJ7" s="581">
        <v>0</v>
      </c>
    </row>
    <row r="8" spans="1:36" ht="16.5" thickBot="1">
      <c r="A8" s="580"/>
      <c r="B8" s="580"/>
      <c r="C8" s="580" t="s">
        <v>2705</v>
      </c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584"/>
      <c r="O8" s="580"/>
      <c r="P8" s="581"/>
      <c r="Q8" s="580"/>
      <c r="R8" s="581"/>
      <c r="S8" s="580"/>
      <c r="T8" s="585">
        <v>2590</v>
      </c>
      <c r="U8" s="580"/>
      <c r="V8" s="585">
        <v>0</v>
      </c>
      <c r="W8" s="580"/>
      <c r="X8" s="585">
        <v>0</v>
      </c>
      <c r="Y8" s="580"/>
      <c r="Z8" s="585">
        <v>2590</v>
      </c>
      <c r="AA8" s="580"/>
      <c r="AB8" s="580"/>
      <c r="AC8" s="580"/>
      <c r="AD8" s="585">
        <v>0</v>
      </c>
      <c r="AE8" s="580"/>
      <c r="AF8" s="581"/>
      <c r="AG8" s="580"/>
      <c r="AH8" s="587"/>
      <c r="AI8" s="580"/>
      <c r="AJ8" s="585">
        <v>21.3</v>
      </c>
    </row>
    <row r="9" spans="1:36">
      <c r="A9" s="580"/>
      <c r="B9" s="580" t="s">
        <v>2706</v>
      </c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580"/>
      <c r="N9" s="580"/>
      <c r="O9" s="580"/>
      <c r="P9" s="581"/>
      <c r="Q9" s="580"/>
      <c r="R9" s="581"/>
      <c r="S9" s="580"/>
      <c r="T9" s="581">
        <v>2590</v>
      </c>
      <c r="U9" s="580"/>
      <c r="V9" s="581">
        <v>0</v>
      </c>
      <c r="W9" s="580"/>
      <c r="X9" s="581">
        <v>0</v>
      </c>
      <c r="Y9" s="580"/>
      <c r="Z9" s="581">
        <v>2590</v>
      </c>
      <c r="AA9" s="580"/>
      <c r="AB9" s="580"/>
      <c r="AC9" s="580"/>
      <c r="AD9" s="581">
        <v>0</v>
      </c>
      <c r="AE9" s="580"/>
      <c r="AF9" s="581"/>
      <c r="AG9" s="580"/>
      <c r="AH9" s="587"/>
      <c r="AI9" s="580"/>
      <c r="AJ9" s="581">
        <v>21.3</v>
      </c>
    </row>
    <row r="10" spans="1:36">
      <c r="A10" s="578"/>
      <c r="B10" s="578" t="s">
        <v>2707</v>
      </c>
      <c r="C10" s="578"/>
      <c r="D10" s="578"/>
      <c r="E10" s="578"/>
      <c r="F10" s="578"/>
      <c r="G10" s="578"/>
      <c r="H10" s="578"/>
      <c r="I10" s="578"/>
      <c r="J10" s="578"/>
      <c r="K10" s="578"/>
      <c r="L10" s="578"/>
      <c r="M10" s="578"/>
      <c r="N10" s="578"/>
      <c r="O10" s="578"/>
      <c r="P10" s="579"/>
      <c r="Q10" s="578"/>
      <c r="R10" s="579"/>
      <c r="S10" s="578"/>
      <c r="T10" s="579"/>
      <c r="U10" s="578"/>
      <c r="V10" s="579"/>
      <c r="W10" s="578"/>
      <c r="X10" s="579"/>
      <c r="Y10" s="578"/>
      <c r="Z10" s="579"/>
      <c r="AA10" s="578"/>
      <c r="AB10" s="578"/>
      <c r="AC10" s="578"/>
      <c r="AD10" s="579"/>
      <c r="AE10" s="578"/>
      <c r="AF10" s="579"/>
      <c r="AG10" s="578"/>
      <c r="AH10" s="586"/>
      <c r="AI10" s="578"/>
      <c r="AJ10" s="579"/>
    </row>
    <row r="11" spans="1:36">
      <c r="A11" s="578"/>
      <c r="B11" s="578"/>
      <c r="C11" s="578" t="s">
        <v>30</v>
      </c>
      <c r="D11" s="578"/>
      <c r="E11" s="578"/>
      <c r="F11" s="578"/>
      <c r="G11" s="578"/>
      <c r="H11" s="578"/>
      <c r="I11" s="578"/>
      <c r="J11" s="578"/>
      <c r="K11" s="578"/>
      <c r="L11" s="578"/>
      <c r="M11" s="578"/>
      <c r="N11" s="578"/>
      <c r="O11" s="578"/>
      <c r="P11" s="579"/>
      <c r="Q11" s="578"/>
      <c r="R11" s="579"/>
      <c r="S11" s="578"/>
      <c r="T11" s="579"/>
      <c r="U11" s="578"/>
      <c r="V11" s="579"/>
      <c r="W11" s="578"/>
      <c r="X11" s="579"/>
      <c r="Y11" s="578"/>
      <c r="Z11" s="579"/>
      <c r="AA11" s="578"/>
      <c r="AB11" s="578"/>
      <c r="AC11" s="578"/>
      <c r="AD11" s="579"/>
      <c r="AE11" s="578"/>
      <c r="AF11" s="579"/>
      <c r="AG11" s="578"/>
      <c r="AH11" s="586"/>
      <c r="AI11" s="578"/>
      <c r="AJ11" s="579"/>
    </row>
    <row r="12" spans="1:36">
      <c r="A12" s="578"/>
      <c r="B12" s="578"/>
      <c r="C12" s="578"/>
      <c r="D12" s="578" t="s">
        <v>2695</v>
      </c>
      <c r="E12" s="578"/>
      <c r="F12" s="578"/>
      <c r="G12" s="578"/>
      <c r="H12" s="578"/>
      <c r="I12" s="578"/>
      <c r="J12" s="578"/>
      <c r="K12" s="578"/>
      <c r="L12" s="578"/>
      <c r="M12" s="578"/>
      <c r="N12" s="578"/>
      <c r="O12" s="578"/>
      <c r="P12" s="579"/>
      <c r="Q12" s="578"/>
      <c r="R12" s="579"/>
      <c r="S12" s="578"/>
      <c r="T12" s="579"/>
      <c r="U12" s="578"/>
      <c r="V12" s="579"/>
      <c r="W12" s="578"/>
      <c r="X12" s="579"/>
      <c r="Y12" s="578"/>
      <c r="Z12" s="579"/>
      <c r="AA12" s="578"/>
      <c r="AB12" s="578"/>
      <c r="AC12" s="578"/>
      <c r="AD12" s="579"/>
      <c r="AE12" s="578"/>
      <c r="AF12" s="579"/>
      <c r="AG12" s="578"/>
      <c r="AH12" s="586"/>
      <c r="AI12" s="578"/>
      <c r="AJ12" s="579"/>
    </row>
    <row r="13" spans="1:36">
      <c r="A13" s="580"/>
      <c r="B13" s="580"/>
      <c r="C13" s="580"/>
      <c r="D13" s="580"/>
      <c r="E13" s="580" t="s">
        <v>2708</v>
      </c>
      <c r="F13" s="580" t="s">
        <v>2709</v>
      </c>
      <c r="G13" s="580"/>
      <c r="H13" s="580" t="s">
        <v>852</v>
      </c>
      <c r="I13" s="580"/>
      <c r="J13" s="580" t="s">
        <v>2710</v>
      </c>
      <c r="K13" s="580"/>
      <c r="L13" s="580"/>
      <c r="M13" s="580"/>
      <c r="N13" s="580"/>
      <c r="O13" s="580"/>
      <c r="P13" s="581"/>
      <c r="Q13" s="580"/>
      <c r="R13" s="581"/>
      <c r="S13" s="580"/>
      <c r="T13" s="581">
        <v>460</v>
      </c>
      <c r="U13" s="580"/>
      <c r="V13" s="581">
        <v>0</v>
      </c>
      <c r="W13" s="580"/>
      <c r="X13" s="581">
        <v>0</v>
      </c>
      <c r="Y13" s="580"/>
      <c r="Z13" s="581">
        <v>460</v>
      </c>
      <c r="AA13" s="580"/>
      <c r="AB13" s="580"/>
      <c r="AC13" s="580"/>
      <c r="AD13" s="581">
        <v>228</v>
      </c>
      <c r="AE13" s="580"/>
      <c r="AF13" s="581">
        <v>0</v>
      </c>
      <c r="AG13" s="580"/>
      <c r="AH13" s="587">
        <v>46031</v>
      </c>
      <c r="AI13" s="580"/>
      <c r="AJ13" s="581">
        <v>0</v>
      </c>
    </row>
    <row r="14" spans="1:36">
      <c r="A14" s="580"/>
      <c r="B14" s="580"/>
      <c r="C14" s="580"/>
      <c r="D14" s="580"/>
      <c r="E14" s="580" t="s">
        <v>2711</v>
      </c>
      <c r="F14" s="580" t="s">
        <v>2709</v>
      </c>
      <c r="G14" s="580"/>
      <c r="H14" s="580" t="s">
        <v>845</v>
      </c>
      <c r="I14" s="580"/>
      <c r="J14" s="580" t="s">
        <v>2712</v>
      </c>
      <c r="K14" s="580"/>
      <c r="L14" s="580"/>
      <c r="M14" s="580"/>
      <c r="N14" s="580"/>
      <c r="O14" s="580"/>
      <c r="P14" s="581"/>
      <c r="Q14" s="580"/>
      <c r="R14" s="581"/>
      <c r="S14" s="580"/>
      <c r="T14" s="581">
        <v>448</v>
      </c>
      <c r="U14" s="580"/>
      <c r="V14" s="581">
        <v>1</v>
      </c>
      <c r="W14" s="580"/>
      <c r="X14" s="581">
        <v>0</v>
      </c>
      <c r="Y14" s="580"/>
      <c r="Z14" s="581">
        <v>447</v>
      </c>
      <c r="AA14" s="580"/>
      <c r="AB14" s="580"/>
      <c r="AC14" s="580"/>
      <c r="AD14" s="581">
        <v>448</v>
      </c>
      <c r="AE14" s="580"/>
      <c r="AF14" s="581">
        <v>0</v>
      </c>
      <c r="AG14" s="580"/>
      <c r="AH14" s="587">
        <v>46031</v>
      </c>
      <c r="AI14" s="580"/>
      <c r="AJ14" s="581">
        <v>0</v>
      </c>
    </row>
    <row r="15" spans="1:36">
      <c r="A15" s="580"/>
      <c r="B15" s="580"/>
      <c r="C15" s="580"/>
      <c r="D15" s="580"/>
      <c r="E15" s="580" t="s">
        <v>2713</v>
      </c>
      <c r="F15" s="580" t="s">
        <v>2709</v>
      </c>
      <c r="G15" s="580"/>
      <c r="H15" s="580" t="s">
        <v>834</v>
      </c>
      <c r="I15" s="580"/>
      <c r="J15" s="580" t="s">
        <v>2714</v>
      </c>
      <c r="K15" s="580"/>
      <c r="L15" s="580"/>
      <c r="M15" s="580"/>
      <c r="N15" s="580"/>
      <c r="O15" s="580"/>
      <c r="P15" s="581"/>
      <c r="Q15" s="580"/>
      <c r="R15" s="581"/>
      <c r="S15" s="580"/>
      <c r="T15" s="581">
        <v>560</v>
      </c>
      <c r="U15" s="580"/>
      <c r="V15" s="581">
        <v>0</v>
      </c>
      <c r="W15" s="580"/>
      <c r="X15" s="581">
        <v>0</v>
      </c>
      <c r="Y15" s="580"/>
      <c r="Z15" s="581">
        <v>560</v>
      </c>
      <c r="AA15" s="580"/>
      <c r="AB15" s="580"/>
      <c r="AC15" s="580"/>
      <c r="AD15" s="581">
        <v>280</v>
      </c>
      <c r="AE15" s="580"/>
      <c r="AF15" s="581">
        <v>0</v>
      </c>
      <c r="AG15" s="580"/>
      <c r="AH15" s="587">
        <v>46031</v>
      </c>
      <c r="AI15" s="580"/>
      <c r="AJ15" s="581">
        <v>0</v>
      </c>
    </row>
    <row r="16" spans="1:36">
      <c r="A16" s="580"/>
      <c r="B16" s="580"/>
      <c r="C16" s="580"/>
      <c r="D16" s="580"/>
      <c r="E16" s="580" t="s">
        <v>2715</v>
      </c>
      <c r="F16" s="580" t="s">
        <v>2709</v>
      </c>
      <c r="G16" s="580"/>
      <c r="H16" s="580" t="s">
        <v>816</v>
      </c>
      <c r="I16" s="580"/>
      <c r="J16" s="580" t="s">
        <v>2716</v>
      </c>
      <c r="K16" s="580"/>
      <c r="L16" s="580"/>
      <c r="M16" s="580"/>
      <c r="N16" s="580"/>
      <c r="O16" s="580"/>
      <c r="P16" s="581"/>
      <c r="Q16" s="580"/>
      <c r="R16" s="581"/>
      <c r="S16" s="580"/>
      <c r="T16" s="581">
        <v>952</v>
      </c>
      <c r="U16" s="580"/>
      <c r="V16" s="581">
        <v>1</v>
      </c>
      <c r="W16" s="580"/>
      <c r="X16" s="581">
        <v>0</v>
      </c>
      <c r="Y16" s="580"/>
      <c r="Z16" s="581">
        <v>951</v>
      </c>
      <c r="AA16" s="580"/>
      <c r="AB16" s="580"/>
      <c r="AC16" s="580"/>
      <c r="AD16" s="581">
        <v>1440</v>
      </c>
      <c r="AE16" s="580"/>
      <c r="AF16" s="581">
        <v>0</v>
      </c>
      <c r="AG16" s="580"/>
      <c r="AH16" s="587">
        <v>46031</v>
      </c>
      <c r="AI16" s="580"/>
      <c r="AJ16" s="581">
        <v>1.2</v>
      </c>
    </row>
    <row r="17" spans="1:36">
      <c r="A17" s="580"/>
      <c r="B17" s="580"/>
      <c r="C17" s="580"/>
      <c r="D17" s="580"/>
      <c r="E17" s="580" t="s">
        <v>2717</v>
      </c>
      <c r="F17" s="580" t="s">
        <v>2709</v>
      </c>
      <c r="G17" s="580"/>
      <c r="H17" s="580" t="s">
        <v>878</v>
      </c>
      <c r="I17" s="580"/>
      <c r="J17" s="580" t="s">
        <v>2718</v>
      </c>
      <c r="K17" s="580"/>
      <c r="L17" s="580"/>
      <c r="M17" s="580"/>
      <c r="N17" s="580"/>
      <c r="O17" s="580"/>
      <c r="P17" s="581"/>
      <c r="Q17" s="580"/>
      <c r="R17" s="581"/>
      <c r="S17" s="580"/>
      <c r="T17" s="581">
        <v>78</v>
      </c>
      <c r="U17" s="580"/>
      <c r="V17" s="581">
        <v>0</v>
      </c>
      <c r="W17" s="580"/>
      <c r="X17" s="581">
        <v>0</v>
      </c>
      <c r="Y17" s="580"/>
      <c r="Z17" s="581">
        <v>78</v>
      </c>
      <c r="AA17" s="580"/>
      <c r="AB17" s="580"/>
      <c r="AC17" s="580"/>
      <c r="AD17" s="581">
        <v>336</v>
      </c>
      <c r="AE17" s="580"/>
      <c r="AF17" s="581">
        <v>0</v>
      </c>
      <c r="AG17" s="580"/>
      <c r="AH17" s="587">
        <v>45995</v>
      </c>
      <c r="AI17" s="580"/>
      <c r="AJ17" s="581">
        <v>13.7</v>
      </c>
    </row>
    <row r="18" spans="1:36">
      <c r="A18" s="580"/>
      <c r="B18" s="580"/>
      <c r="C18" s="580"/>
      <c r="D18" s="580"/>
      <c r="E18" s="580" t="s">
        <v>2719</v>
      </c>
      <c r="F18" s="580" t="s">
        <v>2709</v>
      </c>
      <c r="G18" s="580"/>
      <c r="H18" s="580" t="s">
        <v>860</v>
      </c>
      <c r="I18" s="580"/>
      <c r="J18" s="580" t="s">
        <v>2720</v>
      </c>
      <c r="K18" s="580"/>
      <c r="L18" s="580"/>
      <c r="M18" s="580"/>
      <c r="N18" s="580"/>
      <c r="O18" s="580"/>
      <c r="P18" s="581"/>
      <c r="Q18" s="580"/>
      <c r="R18" s="581"/>
      <c r="S18" s="580"/>
      <c r="T18" s="581">
        <v>384</v>
      </c>
      <c r="U18" s="580"/>
      <c r="V18" s="581">
        <v>0</v>
      </c>
      <c r="W18" s="580"/>
      <c r="X18" s="581">
        <v>0</v>
      </c>
      <c r="Y18" s="580"/>
      <c r="Z18" s="581">
        <v>384</v>
      </c>
      <c r="AA18" s="580"/>
      <c r="AB18" s="580"/>
      <c r="AC18" s="580"/>
      <c r="AD18" s="581">
        <v>192</v>
      </c>
      <c r="AE18" s="580"/>
      <c r="AF18" s="581">
        <v>0</v>
      </c>
      <c r="AG18" s="580"/>
      <c r="AH18" s="587">
        <v>46031</v>
      </c>
      <c r="AI18" s="580"/>
      <c r="AJ18" s="581">
        <v>1.2</v>
      </c>
    </row>
    <row r="19" spans="1:36">
      <c r="A19" s="580"/>
      <c r="B19" s="580"/>
      <c r="C19" s="580"/>
      <c r="D19" s="580"/>
      <c r="E19" s="580" t="s">
        <v>2721</v>
      </c>
      <c r="F19" s="580" t="s">
        <v>2709</v>
      </c>
      <c r="G19" s="580"/>
      <c r="H19" s="580" t="s">
        <v>1829</v>
      </c>
      <c r="I19" s="580"/>
      <c r="J19" s="580" t="s">
        <v>2722</v>
      </c>
      <c r="K19" s="580"/>
      <c r="L19" s="580"/>
      <c r="M19" s="580"/>
      <c r="N19" s="580"/>
      <c r="O19" s="580"/>
      <c r="P19" s="581"/>
      <c r="Q19" s="580"/>
      <c r="R19" s="581"/>
      <c r="S19" s="580"/>
      <c r="T19" s="581">
        <v>175</v>
      </c>
      <c r="U19" s="580"/>
      <c r="V19" s="581">
        <v>0</v>
      </c>
      <c r="W19" s="580"/>
      <c r="X19" s="581">
        <v>0</v>
      </c>
      <c r="Y19" s="580"/>
      <c r="Z19" s="581">
        <v>175</v>
      </c>
      <c r="AA19" s="580"/>
      <c r="AB19" s="580"/>
      <c r="AC19" s="580"/>
      <c r="AD19" s="581">
        <v>105</v>
      </c>
      <c r="AE19" s="580"/>
      <c r="AF19" s="581">
        <v>0</v>
      </c>
      <c r="AG19" s="580"/>
      <c r="AH19" s="587">
        <v>46031</v>
      </c>
      <c r="AI19" s="580"/>
      <c r="AJ19" s="581">
        <v>0</v>
      </c>
    </row>
    <row r="20" spans="1:36">
      <c r="A20" s="580"/>
      <c r="B20" s="580"/>
      <c r="C20" s="580"/>
      <c r="D20" s="580"/>
      <c r="E20" s="580" t="s">
        <v>2723</v>
      </c>
      <c r="F20" s="580" t="s">
        <v>2709</v>
      </c>
      <c r="G20" s="580"/>
      <c r="H20" s="580" t="s">
        <v>872</v>
      </c>
      <c r="I20" s="580"/>
      <c r="J20" s="580" t="s">
        <v>2724</v>
      </c>
      <c r="K20" s="580"/>
      <c r="L20" s="580"/>
      <c r="M20" s="580"/>
      <c r="N20" s="580"/>
      <c r="O20" s="580"/>
      <c r="P20" s="581"/>
      <c r="Q20" s="580"/>
      <c r="R20" s="581"/>
      <c r="S20" s="580"/>
      <c r="T20" s="581">
        <v>120</v>
      </c>
      <c r="U20" s="580"/>
      <c r="V20" s="581">
        <v>0</v>
      </c>
      <c r="W20" s="580"/>
      <c r="X20" s="581">
        <v>0</v>
      </c>
      <c r="Y20" s="580"/>
      <c r="Z20" s="581">
        <v>120</v>
      </c>
      <c r="AA20" s="580"/>
      <c r="AB20" s="580"/>
      <c r="AC20" s="580"/>
      <c r="AD20" s="581">
        <v>120</v>
      </c>
      <c r="AE20" s="580"/>
      <c r="AF20" s="581">
        <v>0</v>
      </c>
      <c r="AG20" s="580"/>
      <c r="AH20" s="587">
        <v>46031</v>
      </c>
      <c r="AI20" s="580"/>
      <c r="AJ20" s="581">
        <v>0</v>
      </c>
    </row>
    <row r="21" spans="1:36">
      <c r="A21" s="580"/>
      <c r="B21" s="580"/>
      <c r="C21" s="580"/>
      <c r="D21" s="580"/>
      <c r="E21" s="580" t="s">
        <v>2725</v>
      </c>
      <c r="F21" s="580" t="s">
        <v>2709</v>
      </c>
      <c r="G21" s="580"/>
      <c r="H21" s="580" t="s">
        <v>783</v>
      </c>
      <c r="I21" s="580"/>
      <c r="J21" s="580" t="s">
        <v>1811</v>
      </c>
      <c r="K21" s="580"/>
      <c r="L21" s="580"/>
      <c r="M21" s="580"/>
      <c r="N21" s="580"/>
      <c r="O21" s="580"/>
      <c r="P21" s="581"/>
      <c r="Q21" s="580"/>
      <c r="R21" s="581"/>
      <c r="S21" s="580"/>
      <c r="T21" s="581">
        <v>500</v>
      </c>
      <c r="U21" s="580"/>
      <c r="V21" s="581">
        <v>0</v>
      </c>
      <c r="W21" s="580"/>
      <c r="X21" s="581">
        <v>0</v>
      </c>
      <c r="Y21" s="580"/>
      <c r="Z21" s="581">
        <v>500</v>
      </c>
      <c r="AA21" s="580"/>
      <c r="AB21" s="580"/>
      <c r="AC21" s="580"/>
      <c r="AD21" s="581">
        <v>1080</v>
      </c>
      <c r="AE21" s="580"/>
      <c r="AF21" s="581">
        <v>0</v>
      </c>
      <c r="AG21" s="580"/>
      <c r="AH21" s="587">
        <v>46031</v>
      </c>
      <c r="AI21" s="580"/>
      <c r="AJ21" s="581">
        <v>0</v>
      </c>
    </row>
    <row r="22" spans="1:36">
      <c r="A22" s="580"/>
      <c r="B22" s="580"/>
      <c r="C22" s="580"/>
      <c r="D22" s="580"/>
      <c r="E22" s="580" t="s">
        <v>2726</v>
      </c>
      <c r="F22" s="580" t="s">
        <v>2709</v>
      </c>
      <c r="G22" s="580"/>
      <c r="H22" s="580" t="s">
        <v>795</v>
      </c>
      <c r="I22" s="580"/>
      <c r="J22" s="580" t="s">
        <v>2727</v>
      </c>
      <c r="K22" s="580"/>
      <c r="L22" s="580"/>
      <c r="M22" s="580"/>
      <c r="N22" s="580"/>
      <c r="O22" s="580"/>
      <c r="P22" s="581"/>
      <c r="Q22" s="580"/>
      <c r="R22" s="581"/>
      <c r="S22" s="580"/>
      <c r="T22" s="581">
        <v>1190</v>
      </c>
      <c r="U22" s="580"/>
      <c r="V22" s="581">
        <v>1</v>
      </c>
      <c r="W22" s="580"/>
      <c r="X22" s="581">
        <v>0</v>
      </c>
      <c r="Y22" s="580"/>
      <c r="Z22" s="581">
        <v>1189</v>
      </c>
      <c r="AA22" s="580"/>
      <c r="AB22" s="580"/>
      <c r="AC22" s="580"/>
      <c r="AD22" s="581">
        <v>1080</v>
      </c>
      <c r="AE22" s="580"/>
      <c r="AF22" s="581">
        <v>0</v>
      </c>
      <c r="AG22" s="580"/>
      <c r="AH22" s="587">
        <v>46031</v>
      </c>
      <c r="AI22" s="580"/>
      <c r="AJ22" s="581">
        <v>0</v>
      </c>
    </row>
    <row r="23" spans="1:36">
      <c r="A23" s="580"/>
      <c r="B23" s="580"/>
      <c r="C23" s="580"/>
      <c r="D23" s="580"/>
      <c r="E23" s="580" t="s">
        <v>2728</v>
      </c>
      <c r="F23" s="580" t="s">
        <v>2709</v>
      </c>
      <c r="G23" s="580"/>
      <c r="H23" s="580" t="s">
        <v>804</v>
      </c>
      <c r="I23" s="580"/>
      <c r="J23" s="580" t="s">
        <v>2729</v>
      </c>
      <c r="K23" s="580"/>
      <c r="L23" s="580"/>
      <c r="M23" s="580"/>
      <c r="N23" s="580"/>
      <c r="O23" s="580"/>
      <c r="P23" s="581"/>
      <c r="Q23" s="580"/>
      <c r="R23" s="581"/>
      <c r="S23" s="580"/>
      <c r="T23" s="581">
        <v>984</v>
      </c>
      <c r="U23" s="580"/>
      <c r="V23" s="581">
        <v>1</v>
      </c>
      <c r="W23" s="580"/>
      <c r="X23" s="581">
        <v>0</v>
      </c>
      <c r="Y23" s="580"/>
      <c r="Z23" s="581">
        <v>983</v>
      </c>
      <c r="AA23" s="580"/>
      <c r="AB23" s="580"/>
      <c r="AC23" s="580"/>
      <c r="AD23" s="581">
        <v>1728</v>
      </c>
      <c r="AE23" s="580"/>
      <c r="AF23" s="581">
        <v>0</v>
      </c>
      <c r="AG23" s="580"/>
      <c r="AH23" s="587">
        <v>46031</v>
      </c>
      <c r="AI23" s="580"/>
      <c r="AJ23" s="581">
        <v>0</v>
      </c>
    </row>
    <row r="24" spans="1:36" ht="16.5" thickBot="1">
      <c r="A24" s="580"/>
      <c r="B24" s="580"/>
      <c r="C24" s="580"/>
      <c r="D24" s="580"/>
      <c r="E24" s="580" t="s">
        <v>2730</v>
      </c>
      <c r="F24" s="580" t="s">
        <v>2709</v>
      </c>
      <c r="G24" s="580"/>
      <c r="H24" s="580" t="s">
        <v>823</v>
      </c>
      <c r="I24" s="580"/>
      <c r="J24" s="580" t="s">
        <v>2731</v>
      </c>
      <c r="K24" s="580"/>
      <c r="L24" s="580"/>
      <c r="M24" s="580"/>
      <c r="N24" s="580"/>
      <c r="O24" s="580"/>
      <c r="P24" s="581"/>
      <c r="Q24" s="580"/>
      <c r="R24" s="581"/>
      <c r="S24" s="580"/>
      <c r="T24" s="581">
        <v>192</v>
      </c>
      <c r="U24" s="580"/>
      <c r="V24" s="581">
        <v>0</v>
      </c>
      <c r="W24" s="580"/>
      <c r="X24" s="581">
        <v>0</v>
      </c>
      <c r="Y24" s="580"/>
      <c r="Z24" s="581">
        <v>192</v>
      </c>
      <c r="AA24" s="580"/>
      <c r="AB24" s="580"/>
      <c r="AC24" s="580"/>
      <c r="AD24" s="581">
        <v>192</v>
      </c>
      <c r="AE24" s="580"/>
      <c r="AF24" s="581">
        <v>0</v>
      </c>
      <c r="AG24" s="580"/>
      <c r="AH24" s="587">
        <v>46031</v>
      </c>
      <c r="AI24" s="580"/>
      <c r="AJ24" s="581">
        <v>0</v>
      </c>
    </row>
    <row r="25" spans="1:36" ht="16.5" thickBot="1">
      <c r="A25" s="580"/>
      <c r="B25" s="580"/>
      <c r="C25" s="580"/>
      <c r="D25" s="580" t="s">
        <v>2705</v>
      </c>
      <c r="E25" s="580"/>
      <c r="F25" s="580"/>
      <c r="G25" s="580"/>
      <c r="H25" s="580"/>
      <c r="I25" s="580"/>
      <c r="J25" s="580"/>
      <c r="K25" s="580"/>
      <c r="L25" s="580"/>
      <c r="M25" s="580"/>
      <c r="N25" s="584"/>
      <c r="O25" s="580"/>
      <c r="P25" s="581"/>
      <c r="Q25" s="580"/>
      <c r="R25" s="581"/>
      <c r="S25" s="580"/>
      <c r="T25" s="585">
        <v>6043</v>
      </c>
      <c r="U25" s="580"/>
      <c r="V25" s="585">
        <v>4</v>
      </c>
      <c r="W25" s="580"/>
      <c r="X25" s="585">
        <v>0</v>
      </c>
      <c r="Y25" s="580"/>
      <c r="Z25" s="585">
        <v>6039</v>
      </c>
      <c r="AA25" s="580"/>
      <c r="AB25" s="580"/>
      <c r="AC25" s="580"/>
      <c r="AD25" s="585">
        <v>7229</v>
      </c>
      <c r="AE25" s="580"/>
      <c r="AF25" s="581"/>
      <c r="AG25" s="580"/>
      <c r="AH25" s="587"/>
      <c r="AI25" s="580"/>
      <c r="AJ25" s="585">
        <v>16.100000000000001</v>
      </c>
    </row>
    <row r="26" spans="1:36">
      <c r="A26" s="580"/>
      <c r="B26" s="580"/>
      <c r="C26" s="580" t="s">
        <v>2732</v>
      </c>
      <c r="D26" s="580"/>
      <c r="E26" s="580"/>
      <c r="F26" s="580"/>
      <c r="G26" s="580"/>
      <c r="H26" s="580"/>
      <c r="I26" s="580"/>
      <c r="J26" s="580"/>
      <c r="K26" s="580"/>
      <c r="L26" s="580"/>
      <c r="M26" s="580"/>
      <c r="N26" s="580"/>
      <c r="O26" s="580"/>
      <c r="P26" s="581"/>
      <c r="Q26" s="580"/>
      <c r="R26" s="581"/>
      <c r="S26" s="580"/>
      <c r="T26" s="581">
        <v>6043</v>
      </c>
      <c r="U26" s="580"/>
      <c r="V26" s="581">
        <v>4</v>
      </c>
      <c r="W26" s="580"/>
      <c r="X26" s="581">
        <v>0</v>
      </c>
      <c r="Y26" s="580"/>
      <c r="Z26" s="581">
        <v>6039</v>
      </c>
      <c r="AA26" s="580"/>
      <c r="AB26" s="580"/>
      <c r="AC26" s="580"/>
      <c r="AD26" s="581">
        <v>7229</v>
      </c>
      <c r="AE26" s="580"/>
      <c r="AF26" s="581"/>
      <c r="AG26" s="580"/>
      <c r="AH26" s="587"/>
      <c r="AI26" s="580"/>
      <c r="AJ26" s="581">
        <v>16.100000000000001</v>
      </c>
    </row>
    <row r="27" spans="1:36">
      <c r="A27" s="578"/>
      <c r="B27" s="578"/>
      <c r="C27" s="578" t="s">
        <v>2733</v>
      </c>
      <c r="D27" s="578"/>
      <c r="E27" s="578"/>
      <c r="F27" s="578"/>
      <c r="G27" s="578"/>
      <c r="H27" s="578"/>
      <c r="I27" s="578"/>
      <c r="J27" s="578"/>
      <c r="K27" s="578"/>
      <c r="L27" s="578"/>
      <c r="M27" s="578"/>
      <c r="N27" s="578"/>
      <c r="O27" s="578"/>
      <c r="P27" s="579"/>
      <c r="Q27" s="578"/>
      <c r="R27" s="579"/>
      <c r="S27" s="578"/>
      <c r="T27" s="579"/>
      <c r="U27" s="578"/>
      <c r="V27" s="579"/>
      <c r="W27" s="578"/>
      <c r="X27" s="579"/>
      <c r="Y27" s="578"/>
      <c r="Z27" s="579"/>
      <c r="AA27" s="578"/>
      <c r="AB27" s="578"/>
      <c r="AC27" s="578"/>
      <c r="AD27" s="579"/>
      <c r="AE27" s="578"/>
      <c r="AF27" s="579"/>
      <c r="AG27" s="578"/>
      <c r="AH27" s="586"/>
      <c r="AI27" s="578"/>
      <c r="AJ27" s="579"/>
    </row>
    <row r="28" spans="1:36">
      <c r="A28" s="578"/>
      <c r="B28" s="578"/>
      <c r="C28" s="578"/>
      <c r="D28" s="578" t="s">
        <v>2734</v>
      </c>
      <c r="E28" s="578"/>
      <c r="F28" s="578"/>
      <c r="G28" s="578"/>
      <c r="H28" s="578"/>
      <c r="I28" s="578"/>
      <c r="J28" s="578"/>
      <c r="K28" s="578"/>
      <c r="L28" s="578"/>
      <c r="M28" s="578"/>
      <c r="N28" s="578"/>
      <c r="O28" s="578"/>
      <c r="P28" s="579"/>
      <c r="Q28" s="578"/>
      <c r="R28" s="579"/>
      <c r="S28" s="578"/>
      <c r="T28" s="579"/>
      <c r="U28" s="578"/>
      <c r="V28" s="579"/>
      <c r="W28" s="578"/>
      <c r="X28" s="579"/>
      <c r="Y28" s="578"/>
      <c r="Z28" s="579"/>
      <c r="AA28" s="578"/>
      <c r="AB28" s="578"/>
      <c r="AC28" s="578"/>
      <c r="AD28" s="579"/>
      <c r="AE28" s="578"/>
      <c r="AF28" s="579"/>
      <c r="AG28" s="578"/>
      <c r="AH28" s="586"/>
      <c r="AI28" s="578"/>
      <c r="AJ28" s="579"/>
    </row>
    <row r="29" spans="1:36">
      <c r="A29" s="580"/>
      <c r="B29" s="580"/>
      <c r="C29" s="580"/>
      <c r="D29" s="580"/>
      <c r="E29" s="580" t="s">
        <v>2735</v>
      </c>
      <c r="F29" s="580" t="s">
        <v>2736</v>
      </c>
      <c r="G29" s="580"/>
      <c r="H29" s="580" t="s">
        <v>473</v>
      </c>
      <c r="I29" s="580"/>
      <c r="J29" s="580" t="s">
        <v>2737</v>
      </c>
      <c r="K29" s="580"/>
      <c r="L29" s="580"/>
      <c r="M29" s="580"/>
      <c r="N29" s="580"/>
      <c r="O29" s="580"/>
      <c r="P29" s="581"/>
      <c r="Q29" s="580"/>
      <c r="R29" s="581"/>
      <c r="S29" s="580"/>
      <c r="T29" s="581">
        <v>0</v>
      </c>
      <c r="U29" s="580"/>
      <c r="V29" s="581">
        <v>12</v>
      </c>
      <c r="W29" s="580"/>
      <c r="X29" s="581">
        <v>0</v>
      </c>
      <c r="Y29" s="580"/>
      <c r="Z29" s="581">
        <v>-12</v>
      </c>
      <c r="AA29" s="580"/>
      <c r="AB29" s="580"/>
      <c r="AC29" s="580"/>
      <c r="AD29" s="581">
        <v>0</v>
      </c>
      <c r="AE29" s="580"/>
      <c r="AF29" s="581">
        <v>0</v>
      </c>
      <c r="AG29" s="580"/>
      <c r="AH29" s="587"/>
      <c r="AI29" s="580"/>
      <c r="AJ29" s="581">
        <v>0</v>
      </c>
    </row>
    <row r="30" spans="1:36">
      <c r="A30" s="580"/>
      <c r="B30" s="580"/>
      <c r="C30" s="580"/>
      <c r="D30" s="580"/>
      <c r="E30" s="580" t="s">
        <v>2738</v>
      </c>
      <c r="F30" s="580" t="s">
        <v>2736</v>
      </c>
      <c r="G30" s="580"/>
      <c r="H30" s="580" t="s">
        <v>476</v>
      </c>
      <c r="I30" s="580"/>
      <c r="J30" s="580" t="s">
        <v>2739</v>
      </c>
      <c r="K30" s="580"/>
      <c r="L30" s="580"/>
      <c r="M30" s="580"/>
      <c r="N30" s="580"/>
      <c r="O30" s="580"/>
      <c r="P30" s="581"/>
      <c r="Q30" s="580"/>
      <c r="R30" s="581"/>
      <c r="S30" s="580"/>
      <c r="T30" s="581">
        <v>0</v>
      </c>
      <c r="U30" s="580"/>
      <c r="V30" s="581">
        <v>12</v>
      </c>
      <c r="W30" s="580"/>
      <c r="X30" s="581">
        <v>0</v>
      </c>
      <c r="Y30" s="580"/>
      <c r="Z30" s="581">
        <v>-12</v>
      </c>
      <c r="AA30" s="580"/>
      <c r="AB30" s="580"/>
      <c r="AC30" s="580"/>
      <c r="AD30" s="581">
        <v>0</v>
      </c>
      <c r="AE30" s="580"/>
      <c r="AF30" s="581">
        <v>0</v>
      </c>
      <c r="AG30" s="580"/>
      <c r="AH30" s="587"/>
      <c r="AI30" s="580"/>
      <c r="AJ30" s="581">
        <v>0</v>
      </c>
    </row>
    <row r="31" spans="1:36">
      <c r="A31" s="580"/>
      <c r="B31" s="580"/>
      <c r="C31" s="580"/>
      <c r="D31" s="580"/>
      <c r="E31" s="580" t="s">
        <v>2740</v>
      </c>
      <c r="F31" s="580" t="s">
        <v>2736</v>
      </c>
      <c r="G31" s="580"/>
      <c r="H31" s="580" t="s">
        <v>478</v>
      </c>
      <c r="I31" s="580"/>
      <c r="J31" s="580" t="s">
        <v>2741</v>
      </c>
      <c r="K31" s="580"/>
      <c r="L31" s="580"/>
      <c r="M31" s="580"/>
      <c r="N31" s="580"/>
      <c r="O31" s="580"/>
      <c r="P31" s="581"/>
      <c r="Q31" s="580"/>
      <c r="R31" s="581"/>
      <c r="S31" s="580"/>
      <c r="T31" s="581">
        <v>0</v>
      </c>
      <c r="U31" s="580"/>
      <c r="V31" s="581">
        <v>13</v>
      </c>
      <c r="W31" s="580"/>
      <c r="X31" s="581">
        <v>0</v>
      </c>
      <c r="Y31" s="580"/>
      <c r="Z31" s="581">
        <v>-13</v>
      </c>
      <c r="AA31" s="580"/>
      <c r="AB31" s="580"/>
      <c r="AC31" s="580"/>
      <c r="AD31" s="581">
        <v>0</v>
      </c>
      <c r="AE31" s="580"/>
      <c r="AF31" s="581">
        <v>0</v>
      </c>
      <c r="AG31" s="580"/>
      <c r="AH31" s="587"/>
      <c r="AI31" s="580"/>
      <c r="AJ31" s="581">
        <v>0</v>
      </c>
    </row>
    <row r="32" spans="1:36">
      <c r="A32" s="580"/>
      <c r="B32" s="580"/>
      <c r="C32" s="580"/>
      <c r="D32" s="580"/>
      <c r="E32" s="580" t="s">
        <v>2742</v>
      </c>
      <c r="F32" s="580" t="s">
        <v>2736</v>
      </c>
      <c r="G32" s="580"/>
      <c r="H32" s="580" t="s">
        <v>480</v>
      </c>
      <c r="I32" s="580"/>
      <c r="J32" s="580" t="s">
        <v>2743</v>
      </c>
      <c r="K32" s="580"/>
      <c r="L32" s="580"/>
      <c r="M32" s="580"/>
      <c r="N32" s="580"/>
      <c r="O32" s="580"/>
      <c r="P32" s="581"/>
      <c r="Q32" s="580"/>
      <c r="R32" s="581"/>
      <c r="S32" s="580"/>
      <c r="T32" s="581">
        <v>0</v>
      </c>
      <c r="U32" s="580"/>
      <c r="V32" s="581">
        <v>12</v>
      </c>
      <c r="W32" s="580"/>
      <c r="X32" s="581">
        <v>0</v>
      </c>
      <c r="Y32" s="580"/>
      <c r="Z32" s="581">
        <v>-12</v>
      </c>
      <c r="AA32" s="580"/>
      <c r="AB32" s="580"/>
      <c r="AC32" s="580"/>
      <c r="AD32" s="581">
        <v>0</v>
      </c>
      <c r="AE32" s="580"/>
      <c r="AF32" s="581">
        <v>0</v>
      </c>
      <c r="AG32" s="580"/>
      <c r="AH32" s="587"/>
      <c r="AI32" s="580"/>
      <c r="AJ32" s="581">
        <v>0</v>
      </c>
    </row>
    <row r="33" spans="1:36">
      <c r="A33" s="580"/>
      <c r="B33" s="580"/>
      <c r="C33" s="580"/>
      <c r="D33" s="580"/>
      <c r="E33" s="580" t="s">
        <v>2744</v>
      </c>
      <c r="F33" s="580" t="s">
        <v>2736</v>
      </c>
      <c r="G33" s="580"/>
      <c r="H33" s="580" t="s">
        <v>482</v>
      </c>
      <c r="I33" s="580"/>
      <c r="J33" s="580" t="s">
        <v>2745</v>
      </c>
      <c r="K33" s="580"/>
      <c r="L33" s="580"/>
      <c r="M33" s="580"/>
      <c r="N33" s="580"/>
      <c r="O33" s="580"/>
      <c r="P33" s="581"/>
      <c r="Q33" s="580"/>
      <c r="R33" s="581"/>
      <c r="S33" s="580"/>
      <c r="T33" s="581">
        <v>0</v>
      </c>
      <c r="U33" s="580"/>
      <c r="V33" s="581">
        <v>0</v>
      </c>
      <c r="W33" s="580"/>
      <c r="X33" s="581">
        <v>0</v>
      </c>
      <c r="Y33" s="580"/>
      <c r="Z33" s="581">
        <v>0</v>
      </c>
      <c r="AA33" s="580"/>
      <c r="AB33" s="580"/>
      <c r="AC33" s="580"/>
      <c r="AD33" s="581">
        <v>0</v>
      </c>
      <c r="AE33" s="580"/>
      <c r="AF33" s="581">
        <v>0</v>
      </c>
      <c r="AG33" s="580"/>
      <c r="AH33" s="587"/>
      <c r="AI33" s="580"/>
      <c r="AJ33" s="581">
        <v>0</v>
      </c>
    </row>
    <row r="34" spans="1:36">
      <c r="A34" s="580"/>
      <c r="B34" s="580"/>
      <c r="C34" s="580"/>
      <c r="D34" s="580"/>
      <c r="E34" s="580" t="s">
        <v>2746</v>
      </c>
      <c r="F34" s="580" t="s">
        <v>2736</v>
      </c>
      <c r="G34" s="580"/>
      <c r="H34" s="580" t="s">
        <v>484</v>
      </c>
      <c r="I34" s="580"/>
      <c r="J34" s="580" t="s">
        <v>2747</v>
      </c>
      <c r="K34" s="580"/>
      <c r="L34" s="580"/>
      <c r="M34" s="580"/>
      <c r="N34" s="580"/>
      <c r="O34" s="580"/>
      <c r="P34" s="581"/>
      <c r="Q34" s="580"/>
      <c r="R34" s="581"/>
      <c r="S34" s="580"/>
      <c r="T34" s="581">
        <v>0</v>
      </c>
      <c r="U34" s="580"/>
      <c r="V34" s="581">
        <v>12</v>
      </c>
      <c r="W34" s="580"/>
      <c r="X34" s="581">
        <v>0</v>
      </c>
      <c r="Y34" s="580"/>
      <c r="Z34" s="581">
        <v>-12</v>
      </c>
      <c r="AA34" s="580"/>
      <c r="AB34" s="580"/>
      <c r="AC34" s="580"/>
      <c r="AD34" s="581">
        <v>0</v>
      </c>
      <c r="AE34" s="580"/>
      <c r="AF34" s="581">
        <v>0</v>
      </c>
      <c r="AG34" s="580"/>
      <c r="AH34" s="587"/>
      <c r="AI34" s="580"/>
      <c r="AJ34" s="581">
        <v>0</v>
      </c>
    </row>
    <row r="35" spans="1:36">
      <c r="A35" s="580"/>
      <c r="B35" s="580"/>
      <c r="C35" s="580"/>
      <c r="D35" s="580"/>
      <c r="E35" s="580" t="s">
        <v>2748</v>
      </c>
      <c r="F35" s="580" t="s">
        <v>2736</v>
      </c>
      <c r="G35" s="580"/>
      <c r="H35" s="580" t="s">
        <v>486</v>
      </c>
      <c r="I35" s="580"/>
      <c r="J35" s="580" t="s">
        <v>2749</v>
      </c>
      <c r="K35" s="580"/>
      <c r="L35" s="580"/>
      <c r="M35" s="580"/>
      <c r="N35" s="580"/>
      <c r="O35" s="580"/>
      <c r="P35" s="581"/>
      <c r="Q35" s="580"/>
      <c r="R35" s="581"/>
      <c r="S35" s="580"/>
      <c r="T35" s="581">
        <v>0</v>
      </c>
      <c r="U35" s="580"/>
      <c r="V35" s="581">
        <v>0</v>
      </c>
      <c r="W35" s="580"/>
      <c r="X35" s="581">
        <v>0</v>
      </c>
      <c r="Y35" s="580"/>
      <c r="Z35" s="581">
        <v>0</v>
      </c>
      <c r="AA35" s="580"/>
      <c r="AB35" s="580"/>
      <c r="AC35" s="580"/>
      <c r="AD35" s="581">
        <v>0</v>
      </c>
      <c r="AE35" s="580"/>
      <c r="AF35" s="581">
        <v>0</v>
      </c>
      <c r="AG35" s="580"/>
      <c r="AH35" s="587"/>
      <c r="AI35" s="580"/>
      <c r="AJ35" s="581">
        <v>0</v>
      </c>
    </row>
    <row r="36" spans="1:36">
      <c r="A36" s="580"/>
      <c r="B36" s="580"/>
      <c r="C36" s="580"/>
      <c r="D36" s="580"/>
      <c r="E36" s="580" t="s">
        <v>2750</v>
      </c>
      <c r="F36" s="580" t="s">
        <v>2736</v>
      </c>
      <c r="G36" s="580"/>
      <c r="H36" s="580" t="s">
        <v>488</v>
      </c>
      <c r="I36" s="580"/>
      <c r="J36" s="580" t="s">
        <v>2751</v>
      </c>
      <c r="K36" s="580"/>
      <c r="L36" s="580"/>
      <c r="M36" s="580"/>
      <c r="N36" s="580"/>
      <c r="O36" s="580"/>
      <c r="P36" s="581"/>
      <c r="Q36" s="580"/>
      <c r="R36" s="581"/>
      <c r="S36" s="580"/>
      <c r="T36" s="581">
        <v>0</v>
      </c>
      <c r="U36" s="580"/>
      <c r="V36" s="581">
        <v>13</v>
      </c>
      <c r="W36" s="580"/>
      <c r="X36" s="581">
        <v>0</v>
      </c>
      <c r="Y36" s="580"/>
      <c r="Z36" s="581">
        <v>-13</v>
      </c>
      <c r="AA36" s="580"/>
      <c r="AB36" s="580"/>
      <c r="AC36" s="580"/>
      <c r="AD36" s="581">
        <v>0</v>
      </c>
      <c r="AE36" s="580"/>
      <c r="AF36" s="581">
        <v>0</v>
      </c>
      <c r="AG36" s="580"/>
      <c r="AH36" s="587"/>
      <c r="AI36" s="580"/>
      <c r="AJ36" s="581">
        <v>0</v>
      </c>
    </row>
    <row r="37" spans="1:36">
      <c r="A37" s="580"/>
      <c r="B37" s="580"/>
      <c r="C37" s="580"/>
      <c r="D37" s="580"/>
      <c r="E37" s="580" t="s">
        <v>2752</v>
      </c>
      <c r="F37" s="580" t="s">
        <v>2736</v>
      </c>
      <c r="G37" s="580"/>
      <c r="H37" s="580" t="s">
        <v>490</v>
      </c>
      <c r="I37" s="580"/>
      <c r="J37" s="580" t="s">
        <v>2753</v>
      </c>
      <c r="K37" s="580"/>
      <c r="L37" s="580"/>
      <c r="M37" s="580"/>
      <c r="N37" s="580"/>
      <c r="O37" s="580"/>
      <c r="P37" s="581"/>
      <c r="Q37" s="580"/>
      <c r="R37" s="581"/>
      <c r="S37" s="580"/>
      <c r="T37" s="581">
        <v>0</v>
      </c>
      <c r="U37" s="580"/>
      <c r="V37" s="581">
        <v>12</v>
      </c>
      <c r="W37" s="580"/>
      <c r="X37" s="581">
        <v>0</v>
      </c>
      <c r="Y37" s="580"/>
      <c r="Z37" s="581">
        <v>-12</v>
      </c>
      <c r="AA37" s="580"/>
      <c r="AB37" s="580"/>
      <c r="AC37" s="580"/>
      <c r="AD37" s="581">
        <v>0</v>
      </c>
      <c r="AE37" s="580"/>
      <c r="AF37" s="581">
        <v>0</v>
      </c>
      <c r="AG37" s="580"/>
      <c r="AH37" s="587"/>
      <c r="AI37" s="580"/>
      <c r="AJ37" s="581">
        <v>0</v>
      </c>
    </row>
    <row r="38" spans="1:36">
      <c r="A38" s="580"/>
      <c r="B38" s="580"/>
      <c r="C38" s="580"/>
      <c r="D38" s="580"/>
      <c r="E38" s="580" t="s">
        <v>2754</v>
      </c>
      <c r="F38" s="580" t="s">
        <v>2736</v>
      </c>
      <c r="G38" s="580"/>
      <c r="H38" s="580" t="s">
        <v>492</v>
      </c>
      <c r="I38" s="580"/>
      <c r="J38" s="580" t="s">
        <v>2755</v>
      </c>
      <c r="K38" s="580"/>
      <c r="L38" s="580"/>
      <c r="M38" s="580"/>
      <c r="N38" s="580"/>
      <c r="O38" s="580"/>
      <c r="P38" s="581"/>
      <c r="Q38" s="580"/>
      <c r="R38" s="581"/>
      <c r="S38" s="580"/>
      <c r="T38" s="581">
        <v>0</v>
      </c>
      <c r="U38" s="580"/>
      <c r="V38" s="581">
        <v>0</v>
      </c>
      <c r="W38" s="580"/>
      <c r="X38" s="581">
        <v>0</v>
      </c>
      <c r="Y38" s="580"/>
      <c r="Z38" s="581">
        <v>0</v>
      </c>
      <c r="AA38" s="580"/>
      <c r="AB38" s="580"/>
      <c r="AC38" s="580"/>
      <c r="AD38" s="581">
        <v>0</v>
      </c>
      <c r="AE38" s="580"/>
      <c r="AF38" s="581">
        <v>0</v>
      </c>
      <c r="AG38" s="580"/>
      <c r="AH38" s="587"/>
      <c r="AI38" s="580"/>
      <c r="AJ38" s="581">
        <v>0</v>
      </c>
    </row>
    <row r="39" spans="1:36">
      <c r="A39" s="580"/>
      <c r="B39" s="580"/>
      <c r="C39" s="580"/>
      <c r="D39" s="580"/>
      <c r="E39" s="580" t="s">
        <v>2756</v>
      </c>
      <c r="F39" s="580" t="s">
        <v>2736</v>
      </c>
      <c r="G39" s="580"/>
      <c r="H39" s="580" t="s">
        <v>494</v>
      </c>
      <c r="I39" s="580"/>
      <c r="J39" s="580" t="s">
        <v>2757</v>
      </c>
      <c r="K39" s="580"/>
      <c r="L39" s="580"/>
      <c r="M39" s="580"/>
      <c r="N39" s="580"/>
      <c r="O39" s="580"/>
      <c r="P39" s="581"/>
      <c r="Q39" s="580"/>
      <c r="R39" s="581"/>
      <c r="S39" s="580"/>
      <c r="T39" s="581">
        <v>0</v>
      </c>
      <c r="U39" s="580"/>
      <c r="V39" s="581">
        <v>0</v>
      </c>
      <c r="W39" s="580"/>
      <c r="X39" s="581">
        <v>0</v>
      </c>
      <c r="Y39" s="580"/>
      <c r="Z39" s="581">
        <v>0</v>
      </c>
      <c r="AA39" s="580"/>
      <c r="AB39" s="580"/>
      <c r="AC39" s="580"/>
      <c r="AD39" s="581">
        <v>0</v>
      </c>
      <c r="AE39" s="580"/>
      <c r="AF39" s="581">
        <v>0</v>
      </c>
      <c r="AG39" s="580"/>
      <c r="AH39" s="587"/>
      <c r="AI39" s="580"/>
      <c r="AJ39" s="581">
        <v>0</v>
      </c>
    </row>
    <row r="40" spans="1:36" ht="16.5" thickBot="1">
      <c r="A40" s="580"/>
      <c r="B40" s="580"/>
      <c r="C40" s="580"/>
      <c r="D40" s="580"/>
      <c r="E40" s="580" t="s">
        <v>2758</v>
      </c>
      <c r="F40" s="580" t="s">
        <v>2736</v>
      </c>
      <c r="G40" s="580"/>
      <c r="H40" s="580" t="s">
        <v>496</v>
      </c>
      <c r="I40" s="580"/>
      <c r="J40" s="580" t="s">
        <v>2759</v>
      </c>
      <c r="K40" s="580"/>
      <c r="L40" s="580"/>
      <c r="M40" s="580"/>
      <c r="N40" s="580"/>
      <c r="O40" s="580"/>
      <c r="P40" s="581"/>
      <c r="Q40" s="580"/>
      <c r="R40" s="581"/>
      <c r="S40" s="580"/>
      <c r="T40" s="581">
        <v>0</v>
      </c>
      <c r="U40" s="580"/>
      <c r="V40" s="581">
        <v>0</v>
      </c>
      <c r="W40" s="580"/>
      <c r="X40" s="581">
        <v>0</v>
      </c>
      <c r="Y40" s="580"/>
      <c r="Z40" s="581">
        <v>0</v>
      </c>
      <c r="AA40" s="580"/>
      <c r="AB40" s="580"/>
      <c r="AC40" s="580"/>
      <c r="AD40" s="581">
        <v>0</v>
      </c>
      <c r="AE40" s="580"/>
      <c r="AF40" s="581">
        <v>0</v>
      </c>
      <c r="AG40" s="580"/>
      <c r="AH40" s="587"/>
      <c r="AI40" s="580"/>
      <c r="AJ40" s="581">
        <v>0</v>
      </c>
    </row>
    <row r="41" spans="1:36" ht="16.5" thickBot="1">
      <c r="A41" s="580"/>
      <c r="B41" s="580"/>
      <c r="C41" s="580"/>
      <c r="D41" s="580" t="s">
        <v>2760</v>
      </c>
      <c r="E41" s="580"/>
      <c r="F41" s="580"/>
      <c r="G41" s="580"/>
      <c r="H41" s="580"/>
      <c r="I41" s="580"/>
      <c r="J41" s="580"/>
      <c r="K41" s="580"/>
      <c r="L41" s="580"/>
      <c r="M41" s="580"/>
      <c r="N41" s="584"/>
      <c r="O41" s="580"/>
      <c r="P41" s="581"/>
      <c r="Q41" s="580"/>
      <c r="R41" s="581"/>
      <c r="S41" s="580"/>
      <c r="T41" s="585">
        <v>0</v>
      </c>
      <c r="U41" s="580"/>
      <c r="V41" s="585">
        <v>86</v>
      </c>
      <c r="W41" s="580"/>
      <c r="X41" s="585">
        <v>0</v>
      </c>
      <c r="Y41" s="580"/>
      <c r="Z41" s="585">
        <v>-86</v>
      </c>
      <c r="AA41" s="580"/>
      <c r="AB41" s="580"/>
      <c r="AC41" s="580"/>
      <c r="AD41" s="585">
        <v>0</v>
      </c>
      <c r="AE41" s="580"/>
      <c r="AF41" s="581"/>
      <c r="AG41" s="580"/>
      <c r="AH41" s="587"/>
      <c r="AI41" s="580"/>
      <c r="AJ41" s="585">
        <v>0</v>
      </c>
    </row>
    <row r="42" spans="1:36">
      <c r="A42" s="580"/>
      <c r="B42" s="580"/>
      <c r="C42" s="580" t="s">
        <v>2761</v>
      </c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1"/>
      <c r="Q42" s="580"/>
      <c r="R42" s="581"/>
      <c r="S42" s="580"/>
      <c r="T42" s="581">
        <v>0</v>
      </c>
      <c r="U42" s="580"/>
      <c r="V42" s="581">
        <v>86</v>
      </c>
      <c r="W42" s="580"/>
      <c r="X42" s="581">
        <v>0</v>
      </c>
      <c r="Y42" s="580"/>
      <c r="Z42" s="581">
        <v>-86</v>
      </c>
      <c r="AA42" s="580"/>
      <c r="AB42" s="580"/>
      <c r="AC42" s="580"/>
      <c r="AD42" s="581">
        <v>0</v>
      </c>
      <c r="AE42" s="580"/>
      <c r="AF42" s="581"/>
      <c r="AG42" s="580"/>
      <c r="AH42" s="587"/>
      <c r="AI42" s="580"/>
      <c r="AJ42" s="581">
        <v>0</v>
      </c>
    </row>
    <row r="43" spans="1:36">
      <c r="A43" s="578"/>
      <c r="B43" s="578"/>
      <c r="C43" s="578" t="s">
        <v>2762</v>
      </c>
      <c r="D43" s="578"/>
      <c r="E43" s="578"/>
      <c r="F43" s="578"/>
      <c r="G43" s="578"/>
      <c r="H43" s="578"/>
      <c r="I43" s="578"/>
      <c r="J43" s="578"/>
      <c r="K43" s="578"/>
      <c r="L43" s="578"/>
      <c r="M43" s="578"/>
      <c r="N43" s="578"/>
      <c r="O43" s="578"/>
      <c r="P43" s="579"/>
      <c r="Q43" s="578"/>
      <c r="R43" s="579"/>
      <c r="S43" s="578"/>
      <c r="T43" s="579"/>
      <c r="U43" s="578"/>
      <c r="V43" s="579"/>
      <c r="W43" s="578"/>
      <c r="X43" s="579"/>
      <c r="Y43" s="578"/>
      <c r="Z43" s="579"/>
      <c r="AA43" s="578"/>
      <c r="AB43" s="578"/>
      <c r="AC43" s="578"/>
      <c r="AD43" s="579"/>
      <c r="AE43" s="578"/>
      <c r="AF43" s="579"/>
      <c r="AG43" s="578"/>
      <c r="AH43" s="586"/>
      <c r="AI43" s="578"/>
      <c r="AJ43" s="579"/>
    </row>
    <row r="44" spans="1:36">
      <c r="A44" s="578"/>
      <c r="B44" s="578"/>
      <c r="C44" s="578"/>
      <c r="D44" s="578" t="s">
        <v>2695</v>
      </c>
      <c r="E44" s="578"/>
      <c r="F44" s="578"/>
      <c r="G44" s="578"/>
      <c r="H44" s="578"/>
      <c r="I44" s="578"/>
      <c r="J44" s="578"/>
      <c r="K44" s="578"/>
      <c r="L44" s="578"/>
      <c r="M44" s="578"/>
      <c r="N44" s="578"/>
      <c r="O44" s="578"/>
      <c r="P44" s="579"/>
      <c r="Q44" s="578"/>
      <c r="R44" s="579"/>
      <c r="S44" s="578"/>
      <c r="T44" s="579"/>
      <c r="U44" s="578"/>
      <c r="V44" s="579"/>
      <c r="W44" s="578"/>
      <c r="X44" s="579"/>
      <c r="Y44" s="578"/>
      <c r="Z44" s="579"/>
      <c r="AA44" s="578"/>
      <c r="AB44" s="578"/>
      <c r="AC44" s="578"/>
      <c r="AD44" s="579"/>
      <c r="AE44" s="578"/>
      <c r="AF44" s="579"/>
      <c r="AG44" s="578"/>
      <c r="AH44" s="586"/>
      <c r="AI44" s="578"/>
      <c r="AJ44" s="579"/>
    </row>
    <row r="45" spans="1:36" ht="16.5" thickBot="1">
      <c r="A45" s="577"/>
      <c r="B45" s="577"/>
      <c r="C45" s="577"/>
      <c r="D45" s="577"/>
      <c r="E45" s="577" t="s">
        <v>2763</v>
      </c>
      <c r="F45" s="580" t="s">
        <v>2764</v>
      </c>
      <c r="G45" s="580"/>
      <c r="H45" s="580" t="s">
        <v>285</v>
      </c>
      <c r="I45" s="580"/>
      <c r="J45" s="580" t="s">
        <v>2765</v>
      </c>
      <c r="K45" s="580"/>
      <c r="L45" s="580"/>
      <c r="M45" s="580"/>
      <c r="N45" s="580"/>
      <c r="O45" s="580"/>
      <c r="P45" s="581"/>
      <c r="Q45" s="580"/>
      <c r="R45" s="581"/>
      <c r="S45" s="580"/>
      <c r="T45" s="581">
        <v>0</v>
      </c>
      <c r="U45" s="580"/>
      <c r="V45" s="581">
        <v>0</v>
      </c>
      <c r="W45" s="580"/>
      <c r="X45" s="581">
        <v>0</v>
      </c>
      <c r="Y45" s="580"/>
      <c r="Z45" s="581">
        <v>0</v>
      </c>
      <c r="AA45" s="580"/>
      <c r="AB45" s="580"/>
      <c r="AC45" s="580"/>
      <c r="AD45" s="581">
        <v>240</v>
      </c>
      <c r="AE45" s="580"/>
      <c r="AF45" s="581">
        <v>0</v>
      </c>
      <c r="AG45" s="580"/>
      <c r="AH45" s="587">
        <v>45929</v>
      </c>
      <c r="AI45" s="580"/>
      <c r="AJ45" s="581">
        <v>0</v>
      </c>
    </row>
    <row r="46" spans="1:36" ht="16.5" thickBot="1">
      <c r="A46" s="580"/>
      <c r="B46" s="580"/>
      <c r="C46" s="580"/>
      <c r="D46" s="580" t="s">
        <v>2705</v>
      </c>
      <c r="E46" s="580"/>
      <c r="F46" s="580"/>
      <c r="G46" s="580"/>
      <c r="H46" s="580"/>
      <c r="I46" s="580"/>
      <c r="J46" s="580"/>
      <c r="K46" s="580"/>
      <c r="L46" s="580"/>
      <c r="M46" s="580"/>
      <c r="N46" s="584"/>
      <c r="O46" s="580"/>
      <c r="P46" s="581"/>
      <c r="Q46" s="580"/>
      <c r="R46" s="581"/>
      <c r="S46" s="580"/>
      <c r="T46" s="585">
        <v>0</v>
      </c>
      <c r="U46" s="580"/>
      <c r="V46" s="585">
        <v>0</v>
      </c>
      <c r="W46" s="580"/>
      <c r="X46" s="585">
        <v>0</v>
      </c>
      <c r="Y46" s="580"/>
      <c r="Z46" s="585">
        <v>0</v>
      </c>
      <c r="AA46" s="580"/>
      <c r="AB46" s="580"/>
      <c r="AC46" s="580"/>
      <c r="AD46" s="585">
        <v>240</v>
      </c>
      <c r="AE46" s="580"/>
      <c r="AF46" s="581"/>
      <c r="AG46" s="580"/>
      <c r="AH46" s="587"/>
      <c r="AI46" s="580"/>
      <c r="AJ46" s="585">
        <v>0</v>
      </c>
    </row>
    <row r="47" spans="1:36">
      <c r="A47" s="580"/>
      <c r="B47" s="580"/>
      <c r="C47" s="580" t="s">
        <v>2766</v>
      </c>
      <c r="D47" s="580"/>
      <c r="E47" s="580"/>
      <c r="F47" s="580"/>
      <c r="G47" s="580"/>
      <c r="H47" s="580"/>
      <c r="I47" s="580"/>
      <c r="J47" s="580"/>
      <c r="K47" s="580"/>
      <c r="L47" s="580"/>
      <c r="M47" s="580"/>
      <c r="N47" s="580"/>
      <c r="O47" s="580"/>
      <c r="P47" s="581"/>
      <c r="Q47" s="580"/>
      <c r="R47" s="581"/>
      <c r="S47" s="580"/>
      <c r="T47" s="581">
        <v>0</v>
      </c>
      <c r="U47" s="580"/>
      <c r="V47" s="581">
        <v>0</v>
      </c>
      <c r="W47" s="580"/>
      <c r="X47" s="581">
        <v>0</v>
      </c>
      <c r="Y47" s="580"/>
      <c r="Z47" s="581">
        <v>0</v>
      </c>
      <c r="AA47" s="580"/>
      <c r="AB47" s="580"/>
      <c r="AC47" s="580"/>
      <c r="AD47" s="581">
        <v>240</v>
      </c>
      <c r="AE47" s="580"/>
      <c r="AF47" s="581"/>
      <c r="AG47" s="580"/>
      <c r="AH47" s="587"/>
      <c r="AI47" s="580"/>
      <c r="AJ47" s="581">
        <v>0</v>
      </c>
    </row>
    <row r="48" spans="1:36">
      <c r="A48" s="578"/>
      <c r="B48" s="578"/>
      <c r="C48" s="578" t="s">
        <v>444</v>
      </c>
      <c r="D48" s="578"/>
      <c r="E48" s="578"/>
      <c r="F48" s="578"/>
      <c r="G48" s="578"/>
      <c r="H48" s="578"/>
      <c r="I48" s="578"/>
      <c r="J48" s="578"/>
      <c r="K48" s="578"/>
      <c r="L48" s="578"/>
      <c r="M48" s="578"/>
      <c r="N48" s="578"/>
      <c r="O48" s="578"/>
      <c r="P48" s="579"/>
      <c r="Q48" s="578"/>
      <c r="R48" s="579"/>
      <c r="S48" s="578"/>
      <c r="T48" s="579"/>
      <c r="U48" s="578"/>
      <c r="V48" s="579"/>
      <c r="W48" s="578"/>
      <c r="X48" s="579"/>
      <c r="Y48" s="578"/>
      <c r="Z48" s="579"/>
      <c r="AA48" s="578"/>
      <c r="AB48" s="578"/>
      <c r="AC48" s="578"/>
      <c r="AD48" s="579"/>
      <c r="AE48" s="578"/>
      <c r="AF48" s="579"/>
      <c r="AG48" s="578"/>
      <c r="AH48" s="586"/>
      <c r="AI48" s="578"/>
      <c r="AJ48" s="579"/>
    </row>
    <row r="49" spans="1:36">
      <c r="A49" s="578"/>
      <c r="B49" s="578"/>
      <c r="C49" s="578"/>
      <c r="D49" s="578" t="s">
        <v>2695</v>
      </c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9"/>
      <c r="Q49" s="578"/>
      <c r="R49" s="579"/>
      <c r="S49" s="578"/>
      <c r="T49" s="579"/>
      <c r="U49" s="578"/>
      <c r="V49" s="579"/>
      <c r="W49" s="578"/>
      <c r="X49" s="579"/>
      <c r="Y49" s="578"/>
      <c r="Z49" s="579"/>
      <c r="AA49" s="578"/>
      <c r="AB49" s="578"/>
      <c r="AC49" s="578"/>
      <c r="AD49" s="579"/>
      <c r="AE49" s="578"/>
      <c r="AF49" s="579"/>
      <c r="AG49" s="578"/>
      <c r="AH49" s="586"/>
      <c r="AI49" s="578"/>
      <c r="AJ49" s="579"/>
    </row>
    <row r="50" spans="1:36">
      <c r="A50" s="580"/>
      <c r="B50" s="580"/>
      <c r="C50" s="580"/>
      <c r="D50" s="580"/>
      <c r="E50" s="580" t="s">
        <v>2767</v>
      </c>
      <c r="F50" s="580" t="s">
        <v>2768</v>
      </c>
      <c r="G50" s="580"/>
      <c r="H50" s="580" t="s">
        <v>632</v>
      </c>
      <c r="I50" s="580"/>
      <c r="J50" s="580" t="s">
        <v>1734</v>
      </c>
      <c r="K50" s="580"/>
      <c r="L50" s="580"/>
      <c r="M50" s="580"/>
      <c r="N50" s="580"/>
      <c r="O50" s="580"/>
      <c r="P50" s="581"/>
      <c r="Q50" s="580"/>
      <c r="R50" s="581"/>
      <c r="S50" s="580"/>
      <c r="T50" s="581">
        <v>590</v>
      </c>
      <c r="U50" s="580"/>
      <c r="V50" s="581">
        <v>0</v>
      </c>
      <c r="W50" s="580"/>
      <c r="X50" s="581">
        <v>0</v>
      </c>
      <c r="Y50" s="580"/>
      <c r="Z50" s="581">
        <v>590</v>
      </c>
      <c r="AA50" s="580"/>
      <c r="AB50" s="580"/>
      <c r="AC50" s="580"/>
      <c r="AD50" s="581">
        <v>650</v>
      </c>
      <c r="AE50" s="580"/>
      <c r="AF50" s="581">
        <v>0</v>
      </c>
      <c r="AG50" s="580"/>
      <c r="AH50" s="587">
        <v>45929</v>
      </c>
      <c r="AI50" s="580"/>
      <c r="AJ50" s="581">
        <v>0</v>
      </c>
    </row>
    <row r="51" spans="1:36">
      <c r="A51" s="580"/>
      <c r="B51" s="580"/>
      <c r="C51" s="580"/>
      <c r="D51" s="580"/>
      <c r="E51" s="580" t="s">
        <v>2769</v>
      </c>
      <c r="F51" s="580" t="s">
        <v>2768</v>
      </c>
      <c r="G51" s="580"/>
      <c r="H51" s="580" t="s">
        <v>637</v>
      </c>
      <c r="I51" s="580"/>
      <c r="J51" s="580" t="s">
        <v>1737</v>
      </c>
      <c r="K51" s="580"/>
      <c r="L51" s="580"/>
      <c r="M51" s="580"/>
      <c r="N51" s="580"/>
      <c r="O51" s="580"/>
      <c r="P51" s="581"/>
      <c r="Q51" s="580"/>
      <c r="R51" s="581"/>
      <c r="S51" s="580"/>
      <c r="T51" s="581">
        <v>390</v>
      </c>
      <c r="U51" s="580"/>
      <c r="V51" s="581">
        <v>0</v>
      </c>
      <c r="W51" s="580"/>
      <c r="X51" s="581">
        <v>0</v>
      </c>
      <c r="Y51" s="580"/>
      <c r="Z51" s="581">
        <v>390</v>
      </c>
      <c r="AA51" s="580"/>
      <c r="AB51" s="580"/>
      <c r="AC51" s="580"/>
      <c r="AD51" s="581">
        <v>450</v>
      </c>
      <c r="AE51" s="580"/>
      <c r="AF51" s="581">
        <v>0</v>
      </c>
      <c r="AG51" s="580"/>
      <c r="AH51" s="587">
        <v>45929</v>
      </c>
      <c r="AI51" s="580"/>
      <c r="AJ51" s="581">
        <v>0</v>
      </c>
    </row>
    <row r="52" spans="1:36">
      <c r="A52" s="580"/>
      <c r="B52" s="580"/>
      <c r="C52" s="580"/>
      <c r="D52" s="580"/>
      <c r="E52" s="580" t="s">
        <v>2770</v>
      </c>
      <c r="F52" s="580" t="s">
        <v>2768</v>
      </c>
      <c r="G52" s="580"/>
      <c r="H52" s="580" t="s">
        <v>642</v>
      </c>
      <c r="I52" s="580"/>
      <c r="J52" s="580" t="s">
        <v>1740</v>
      </c>
      <c r="K52" s="580"/>
      <c r="L52" s="580"/>
      <c r="M52" s="580"/>
      <c r="N52" s="580"/>
      <c r="O52" s="580"/>
      <c r="P52" s="581"/>
      <c r="Q52" s="580"/>
      <c r="R52" s="581"/>
      <c r="S52" s="580"/>
      <c r="T52" s="581">
        <v>340</v>
      </c>
      <c r="U52" s="580"/>
      <c r="V52" s="581">
        <v>0</v>
      </c>
      <c r="W52" s="580"/>
      <c r="X52" s="581">
        <v>0</v>
      </c>
      <c r="Y52" s="580"/>
      <c r="Z52" s="581">
        <v>340</v>
      </c>
      <c r="AA52" s="580"/>
      <c r="AB52" s="580"/>
      <c r="AC52" s="580"/>
      <c r="AD52" s="581">
        <v>400</v>
      </c>
      <c r="AE52" s="580"/>
      <c r="AF52" s="581">
        <v>0</v>
      </c>
      <c r="AG52" s="580"/>
      <c r="AH52" s="587">
        <v>45929</v>
      </c>
      <c r="AI52" s="580"/>
      <c r="AJ52" s="581">
        <v>0</v>
      </c>
    </row>
    <row r="53" spans="1:36">
      <c r="A53" s="580"/>
      <c r="B53" s="580"/>
      <c r="C53" s="580"/>
      <c r="D53" s="580"/>
      <c r="E53" s="580" t="s">
        <v>2771</v>
      </c>
      <c r="F53" s="580" t="s">
        <v>2768</v>
      </c>
      <c r="G53" s="580"/>
      <c r="H53" s="580" t="s">
        <v>654</v>
      </c>
      <c r="I53" s="580"/>
      <c r="J53" s="580" t="s">
        <v>2772</v>
      </c>
      <c r="K53" s="580"/>
      <c r="L53" s="580"/>
      <c r="M53" s="580"/>
      <c r="N53" s="580"/>
      <c r="O53" s="580"/>
      <c r="P53" s="581"/>
      <c r="Q53" s="580"/>
      <c r="R53" s="581"/>
      <c r="S53" s="580"/>
      <c r="T53" s="581">
        <v>234</v>
      </c>
      <c r="U53" s="580"/>
      <c r="V53" s="581">
        <v>0</v>
      </c>
      <c r="W53" s="580"/>
      <c r="X53" s="581">
        <v>0</v>
      </c>
      <c r="Y53" s="580"/>
      <c r="Z53" s="581">
        <v>234</v>
      </c>
      <c r="AA53" s="580"/>
      <c r="AB53" s="580"/>
      <c r="AC53" s="580"/>
      <c r="AD53" s="581">
        <v>396</v>
      </c>
      <c r="AE53" s="580"/>
      <c r="AF53" s="581">
        <v>0</v>
      </c>
      <c r="AG53" s="580"/>
      <c r="AH53" s="587">
        <v>45929</v>
      </c>
      <c r="AI53" s="580"/>
      <c r="AJ53" s="581">
        <v>0</v>
      </c>
    </row>
    <row r="54" spans="1:36">
      <c r="A54" s="580"/>
      <c r="B54" s="580"/>
      <c r="C54" s="580"/>
      <c r="D54" s="580"/>
      <c r="E54" s="580" t="s">
        <v>2773</v>
      </c>
      <c r="F54" s="580" t="s">
        <v>2768</v>
      </c>
      <c r="G54" s="580"/>
      <c r="H54" s="580" t="s">
        <v>659</v>
      </c>
      <c r="I54" s="580"/>
      <c r="J54" s="580" t="s">
        <v>1749</v>
      </c>
      <c r="K54" s="580"/>
      <c r="L54" s="580"/>
      <c r="M54" s="580"/>
      <c r="N54" s="580"/>
      <c r="O54" s="580"/>
      <c r="P54" s="581"/>
      <c r="Q54" s="580"/>
      <c r="R54" s="581"/>
      <c r="S54" s="580"/>
      <c r="T54" s="581">
        <v>215</v>
      </c>
      <c r="U54" s="580"/>
      <c r="V54" s="581">
        <v>0</v>
      </c>
      <c r="W54" s="580"/>
      <c r="X54" s="581">
        <v>0</v>
      </c>
      <c r="Y54" s="580"/>
      <c r="Z54" s="581">
        <v>215</v>
      </c>
      <c r="AA54" s="580"/>
      <c r="AB54" s="580"/>
      <c r="AC54" s="580"/>
      <c r="AD54" s="581">
        <v>0</v>
      </c>
      <c r="AE54" s="580"/>
      <c r="AF54" s="581">
        <v>0</v>
      </c>
      <c r="AG54" s="580"/>
      <c r="AH54" s="587"/>
      <c r="AI54" s="580"/>
      <c r="AJ54" s="581">
        <v>0</v>
      </c>
    </row>
    <row r="55" spans="1:36">
      <c r="A55" s="580"/>
      <c r="B55" s="580"/>
      <c r="C55" s="580"/>
      <c r="D55" s="580"/>
      <c r="E55" s="580" t="s">
        <v>2774</v>
      </c>
      <c r="F55" s="580" t="s">
        <v>2768</v>
      </c>
      <c r="G55" s="580"/>
      <c r="H55" s="580" t="s">
        <v>664</v>
      </c>
      <c r="I55" s="580"/>
      <c r="J55" s="580" t="s">
        <v>1752</v>
      </c>
      <c r="K55" s="580"/>
      <c r="L55" s="580"/>
      <c r="M55" s="580"/>
      <c r="N55" s="580"/>
      <c r="O55" s="580"/>
      <c r="P55" s="581"/>
      <c r="Q55" s="580"/>
      <c r="R55" s="581"/>
      <c r="S55" s="580"/>
      <c r="T55" s="581">
        <v>190</v>
      </c>
      <c r="U55" s="580"/>
      <c r="V55" s="581">
        <v>0</v>
      </c>
      <c r="W55" s="580"/>
      <c r="X55" s="581">
        <v>0</v>
      </c>
      <c r="Y55" s="580"/>
      <c r="Z55" s="581">
        <v>190</v>
      </c>
      <c r="AA55" s="580"/>
      <c r="AB55" s="580"/>
      <c r="AC55" s="580"/>
      <c r="AD55" s="581">
        <v>0</v>
      </c>
      <c r="AE55" s="580"/>
      <c r="AF55" s="581">
        <v>0</v>
      </c>
      <c r="AG55" s="580"/>
      <c r="AH55" s="587"/>
      <c r="AI55" s="580"/>
      <c r="AJ55" s="581">
        <v>0</v>
      </c>
    </row>
    <row r="56" spans="1:36">
      <c r="A56" s="580"/>
      <c r="B56" s="580"/>
      <c r="C56" s="580"/>
      <c r="D56" s="580"/>
      <c r="E56" s="580" t="s">
        <v>2775</v>
      </c>
      <c r="F56" s="580" t="s">
        <v>2768</v>
      </c>
      <c r="G56" s="580"/>
      <c r="H56" s="580" t="s">
        <v>648</v>
      </c>
      <c r="I56" s="580"/>
      <c r="J56" s="580" t="s">
        <v>1743</v>
      </c>
      <c r="K56" s="580"/>
      <c r="L56" s="580"/>
      <c r="M56" s="580"/>
      <c r="N56" s="580"/>
      <c r="O56" s="580"/>
      <c r="P56" s="581"/>
      <c r="Q56" s="580"/>
      <c r="R56" s="581"/>
      <c r="S56" s="580"/>
      <c r="T56" s="581">
        <v>500</v>
      </c>
      <c r="U56" s="580"/>
      <c r="V56" s="581">
        <v>0</v>
      </c>
      <c r="W56" s="580"/>
      <c r="X56" s="581">
        <v>0</v>
      </c>
      <c r="Y56" s="580"/>
      <c r="Z56" s="581">
        <v>500</v>
      </c>
      <c r="AA56" s="580"/>
      <c r="AB56" s="580"/>
      <c r="AC56" s="580"/>
      <c r="AD56" s="581">
        <v>0</v>
      </c>
      <c r="AE56" s="580"/>
      <c r="AF56" s="581">
        <v>0</v>
      </c>
      <c r="AG56" s="580"/>
      <c r="AH56" s="587"/>
      <c r="AI56" s="580"/>
      <c r="AJ56" s="581">
        <v>0</v>
      </c>
    </row>
    <row r="57" spans="1:36">
      <c r="A57" s="580"/>
      <c r="B57" s="580"/>
      <c r="C57" s="580"/>
      <c r="D57" s="580"/>
      <c r="E57" s="580" t="s">
        <v>2776</v>
      </c>
      <c r="F57" s="580" t="s">
        <v>2768</v>
      </c>
      <c r="G57" s="580"/>
      <c r="H57" s="580" t="s">
        <v>670</v>
      </c>
      <c r="I57" s="580"/>
      <c r="J57" s="580" t="s">
        <v>2777</v>
      </c>
      <c r="K57" s="580"/>
      <c r="L57" s="580"/>
      <c r="M57" s="580"/>
      <c r="N57" s="580"/>
      <c r="O57" s="580"/>
      <c r="P57" s="581"/>
      <c r="Q57" s="580"/>
      <c r="R57" s="581"/>
      <c r="S57" s="580"/>
      <c r="T57" s="581">
        <v>200</v>
      </c>
      <c r="U57" s="580"/>
      <c r="V57" s="581">
        <v>0</v>
      </c>
      <c r="W57" s="580"/>
      <c r="X57" s="581">
        <v>0</v>
      </c>
      <c r="Y57" s="580"/>
      <c r="Z57" s="581">
        <v>200</v>
      </c>
      <c r="AA57" s="580"/>
      <c r="AB57" s="580"/>
      <c r="AC57" s="580"/>
      <c r="AD57" s="581">
        <v>0</v>
      </c>
      <c r="AE57" s="580"/>
      <c r="AF57" s="581">
        <v>0</v>
      </c>
      <c r="AG57" s="580"/>
      <c r="AH57" s="587"/>
      <c r="AI57" s="580"/>
      <c r="AJ57" s="581">
        <v>0</v>
      </c>
    </row>
    <row r="58" spans="1:36">
      <c r="A58" s="580"/>
      <c r="B58" s="580"/>
      <c r="C58" s="580"/>
      <c r="D58" s="580"/>
      <c r="E58" s="580" t="s">
        <v>2778</v>
      </c>
      <c r="F58" s="580" t="s">
        <v>2768</v>
      </c>
      <c r="G58" s="580"/>
      <c r="H58" s="580" t="s">
        <v>716</v>
      </c>
      <c r="I58" s="580"/>
      <c r="J58" s="580" t="s">
        <v>2779</v>
      </c>
      <c r="K58" s="580"/>
      <c r="L58" s="580"/>
      <c r="M58" s="580"/>
      <c r="N58" s="580"/>
      <c r="O58" s="580"/>
      <c r="P58" s="581"/>
      <c r="Q58" s="580"/>
      <c r="R58" s="581"/>
      <c r="S58" s="580"/>
      <c r="T58" s="581">
        <v>40</v>
      </c>
      <c r="U58" s="580"/>
      <c r="V58" s="581">
        <v>10</v>
      </c>
      <c r="W58" s="580"/>
      <c r="X58" s="581">
        <v>0</v>
      </c>
      <c r="Y58" s="580"/>
      <c r="Z58" s="581">
        <v>30</v>
      </c>
      <c r="AA58" s="580"/>
      <c r="AB58" s="580"/>
      <c r="AC58" s="580"/>
      <c r="AD58" s="581">
        <v>0</v>
      </c>
      <c r="AE58" s="580"/>
      <c r="AF58" s="581">
        <v>0</v>
      </c>
      <c r="AG58" s="580"/>
      <c r="AH58" s="587"/>
      <c r="AI58" s="580"/>
      <c r="AJ58" s="581">
        <v>0</v>
      </c>
    </row>
    <row r="59" spans="1:36">
      <c r="A59" s="580"/>
      <c r="B59" s="580"/>
      <c r="C59" s="580"/>
      <c r="D59" s="580"/>
      <c r="E59" s="580" t="s">
        <v>2780</v>
      </c>
      <c r="F59" s="580" t="s">
        <v>2768</v>
      </c>
      <c r="G59" s="580"/>
      <c r="H59" s="580" t="s">
        <v>675</v>
      </c>
      <c r="I59" s="580"/>
      <c r="J59" s="580" t="s">
        <v>2491</v>
      </c>
      <c r="K59" s="580"/>
      <c r="L59" s="580"/>
      <c r="M59" s="580"/>
      <c r="N59" s="580"/>
      <c r="O59" s="580"/>
      <c r="P59" s="581"/>
      <c r="Q59" s="580"/>
      <c r="R59" s="581"/>
      <c r="S59" s="580"/>
      <c r="T59" s="581">
        <v>100</v>
      </c>
      <c r="U59" s="580"/>
      <c r="V59" s="581">
        <v>0</v>
      </c>
      <c r="W59" s="580"/>
      <c r="X59" s="581">
        <v>0</v>
      </c>
      <c r="Y59" s="580"/>
      <c r="Z59" s="581">
        <v>100</v>
      </c>
      <c r="AA59" s="580"/>
      <c r="AB59" s="580"/>
      <c r="AC59" s="580"/>
      <c r="AD59" s="581">
        <v>0</v>
      </c>
      <c r="AE59" s="580"/>
      <c r="AF59" s="581">
        <v>0</v>
      </c>
      <c r="AG59" s="580"/>
      <c r="AH59" s="587"/>
      <c r="AI59" s="580"/>
      <c r="AJ59" s="581">
        <v>0</v>
      </c>
    </row>
    <row r="60" spans="1:36">
      <c r="A60" s="580"/>
      <c r="B60" s="580"/>
      <c r="C60" s="580"/>
      <c r="D60" s="580"/>
      <c r="E60" s="580" t="s">
        <v>2781</v>
      </c>
      <c r="F60" s="580" t="s">
        <v>2768</v>
      </c>
      <c r="G60" s="580"/>
      <c r="H60" s="580" t="s">
        <v>719</v>
      </c>
      <c r="I60" s="580"/>
      <c r="J60" s="580" t="s">
        <v>2782</v>
      </c>
      <c r="K60" s="580"/>
      <c r="L60" s="580"/>
      <c r="M60" s="580"/>
      <c r="N60" s="580"/>
      <c r="O60" s="580"/>
      <c r="P60" s="581"/>
      <c r="Q60" s="580"/>
      <c r="R60" s="581"/>
      <c r="S60" s="580"/>
      <c r="T60" s="581">
        <v>40</v>
      </c>
      <c r="U60" s="580"/>
      <c r="V60" s="581">
        <v>10</v>
      </c>
      <c r="W60" s="580"/>
      <c r="X60" s="581">
        <v>0</v>
      </c>
      <c r="Y60" s="580"/>
      <c r="Z60" s="581">
        <v>30</v>
      </c>
      <c r="AA60" s="580"/>
      <c r="AB60" s="580"/>
      <c r="AC60" s="580"/>
      <c r="AD60" s="581">
        <v>0</v>
      </c>
      <c r="AE60" s="580"/>
      <c r="AF60" s="581">
        <v>0</v>
      </c>
      <c r="AG60" s="580"/>
      <c r="AH60" s="587"/>
      <c r="AI60" s="580"/>
      <c r="AJ60" s="581">
        <v>0</v>
      </c>
    </row>
    <row r="61" spans="1:36">
      <c r="A61" s="580"/>
      <c r="B61" s="580"/>
      <c r="C61" s="580"/>
      <c r="D61" s="580"/>
      <c r="E61" s="580" t="s">
        <v>2783</v>
      </c>
      <c r="F61" s="580" t="s">
        <v>2768</v>
      </c>
      <c r="G61" s="580"/>
      <c r="H61" s="580" t="s">
        <v>681</v>
      </c>
      <c r="I61" s="580"/>
      <c r="J61" s="580" t="s">
        <v>2784</v>
      </c>
      <c r="K61" s="580"/>
      <c r="L61" s="580"/>
      <c r="M61" s="580"/>
      <c r="N61" s="580"/>
      <c r="O61" s="580"/>
      <c r="P61" s="581"/>
      <c r="Q61" s="580"/>
      <c r="R61" s="581"/>
      <c r="S61" s="580"/>
      <c r="T61" s="581">
        <v>100</v>
      </c>
      <c r="U61" s="580"/>
      <c r="V61" s="581">
        <v>0</v>
      </c>
      <c r="W61" s="580"/>
      <c r="X61" s="581">
        <v>0</v>
      </c>
      <c r="Y61" s="580"/>
      <c r="Z61" s="581">
        <v>100</v>
      </c>
      <c r="AA61" s="580"/>
      <c r="AB61" s="580"/>
      <c r="AC61" s="580"/>
      <c r="AD61" s="581">
        <v>0</v>
      </c>
      <c r="AE61" s="580"/>
      <c r="AF61" s="581">
        <v>0</v>
      </c>
      <c r="AG61" s="580"/>
      <c r="AH61" s="587"/>
      <c r="AI61" s="580"/>
      <c r="AJ61" s="581">
        <v>0</v>
      </c>
    </row>
    <row r="62" spans="1:36">
      <c r="A62" s="580"/>
      <c r="B62" s="580"/>
      <c r="C62" s="580"/>
      <c r="D62" s="580"/>
      <c r="E62" s="580" t="s">
        <v>2785</v>
      </c>
      <c r="F62" s="580" t="s">
        <v>2768</v>
      </c>
      <c r="G62" s="580"/>
      <c r="H62" s="580" t="s">
        <v>686</v>
      </c>
      <c r="I62" s="580"/>
      <c r="J62" s="580" t="s">
        <v>2492</v>
      </c>
      <c r="K62" s="580"/>
      <c r="L62" s="580"/>
      <c r="M62" s="580"/>
      <c r="N62" s="580"/>
      <c r="O62" s="580"/>
      <c r="P62" s="581"/>
      <c r="Q62" s="580"/>
      <c r="R62" s="581"/>
      <c r="S62" s="580"/>
      <c r="T62" s="581">
        <v>200</v>
      </c>
      <c r="U62" s="580"/>
      <c r="V62" s="581">
        <v>0</v>
      </c>
      <c r="W62" s="580"/>
      <c r="X62" s="581">
        <v>0</v>
      </c>
      <c r="Y62" s="580"/>
      <c r="Z62" s="581">
        <v>200</v>
      </c>
      <c r="AA62" s="580"/>
      <c r="AB62" s="580"/>
      <c r="AC62" s="580"/>
      <c r="AD62" s="581">
        <v>0</v>
      </c>
      <c r="AE62" s="580"/>
      <c r="AF62" s="581">
        <v>0</v>
      </c>
      <c r="AG62" s="580"/>
      <c r="AH62" s="587"/>
      <c r="AI62" s="580"/>
      <c r="AJ62" s="581">
        <v>0</v>
      </c>
    </row>
    <row r="63" spans="1:36" ht="16.5" thickBot="1">
      <c r="A63" s="580"/>
      <c r="B63" s="580"/>
      <c r="C63" s="580"/>
      <c r="D63" s="580"/>
      <c r="E63" s="580" t="s">
        <v>2786</v>
      </c>
      <c r="F63" s="580" t="s">
        <v>2768</v>
      </c>
      <c r="G63" s="580"/>
      <c r="H63" s="580" t="s">
        <v>722</v>
      </c>
      <c r="I63" s="580"/>
      <c r="J63" s="580" t="s">
        <v>2787</v>
      </c>
      <c r="K63" s="580"/>
      <c r="L63" s="580"/>
      <c r="M63" s="580"/>
      <c r="N63" s="580"/>
      <c r="O63" s="580"/>
      <c r="P63" s="581"/>
      <c r="Q63" s="580"/>
      <c r="R63" s="581"/>
      <c r="S63" s="580"/>
      <c r="T63" s="581">
        <v>40</v>
      </c>
      <c r="U63" s="580"/>
      <c r="V63" s="581">
        <v>10</v>
      </c>
      <c r="W63" s="580"/>
      <c r="X63" s="581">
        <v>0</v>
      </c>
      <c r="Y63" s="580"/>
      <c r="Z63" s="581">
        <v>30</v>
      </c>
      <c r="AA63" s="580"/>
      <c r="AB63" s="580"/>
      <c r="AC63" s="580"/>
      <c r="AD63" s="581">
        <v>0</v>
      </c>
      <c r="AE63" s="580"/>
      <c r="AF63" s="581">
        <v>0</v>
      </c>
      <c r="AG63" s="580"/>
      <c r="AH63" s="587"/>
      <c r="AI63" s="580"/>
      <c r="AJ63" s="581">
        <v>0</v>
      </c>
    </row>
    <row r="64" spans="1:36" ht="16.5" thickBot="1">
      <c r="A64" s="580"/>
      <c r="B64" s="580"/>
      <c r="C64" s="580"/>
      <c r="D64" s="580" t="s">
        <v>2705</v>
      </c>
      <c r="E64" s="580"/>
      <c r="F64" s="580"/>
      <c r="G64" s="580"/>
      <c r="H64" s="580"/>
      <c r="I64" s="580"/>
      <c r="J64" s="580"/>
      <c r="K64" s="580"/>
      <c r="L64" s="580"/>
      <c r="M64" s="580"/>
      <c r="N64" s="584"/>
      <c r="O64" s="580"/>
      <c r="P64" s="581"/>
      <c r="Q64" s="580"/>
      <c r="R64" s="581"/>
      <c r="S64" s="580"/>
      <c r="T64" s="585">
        <v>3179</v>
      </c>
      <c r="U64" s="580"/>
      <c r="V64" s="585">
        <v>30</v>
      </c>
      <c r="W64" s="580"/>
      <c r="X64" s="585">
        <v>0</v>
      </c>
      <c r="Y64" s="580"/>
      <c r="Z64" s="585">
        <v>3149</v>
      </c>
      <c r="AA64" s="580"/>
      <c r="AB64" s="580"/>
      <c r="AC64" s="580"/>
      <c r="AD64" s="585">
        <v>1896</v>
      </c>
      <c r="AE64" s="580"/>
      <c r="AF64" s="581"/>
      <c r="AG64" s="580"/>
      <c r="AH64" s="587"/>
      <c r="AI64" s="580"/>
      <c r="AJ64" s="585">
        <v>0</v>
      </c>
    </row>
    <row r="65" spans="1:36">
      <c r="A65" s="580"/>
      <c r="B65" s="580"/>
      <c r="C65" s="580" t="s">
        <v>2788</v>
      </c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1"/>
      <c r="Q65" s="580"/>
      <c r="R65" s="581"/>
      <c r="S65" s="580"/>
      <c r="T65" s="581">
        <v>3179</v>
      </c>
      <c r="U65" s="580"/>
      <c r="V65" s="581">
        <v>30</v>
      </c>
      <c r="W65" s="580"/>
      <c r="X65" s="581">
        <v>0</v>
      </c>
      <c r="Y65" s="580"/>
      <c r="Z65" s="581">
        <v>3149</v>
      </c>
      <c r="AA65" s="580"/>
      <c r="AB65" s="580"/>
      <c r="AC65" s="580"/>
      <c r="AD65" s="581">
        <v>1896</v>
      </c>
      <c r="AE65" s="580"/>
      <c r="AF65" s="581"/>
      <c r="AG65" s="580"/>
      <c r="AH65" s="587"/>
      <c r="AI65" s="580"/>
      <c r="AJ65" s="581">
        <v>0</v>
      </c>
    </row>
    <row r="66" spans="1:36">
      <c r="A66" s="578"/>
      <c r="B66" s="578"/>
      <c r="C66" s="578" t="s">
        <v>1753</v>
      </c>
      <c r="D66" s="578"/>
      <c r="E66" s="578"/>
      <c r="F66" s="578"/>
      <c r="G66" s="578"/>
      <c r="H66" s="578"/>
      <c r="I66" s="578"/>
      <c r="J66" s="578"/>
      <c r="K66" s="578"/>
      <c r="L66" s="578"/>
      <c r="M66" s="578"/>
      <c r="N66" s="578"/>
      <c r="O66" s="578"/>
      <c r="P66" s="579"/>
      <c r="Q66" s="578"/>
      <c r="R66" s="579"/>
      <c r="S66" s="578"/>
      <c r="T66" s="579"/>
      <c r="U66" s="578"/>
      <c r="V66" s="579"/>
      <c r="W66" s="578"/>
      <c r="X66" s="579"/>
      <c r="Y66" s="578"/>
      <c r="Z66" s="579"/>
      <c r="AA66" s="578"/>
      <c r="AB66" s="578"/>
      <c r="AC66" s="578"/>
      <c r="AD66" s="579"/>
      <c r="AE66" s="578"/>
      <c r="AF66" s="579"/>
      <c r="AG66" s="578"/>
      <c r="AH66" s="586"/>
      <c r="AI66" s="578"/>
      <c r="AJ66" s="579"/>
    </row>
    <row r="67" spans="1:36">
      <c r="A67" s="578"/>
      <c r="B67" s="578"/>
      <c r="C67" s="578"/>
      <c r="D67" s="578" t="s">
        <v>2695</v>
      </c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578"/>
      <c r="R67" s="579"/>
      <c r="S67" s="578"/>
      <c r="T67" s="579"/>
      <c r="U67" s="578"/>
      <c r="V67" s="579"/>
      <c r="W67" s="578"/>
      <c r="X67" s="579"/>
      <c r="Y67" s="578"/>
      <c r="Z67" s="579"/>
      <c r="AA67" s="578"/>
      <c r="AB67" s="578"/>
      <c r="AC67" s="578"/>
      <c r="AD67" s="579"/>
      <c r="AE67" s="578"/>
      <c r="AF67" s="579"/>
      <c r="AG67" s="578"/>
      <c r="AH67" s="586"/>
      <c r="AI67" s="578"/>
      <c r="AJ67" s="579"/>
    </row>
    <row r="68" spans="1:36">
      <c r="A68" s="580"/>
      <c r="B68" s="580"/>
      <c r="C68" s="580"/>
      <c r="D68" s="580"/>
      <c r="E68" s="580" t="s">
        <v>2789</v>
      </c>
      <c r="F68" s="580" t="s">
        <v>2790</v>
      </c>
      <c r="G68" s="580"/>
      <c r="H68" s="580" t="s">
        <v>690</v>
      </c>
      <c r="I68" s="580"/>
      <c r="J68" s="580" t="s">
        <v>2791</v>
      </c>
      <c r="K68" s="580"/>
      <c r="L68" s="580"/>
      <c r="M68" s="580"/>
      <c r="N68" s="580"/>
      <c r="O68" s="580"/>
      <c r="P68" s="581"/>
      <c r="Q68" s="580"/>
      <c r="R68" s="581"/>
      <c r="S68" s="580"/>
      <c r="T68" s="581">
        <v>50</v>
      </c>
      <c r="U68" s="580"/>
      <c r="V68" s="581">
        <v>40</v>
      </c>
      <c r="W68" s="580"/>
      <c r="X68" s="581">
        <v>0</v>
      </c>
      <c r="Y68" s="580"/>
      <c r="Z68" s="581">
        <v>10</v>
      </c>
      <c r="AA68" s="580"/>
      <c r="AB68" s="580"/>
      <c r="AC68" s="580"/>
      <c r="AD68" s="581">
        <v>100</v>
      </c>
      <c r="AE68" s="580"/>
      <c r="AF68" s="581">
        <v>0</v>
      </c>
      <c r="AG68" s="580"/>
      <c r="AH68" s="587">
        <v>45995</v>
      </c>
      <c r="AI68" s="580"/>
      <c r="AJ68" s="581">
        <v>0</v>
      </c>
    </row>
    <row r="69" spans="1:36">
      <c r="A69" s="580"/>
      <c r="B69" s="580"/>
      <c r="C69" s="580"/>
      <c r="D69" s="580"/>
      <c r="E69" s="580" t="s">
        <v>2792</v>
      </c>
      <c r="F69" s="580" t="s">
        <v>2790</v>
      </c>
      <c r="G69" s="580"/>
      <c r="H69" s="580" t="s">
        <v>694</v>
      </c>
      <c r="I69" s="580"/>
      <c r="J69" s="580" t="s">
        <v>2793</v>
      </c>
      <c r="K69" s="580"/>
      <c r="L69" s="580"/>
      <c r="M69" s="580"/>
      <c r="N69" s="580"/>
      <c r="O69" s="580"/>
      <c r="P69" s="581"/>
      <c r="Q69" s="580"/>
      <c r="R69" s="581"/>
      <c r="S69" s="580"/>
      <c r="T69" s="581">
        <v>200</v>
      </c>
      <c r="U69" s="580"/>
      <c r="V69" s="581">
        <v>100</v>
      </c>
      <c r="W69" s="580"/>
      <c r="X69" s="581">
        <v>0</v>
      </c>
      <c r="Y69" s="580"/>
      <c r="Z69" s="581">
        <v>100</v>
      </c>
      <c r="AA69" s="580"/>
      <c r="AB69" s="580"/>
      <c r="AC69" s="580"/>
      <c r="AD69" s="581">
        <v>500</v>
      </c>
      <c r="AE69" s="580"/>
      <c r="AF69" s="581">
        <v>0</v>
      </c>
      <c r="AG69" s="580"/>
      <c r="AH69" s="587">
        <v>45995</v>
      </c>
      <c r="AI69" s="580"/>
      <c r="AJ69" s="581">
        <v>0</v>
      </c>
    </row>
    <row r="70" spans="1:36">
      <c r="A70" s="580"/>
      <c r="B70" s="580"/>
      <c r="C70" s="580"/>
      <c r="D70" s="580"/>
      <c r="E70" s="580" t="s">
        <v>2794</v>
      </c>
      <c r="F70" s="580" t="s">
        <v>2790</v>
      </c>
      <c r="G70" s="580"/>
      <c r="H70" s="580" t="s">
        <v>699</v>
      </c>
      <c r="I70" s="580"/>
      <c r="J70" s="580" t="s">
        <v>2795</v>
      </c>
      <c r="K70" s="580"/>
      <c r="L70" s="580"/>
      <c r="M70" s="580"/>
      <c r="N70" s="580"/>
      <c r="O70" s="580"/>
      <c r="P70" s="581"/>
      <c r="Q70" s="580"/>
      <c r="R70" s="581"/>
      <c r="S70" s="580"/>
      <c r="T70" s="581">
        <v>100</v>
      </c>
      <c r="U70" s="580"/>
      <c r="V70" s="581">
        <v>70</v>
      </c>
      <c r="W70" s="580"/>
      <c r="X70" s="581">
        <v>0</v>
      </c>
      <c r="Y70" s="580"/>
      <c r="Z70" s="581">
        <v>30</v>
      </c>
      <c r="AA70" s="580"/>
      <c r="AB70" s="580"/>
      <c r="AC70" s="580"/>
      <c r="AD70" s="581">
        <v>100</v>
      </c>
      <c r="AE70" s="580"/>
      <c r="AF70" s="581">
        <v>0</v>
      </c>
      <c r="AG70" s="580"/>
      <c r="AH70" s="587">
        <v>45995</v>
      </c>
      <c r="AI70" s="580"/>
      <c r="AJ70" s="581">
        <v>0</v>
      </c>
    </row>
    <row r="71" spans="1:36" ht="16.5" thickBot="1">
      <c r="A71" s="580"/>
      <c r="B71" s="580"/>
      <c r="C71" s="580"/>
      <c r="D71" s="580"/>
      <c r="E71" s="580" t="s">
        <v>2796</v>
      </c>
      <c r="F71" s="580" t="s">
        <v>2790</v>
      </c>
      <c r="G71" s="580"/>
      <c r="H71" s="580" t="s">
        <v>1779</v>
      </c>
      <c r="I71" s="580"/>
      <c r="J71" s="580" t="s">
        <v>2797</v>
      </c>
      <c r="K71" s="580"/>
      <c r="L71" s="580"/>
      <c r="M71" s="580"/>
      <c r="N71" s="582"/>
      <c r="O71" s="580"/>
      <c r="P71" s="581"/>
      <c r="Q71" s="580"/>
      <c r="R71" s="581"/>
      <c r="S71" s="580"/>
      <c r="T71" s="583">
        <v>0</v>
      </c>
      <c r="U71" s="580"/>
      <c r="V71" s="583">
        <v>0</v>
      </c>
      <c r="W71" s="580"/>
      <c r="X71" s="583">
        <v>0</v>
      </c>
      <c r="Y71" s="580"/>
      <c r="Z71" s="583">
        <v>0</v>
      </c>
      <c r="AA71" s="580"/>
      <c r="AB71" s="580"/>
      <c r="AC71" s="580"/>
      <c r="AD71" s="583">
        <v>0</v>
      </c>
      <c r="AE71" s="580"/>
      <c r="AF71" s="581">
        <v>0</v>
      </c>
      <c r="AG71" s="580"/>
      <c r="AH71" s="587"/>
      <c r="AI71" s="580"/>
      <c r="AJ71" s="583">
        <v>0</v>
      </c>
    </row>
    <row r="72" spans="1:36">
      <c r="A72" s="580"/>
      <c r="B72" s="580"/>
      <c r="C72" s="580"/>
      <c r="D72" s="580" t="s">
        <v>2705</v>
      </c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1"/>
      <c r="Q72" s="580"/>
      <c r="R72" s="581"/>
      <c r="S72" s="580"/>
      <c r="T72" s="581">
        <v>350</v>
      </c>
      <c r="U72" s="580"/>
      <c r="V72" s="581">
        <v>210</v>
      </c>
      <c r="W72" s="580"/>
      <c r="X72" s="581">
        <v>0</v>
      </c>
      <c r="Y72" s="580"/>
      <c r="Z72" s="581">
        <v>140</v>
      </c>
      <c r="AA72" s="580"/>
      <c r="AB72" s="580"/>
      <c r="AC72" s="580"/>
      <c r="AD72" s="581">
        <v>700</v>
      </c>
      <c r="AE72" s="580"/>
      <c r="AF72" s="581"/>
      <c r="AG72" s="580"/>
      <c r="AH72" s="587"/>
      <c r="AI72" s="580"/>
      <c r="AJ72" s="581">
        <v>0</v>
      </c>
    </row>
    <row r="73" spans="1:36">
      <c r="A73" s="578"/>
      <c r="B73" s="578"/>
      <c r="C73" s="578"/>
      <c r="D73" s="578" t="s">
        <v>2734</v>
      </c>
      <c r="E73" s="578"/>
      <c r="F73" s="578"/>
      <c r="G73" s="578"/>
      <c r="H73" s="578"/>
      <c r="I73" s="578"/>
      <c r="J73" s="578"/>
      <c r="K73" s="578"/>
      <c r="L73" s="578"/>
      <c r="M73" s="578"/>
      <c r="N73" s="578"/>
      <c r="O73" s="578"/>
      <c r="P73" s="579"/>
      <c r="Q73" s="578"/>
      <c r="R73" s="579"/>
      <c r="S73" s="578"/>
      <c r="T73" s="579"/>
      <c r="U73" s="578"/>
      <c r="V73" s="579"/>
      <c r="W73" s="578"/>
      <c r="X73" s="579"/>
      <c r="Y73" s="578"/>
      <c r="Z73" s="579"/>
      <c r="AA73" s="578"/>
      <c r="AB73" s="578"/>
      <c r="AC73" s="578"/>
      <c r="AD73" s="579"/>
      <c r="AE73" s="578"/>
      <c r="AF73" s="579"/>
      <c r="AG73" s="578"/>
      <c r="AH73" s="586"/>
      <c r="AI73" s="578"/>
      <c r="AJ73" s="579"/>
    </row>
    <row r="74" spans="1:36">
      <c r="A74" s="580"/>
      <c r="B74" s="580"/>
      <c r="C74" s="580"/>
      <c r="D74" s="580"/>
      <c r="E74" s="580" t="s">
        <v>2798</v>
      </c>
      <c r="F74" s="580" t="s">
        <v>2790</v>
      </c>
      <c r="G74" s="580"/>
      <c r="H74" s="580" t="s">
        <v>443</v>
      </c>
      <c r="I74" s="580"/>
      <c r="J74" s="580" t="s">
        <v>2799</v>
      </c>
      <c r="K74" s="580"/>
      <c r="L74" s="580"/>
      <c r="M74" s="580"/>
      <c r="N74" s="580"/>
      <c r="O74" s="580"/>
      <c r="P74" s="581"/>
      <c r="Q74" s="580"/>
      <c r="R74" s="581"/>
      <c r="S74" s="580"/>
      <c r="T74" s="581">
        <v>30</v>
      </c>
      <c r="U74" s="580"/>
      <c r="V74" s="581">
        <v>12</v>
      </c>
      <c r="W74" s="580"/>
      <c r="X74" s="581">
        <v>0</v>
      </c>
      <c r="Y74" s="580"/>
      <c r="Z74" s="581">
        <v>18</v>
      </c>
      <c r="AA74" s="580"/>
      <c r="AB74" s="580"/>
      <c r="AC74" s="580"/>
      <c r="AD74" s="581">
        <v>0</v>
      </c>
      <c r="AE74" s="580"/>
      <c r="AF74" s="581">
        <v>0</v>
      </c>
      <c r="AG74" s="580"/>
      <c r="AH74" s="587"/>
      <c r="AI74" s="580"/>
      <c r="AJ74" s="581">
        <v>0</v>
      </c>
    </row>
    <row r="75" spans="1:36">
      <c r="A75" s="580"/>
      <c r="B75" s="580"/>
      <c r="C75" s="580"/>
      <c r="D75" s="580"/>
      <c r="E75" s="580" t="s">
        <v>2800</v>
      </c>
      <c r="F75" s="580" t="s">
        <v>2790</v>
      </c>
      <c r="G75" s="580"/>
      <c r="H75" s="580" t="s">
        <v>446</v>
      </c>
      <c r="I75" s="580"/>
      <c r="J75" s="580" t="s">
        <v>2801</v>
      </c>
      <c r="K75" s="580"/>
      <c r="L75" s="580"/>
      <c r="M75" s="580"/>
      <c r="N75" s="580"/>
      <c r="O75" s="580"/>
      <c r="P75" s="581"/>
      <c r="Q75" s="580"/>
      <c r="R75" s="581"/>
      <c r="S75" s="580"/>
      <c r="T75" s="581">
        <v>30</v>
      </c>
      <c r="U75" s="580"/>
      <c r="V75" s="581">
        <v>12</v>
      </c>
      <c r="W75" s="580"/>
      <c r="X75" s="581">
        <v>0</v>
      </c>
      <c r="Y75" s="580"/>
      <c r="Z75" s="581">
        <v>18</v>
      </c>
      <c r="AA75" s="580"/>
      <c r="AB75" s="580"/>
      <c r="AC75" s="580"/>
      <c r="AD75" s="581">
        <v>0</v>
      </c>
      <c r="AE75" s="580"/>
      <c r="AF75" s="581">
        <v>0</v>
      </c>
      <c r="AG75" s="580"/>
      <c r="AH75" s="587"/>
      <c r="AI75" s="580"/>
      <c r="AJ75" s="581">
        <v>0</v>
      </c>
    </row>
    <row r="76" spans="1:36">
      <c r="A76" s="580"/>
      <c r="B76" s="580"/>
      <c r="C76" s="580"/>
      <c r="D76" s="580"/>
      <c r="E76" s="580" t="s">
        <v>2802</v>
      </c>
      <c r="F76" s="580" t="s">
        <v>2790</v>
      </c>
      <c r="G76" s="580"/>
      <c r="H76" s="580" t="s">
        <v>448</v>
      </c>
      <c r="I76" s="580"/>
      <c r="J76" s="580" t="s">
        <v>2803</v>
      </c>
      <c r="K76" s="580"/>
      <c r="L76" s="580"/>
      <c r="M76" s="580"/>
      <c r="N76" s="580"/>
      <c r="O76" s="580"/>
      <c r="P76" s="581"/>
      <c r="Q76" s="580"/>
      <c r="R76" s="581"/>
      <c r="S76" s="580"/>
      <c r="T76" s="581">
        <v>30</v>
      </c>
      <c r="U76" s="580"/>
      <c r="V76" s="581">
        <v>12</v>
      </c>
      <c r="W76" s="580"/>
      <c r="X76" s="581">
        <v>0</v>
      </c>
      <c r="Y76" s="580"/>
      <c r="Z76" s="581">
        <v>18</v>
      </c>
      <c r="AA76" s="580"/>
      <c r="AB76" s="580"/>
      <c r="AC76" s="580"/>
      <c r="AD76" s="581">
        <v>0</v>
      </c>
      <c r="AE76" s="580"/>
      <c r="AF76" s="581">
        <v>0</v>
      </c>
      <c r="AG76" s="580"/>
      <c r="AH76" s="587"/>
      <c r="AI76" s="580"/>
      <c r="AJ76" s="581">
        <v>0</v>
      </c>
    </row>
    <row r="77" spans="1:36">
      <c r="A77" s="580"/>
      <c r="B77" s="580"/>
      <c r="C77" s="580"/>
      <c r="D77" s="580"/>
      <c r="E77" s="580" t="s">
        <v>2804</v>
      </c>
      <c r="F77" s="580" t="s">
        <v>2790</v>
      </c>
      <c r="G77" s="580"/>
      <c r="H77" s="580" t="s">
        <v>450</v>
      </c>
      <c r="I77" s="580"/>
      <c r="J77" s="580" t="s">
        <v>2805</v>
      </c>
      <c r="K77" s="580"/>
      <c r="L77" s="580"/>
      <c r="M77" s="580"/>
      <c r="N77" s="580"/>
      <c r="O77" s="580"/>
      <c r="P77" s="581"/>
      <c r="Q77" s="580"/>
      <c r="R77" s="581"/>
      <c r="S77" s="580"/>
      <c r="T77" s="581">
        <v>33</v>
      </c>
      <c r="U77" s="580"/>
      <c r="V77" s="581">
        <v>12</v>
      </c>
      <c r="W77" s="580"/>
      <c r="X77" s="581">
        <v>0</v>
      </c>
      <c r="Y77" s="580"/>
      <c r="Z77" s="581">
        <v>21</v>
      </c>
      <c r="AA77" s="580"/>
      <c r="AB77" s="580"/>
      <c r="AC77" s="580"/>
      <c r="AD77" s="581">
        <v>0</v>
      </c>
      <c r="AE77" s="580"/>
      <c r="AF77" s="581">
        <v>0</v>
      </c>
      <c r="AG77" s="580"/>
      <c r="AH77" s="587"/>
      <c r="AI77" s="580"/>
      <c r="AJ77" s="581">
        <v>0</v>
      </c>
    </row>
    <row r="78" spans="1:36">
      <c r="A78" s="580"/>
      <c r="B78" s="580"/>
      <c r="C78" s="580"/>
      <c r="D78" s="580"/>
      <c r="E78" s="580" t="s">
        <v>2806</v>
      </c>
      <c r="F78" s="580" t="s">
        <v>2790</v>
      </c>
      <c r="G78" s="580"/>
      <c r="H78" s="580" t="s">
        <v>452</v>
      </c>
      <c r="I78" s="580"/>
      <c r="J78" s="580" t="s">
        <v>2807</v>
      </c>
      <c r="K78" s="580"/>
      <c r="L78" s="580"/>
      <c r="M78" s="580"/>
      <c r="N78" s="580"/>
      <c r="O78" s="580"/>
      <c r="P78" s="581"/>
      <c r="Q78" s="580"/>
      <c r="R78" s="581"/>
      <c r="S78" s="580"/>
      <c r="T78" s="581">
        <v>30</v>
      </c>
      <c r="U78" s="580"/>
      <c r="V78" s="581">
        <v>12</v>
      </c>
      <c r="W78" s="580"/>
      <c r="X78" s="581">
        <v>0</v>
      </c>
      <c r="Y78" s="580"/>
      <c r="Z78" s="581">
        <v>18</v>
      </c>
      <c r="AA78" s="580"/>
      <c r="AB78" s="580"/>
      <c r="AC78" s="580"/>
      <c r="AD78" s="581">
        <v>0</v>
      </c>
      <c r="AE78" s="580"/>
      <c r="AF78" s="581">
        <v>0</v>
      </c>
      <c r="AG78" s="580"/>
      <c r="AH78" s="587"/>
      <c r="AI78" s="580"/>
      <c r="AJ78" s="581">
        <v>0</v>
      </c>
    </row>
    <row r="79" spans="1:36">
      <c r="A79" s="580"/>
      <c r="B79" s="580"/>
      <c r="C79" s="580"/>
      <c r="D79" s="580"/>
      <c r="E79" s="580" t="s">
        <v>2808</v>
      </c>
      <c r="F79" s="580" t="s">
        <v>2790</v>
      </c>
      <c r="G79" s="580"/>
      <c r="H79" s="580" t="s">
        <v>454</v>
      </c>
      <c r="I79" s="580"/>
      <c r="J79" s="580" t="s">
        <v>2809</v>
      </c>
      <c r="K79" s="580"/>
      <c r="L79" s="580"/>
      <c r="M79" s="580"/>
      <c r="N79" s="580"/>
      <c r="O79" s="580"/>
      <c r="P79" s="581"/>
      <c r="Q79" s="580"/>
      <c r="R79" s="581"/>
      <c r="S79" s="580"/>
      <c r="T79" s="581">
        <v>30</v>
      </c>
      <c r="U79" s="580"/>
      <c r="V79" s="581">
        <v>12</v>
      </c>
      <c r="W79" s="580"/>
      <c r="X79" s="581">
        <v>0</v>
      </c>
      <c r="Y79" s="580"/>
      <c r="Z79" s="581">
        <v>18</v>
      </c>
      <c r="AA79" s="580"/>
      <c r="AB79" s="580"/>
      <c r="AC79" s="580"/>
      <c r="AD79" s="581">
        <v>0</v>
      </c>
      <c r="AE79" s="580"/>
      <c r="AF79" s="581">
        <v>0</v>
      </c>
      <c r="AG79" s="580"/>
      <c r="AH79" s="587"/>
      <c r="AI79" s="580"/>
      <c r="AJ79" s="581">
        <v>0</v>
      </c>
    </row>
    <row r="80" spans="1:36">
      <c r="A80" s="580"/>
      <c r="B80" s="580"/>
      <c r="C80" s="580"/>
      <c r="D80" s="580"/>
      <c r="E80" s="580" t="s">
        <v>2810</v>
      </c>
      <c r="F80" s="580" t="s">
        <v>2790</v>
      </c>
      <c r="G80" s="580"/>
      <c r="H80" s="580" t="s">
        <v>456</v>
      </c>
      <c r="I80" s="580"/>
      <c r="J80" s="580" t="s">
        <v>2811</v>
      </c>
      <c r="K80" s="580"/>
      <c r="L80" s="580"/>
      <c r="M80" s="580"/>
      <c r="N80" s="580"/>
      <c r="O80" s="580"/>
      <c r="P80" s="581"/>
      <c r="Q80" s="580"/>
      <c r="R80" s="581"/>
      <c r="S80" s="580"/>
      <c r="T80" s="581">
        <v>0</v>
      </c>
      <c r="U80" s="580"/>
      <c r="V80" s="581">
        <v>12</v>
      </c>
      <c r="W80" s="580"/>
      <c r="X80" s="581">
        <v>0</v>
      </c>
      <c r="Y80" s="580"/>
      <c r="Z80" s="581">
        <v>-12</v>
      </c>
      <c r="AA80" s="580"/>
      <c r="AB80" s="580"/>
      <c r="AC80" s="580"/>
      <c r="AD80" s="581">
        <v>0</v>
      </c>
      <c r="AE80" s="580"/>
      <c r="AF80" s="581">
        <v>0</v>
      </c>
      <c r="AG80" s="580"/>
      <c r="AH80" s="587"/>
      <c r="AI80" s="580"/>
      <c r="AJ80" s="581">
        <v>0</v>
      </c>
    </row>
    <row r="81" spans="1:36">
      <c r="A81" s="580"/>
      <c r="B81" s="580"/>
      <c r="C81" s="580"/>
      <c r="D81" s="580"/>
      <c r="E81" s="580" t="s">
        <v>2812</v>
      </c>
      <c r="F81" s="580" t="s">
        <v>2790</v>
      </c>
      <c r="G81" s="580"/>
      <c r="H81" s="580" t="s">
        <v>458</v>
      </c>
      <c r="I81" s="580"/>
      <c r="J81" s="580" t="s">
        <v>2813</v>
      </c>
      <c r="K81" s="580"/>
      <c r="L81" s="580"/>
      <c r="M81" s="580"/>
      <c r="N81" s="580"/>
      <c r="O81" s="580"/>
      <c r="P81" s="581"/>
      <c r="Q81" s="580"/>
      <c r="R81" s="581"/>
      <c r="S81" s="580"/>
      <c r="T81" s="581">
        <v>0</v>
      </c>
      <c r="U81" s="580"/>
      <c r="V81" s="581">
        <v>9</v>
      </c>
      <c r="W81" s="580"/>
      <c r="X81" s="581">
        <v>0</v>
      </c>
      <c r="Y81" s="580"/>
      <c r="Z81" s="581">
        <v>-9</v>
      </c>
      <c r="AA81" s="580"/>
      <c r="AB81" s="580"/>
      <c r="AC81" s="580"/>
      <c r="AD81" s="581">
        <v>0</v>
      </c>
      <c r="AE81" s="580"/>
      <c r="AF81" s="581">
        <v>0</v>
      </c>
      <c r="AG81" s="580"/>
      <c r="AH81" s="587"/>
      <c r="AI81" s="580"/>
      <c r="AJ81" s="581">
        <v>0</v>
      </c>
    </row>
    <row r="82" spans="1:36">
      <c r="A82" s="580"/>
      <c r="B82" s="580"/>
      <c r="C82" s="580"/>
      <c r="D82" s="580"/>
      <c r="E82" s="580" t="s">
        <v>2814</v>
      </c>
      <c r="F82" s="580" t="s">
        <v>2790</v>
      </c>
      <c r="G82" s="580"/>
      <c r="H82" s="580" t="s">
        <v>460</v>
      </c>
      <c r="I82" s="580"/>
      <c r="J82" s="580" t="s">
        <v>2815</v>
      </c>
      <c r="K82" s="580"/>
      <c r="L82" s="580"/>
      <c r="M82" s="580"/>
      <c r="N82" s="580"/>
      <c r="O82" s="580"/>
      <c r="P82" s="581"/>
      <c r="Q82" s="580"/>
      <c r="R82" s="581"/>
      <c r="S82" s="580"/>
      <c r="T82" s="581">
        <v>0</v>
      </c>
      <c r="U82" s="580"/>
      <c r="V82" s="581">
        <v>9</v>
      </c>
      <c r="W82" s="580"/>
      <c r="X82" s="581">
        <v>0</v>
      </c>
      <c r="Y82" s="580"/>
      <c r="Z82" s="581">
        <v>-9</v>
      </c>
      <c r="AA82" s="580"/>
      <c r="AB82" s="580"/>
      <c r="AC82" s="580"/>
      <c r="AD82" s="581">
        <v>0</v>
      </c>
      <c r="AE82" s="580"/>
      <c r="AF82" s="581">
        <v>0</v>
      </c>
      <c r="AG82" s="580"/>
      <c r="AH82" s="587"/>
      <c r="AI82" s="580"/>
      <c r="AJ82" s="581">
        <v>0</v>
      </c>
    </row>
    <row r="83" spans="1:36">
      <c r="A83" s="580"/>
      <c r="B83" s="580"/>
      <c r="C83" s="580"/>
      <c r="D83" s="580"/>
      <c r="E83" s="580" t="s">
        <v>2816</v>
      </c>
      <c r="F83" s="580" t="s">
        <v>2790</v>
      </c>
      <c r="G83" s="580"/>
      <c r="H83" s="580" t="s">
        <v>462</v>
      </c>
      <c r="I83" s="580"/>
      <c r="J83" s="580" t="s">
        <v>2817</v>
      </c>
      <c r="K83" s="580"/>
      <c r="L83" s="580"/>
      <c r="M83" s="580"/>
      <c r="N83" s="580"/>
      <c r="O83" s="580"/>
      <c r="P83" s="581"/>
      <c r="Q83" s="580"/>
      <c r="R83" s="581"/>
      <c r="S83" s="580"/>
      <c r="T83" s="581">
        <v>0</v>
      </c>
      <c r="U83" s="580"/>
      <c r="V83" s="581">
        <v>9</v>
      </c>
      <c r="W83" s="580"/>
      <c r="X83" s="581">
        <v>0</v>
      </c>
      <c r="Y83" s="580"/>
      <c r="Z83" s="581">
        <v>-9</v>
      </c>
      <c r="AA83" s="580"/>
      <c r="AB83" s="580"/>
      <c r="AC83" s="580"/>
      <c r="AD83" s="581">
        <v>0</v>
      </c>
      <c r="AE83" s="580"/>
      <c r="AF83" s="581">
        <v>0</v>
      </c>
      <c r="AG83" s="580"/>
      <c r="AH83" s="587"/>
      <c r="AI83" s="580"/>
      <c r="AJ83" s="581">
        <v>0</v>
      </c>
    </row>
    <row r="84" spans="1:36">
      <c r="A84" s="580"/>
      <c r="B84" s="580"/>
      <c r="C84" s="580"/>
      <c r="D84" s="580"/>
      <c r="E84" s="580" t="s">
        <v>2818</v>
      </c>
      <c r="F84" s="580" t="s">
        <v>2790</v>
      </c>
      <c r="G84" s="580"/>
      <c r="H84" s="580" t="s">
        <v>688</v>
      </c>
      <c r="I84" s="580"/>
      <c r="J84" s="580" t="s">
        <v>2819</v>
      </c>
      <c r="K84" s="580"/>
      <c r="L84" s="580"/>
      <c r="M84" s="580"/>
      <c r="N84" s="580"/>
      <c r="O84" s="580"/>
      <c r="P84" s="581"/>
      <c r="Q84" s="580"/>
      <c r="R84" s="581"/>
      <c r="S84" s="580"/>
      <c r="T84" s="581">
        <v>0</v>
      </c>
      <c r="U84" s="580"/>
      <c r="V84" s="581">
        <v>3</v>
      </c>
      <c r="W84" s="580"/>
      <c r="X84" s="581">
        <v>0</v>
      </c>
      <c r="Y84" s="580"/>
      <c r="Z84" s="581">
        <v>-3</v>
      </c>
      <c r="AA84" s="580"/>
      <c r="AB84" s="580"/>
      <c r="AC84" s="580"/>
      <c r="AD84" s="581">
        <v>0</v>
      </c>
      <c r="AE84" s="580"/>
      <c r="AF84" s="581">
        <v>0</v>
      </c>
      <c r="AG84" s="580"/>
      <c r="AH84" s="587"/>
      <c r="AI84" s="580"/>
      <c r="AJ84" s="581">
        <v>0</v>
      </c>
    </row>
    <row r="85" spans="1:36">
      <c r="A85" s="580"/>
      <c r="B85" s="580"/>
      <c r="C85" s="580"/>
      <c r="D85" s="580"/>
      <c r="E85" s="580" t="s">
        <v>2820</v>
      </c>
      <c r="F85" s="580" t="s">
        <v>2790</v>
      </c>
      <c r="G85" s="580"/>
      <c r="H85" s="580" t="s">
        <v>693</v>
      </c>
      <c r="I85" s="580"/>
      <c r="J85" s="580" t="s">
        <v>702</v>
      </c>
      <c r="K85" s="580"/>
      <c r="L85" s="580"/>
      <c r="M85" s="580"/>
      <c r="N85" s="580"/>
      <c r="O85" s="580"/>
      <c r="P85" s="581"/>
      <c r="Q85" s="580"/>
      <c r="R85" s="581"/>
      <c r="S85" s="580"/>
      <c r="T85" s="581">
        <v>0</v>
      </c>
      <c r="U85" s="580"/>
      <c r="V85" s="581">
        <v>3</v>
      </c>
      <c r="W85" s="580"/>
      <c r="X85" s="581">
        <v>0</v>
      </c>
      <c r="Y85" s="580"/>
      <c r="Z85" s="581">
        <v>-3</v>
      </c>
      <c r="AA85" s="580"/>
      <c r="AB85" s="580"/>
      <c r="AC85" s="580"/>
      <c r="AD85" s="581">
        <v>0</v>
      </c>
      <c r="AE85" s="580"/>
      <c r="AF85" s="581">
        <v>0</v>
      </c>
      <c r="AG85" s="580"/>
      <c r="AH85" s="587"/>
      <c r="AI85" s="580"/>
      <c r="AJ85" s="581">
        <v>0</v>
      </c>
    </row>
    <row r="86" spans="1:36" ht="16.5" thickBot="1">
      <c r="A86" s="580"/>
      <c r="B86" s="580"/>
      <c r="C86" s="580"/>
      <c r="D86" s="580"/>
      <c r="E86" s="580" t="s">
        <v>2821</v>
      </c>
      <c r="F86" s="580" t="s">
        <v>2790</v>
      </c>
      <c r="G86" s="580"/>
      <c r="H86" s="580" t="s">
        <v>697</v>
      </c>
      <c r="I86" s="580"/>
      <c r="J86" s="580" t="s">
        <v>704</v>
      </c>
      <c r="K86" s="580"/>
      <c r="L86" s="580"/>
      <c r="M86" s="580"/>
      <c r="N86" s="580"/>
      <c r="O86" s="580"/>
      <c r="P86" s="581"/>
      <c r="Q86" s="580"/>
      <c r="R86" s="581"/>
      <c r="S86" s="580"/>
      <c r="T86" s="581">
        <v>-1</v>
      </c>
      <c r="U86" s="580"/>
      <c r="V86" s="581">
        <v>3</v>
      </c>
      <c r="W86" s="580"/>
      <c r="X86" s="581">
        <v>0</v>
      </c>
      <c r="Y86" s="580"/>
      <c r="Z86" s="581">
        <v>-4</v>
      </c>
      <c r="AA86" s="580"/>
      <c r="AB86" s="580"/>
      <c r="AC86" s="580"/>
      <c r="AD86" s="581">
        <v>0</v>
      </c>
      <c r="AE86" s="580"/>
      <c r="AF86" s="581">
        <v>0</v>
      </c>
      <c r="AG86" s="580"/>
      <c r="AH86" s="587"/>
      <c r="AI86" s="580"/>
      <c r="AJ86" s="581">
        <v>0.2</v>
      </c>
    </row>
    <row r="87" spans="1:36" ht="16.5" thickBot="1">
      <c r="A87" s="580"/>
      <c r="B87" s="580"/>
      <c r="C87" s="580"/>
      <c r="D87" s="580" t="s">
        <v>2760</v>
      </c>
      <c r="E87" s="580"/>
      <c r="F87" s="580"/>
      <c r="G87" s="580"/>
      <c r="H87" s="580"/>
      <c r="I87" s="580"/>
      <c r="J87" s="580"/>
      <c r="K87" s="580"/>
      <c r="L87" s="580"/>
      <c r="M87" s="580"/>
      <c r="N87" s="584"/>
      <c r="O87" s="580"/>
      <c r="P87" s="581"/>
      <c r="Q87" s="580"/>
      <c r="R87" s="581"/>
      <c r="S87" s="580"/>
      <c r="T87" s="585">
        <v>182</v>
      </c>
      <c r="U87" s="580"/>
      <c r="V87" s="585">
        <v>120</v>
      </c>
      <c r="W87" s="580"/>
      <c r="X87" s="585">
        <v>0</v>
      </c>
      <c r="Y87" s="580"/>
      <c r="Z87" s="585">
        <v>62</v>
      </c>
      <c r="AA87" s="580"/>
      <c r="AB87" s="580"/>
      <c r="AC87" s="580"/>
      <c r="AD87" s="585">
        <v>0</v>
      </c>
      <c r="AE87" s="580"/>
      <c r="AF87" s="581"/>
      <c r="AG87" s="580"/>
      <c r="AH87" s="587"/>
      <c r="AI87" s="580"/>
      <c r="AJ87" s="585">
        <v>0.2</v>
      </c>
    </row>
    <row r="88" spans="1:36">
      <c r="A88" s="580"/>
      <c r="B88" s="580"/>
      <c r="C88" s="580" t="s">
        <v>2822</v>
      </c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1"/>
      <c r="Q88" s="580"/>
      <c r="R88" s="581"/>
      <c r="S88" s="580"/>
      <c r="T88" s="581">
        <v>532</v>
      </c>
      <c r="U88" s="580"/>
      <c r="V88" s="581">
        <v>330</v>
      </c>
      <c r="W88" s="580"/>
      <c r="X88" s="581">
        <v>0</v>
      </c>
      <c r="Y88" s="580"/>
      <c r="Z88" s="581">
        <v>202</v>
      </c>
      <c r="AA88" s="580"/>
      <c r="AB88" s="580"/>
      <c r="AC88" s="580"/>
      <c r="AD88" s="581">
        <v>700</v>
      </c>
      <c r="AE88" s="580"/>
      <c r="AF88" s="581"/>
      <c r="AG88" s="580"/>
      <c r="AH88" s="587"/>
      <c r="AI88" s="580"/>
      <c r="AJ88" s="581">
        <v>0.2</v>
      </c>
    </row>
    <row r="89" spans="1:36">
      <c r="A89" s="578"/>
      <c r="B89" s="578"/>
      <c r="C89" s="578" t="s">
        <v>2823</v>
      </c>
      <c r="D89" s="578"/>
      <c r="E89" s="578"/>
      <c r="F89" s="578"/>
      <c r="G89" s="578"/>
      <c r="H89" s="578"/>
      <c r="I89" s="578"/>
      <c r="J89" s="578"/>
      <c r="K89" s="578"/>
      <c r="L89" s="578"/>
      <c r="M89" s="578"/>
      <c r="N89" s="578"/>
      <c r="O89" s="578"/>
      <c r="P89" s="579"/>
      <c r="Q89" s="578"/>
      <c r="R89" s="579"/>
      <c r="S89" s="578"/>
      <c r="T89" s="579"/>
      <c r="U89" s="578"/>
      <c r="V89" s="579"/>
      <c r="W89" s="578"/>
      <c r="X89" s="579"/>
      <c r="Y89" s="578"/>
      <c r="Z89" s="579"/>
      <c r="AA89" s="578"/>
      <c r="AB89" s="578"/>
      <c r="AC89" s="578"/>
      <c r="AD89" s="579"/>
      <c r="AE89" s="578"/>
      <c r="AF89" s="579"/>
      <c r="AG89" s="578"/>
      <c r="AH89" s="586"/>
      <c r="AI89" s="578"/>
      <c r="AJ89" s="579"/>
    </row>
    <row r="90" spans="1:36">
      <c r="A90" s="578"/>
      <c r="B90" s="578"/>
      <c r="C90" s="578"/>
      <c r="D90" s="578" t="s">
        <v>2734</v>
      </c>
      <c r="E90" s="578"/>
      <c r="F90" s="578"/>
      <c r="G90" s="578"/>
      <c r="H90" s="578"/>
      <c r="I90" s="578"/>
      <c r="J90" s="578"/>
      <c r="K90" s="578"/>
      <c r="L90" s="578"/>
      <c r="M90" s="578"/>
      <c r="N90" s="578"/>
      <c r="O90" s="578"/>
      <c r="P90" s="579"/>
      <c r="Q90" s="578"/>
      <c r="R90" s="579"/>
      <c r="S90" s="578"/>
      <c r="T90" s="579"/>
      <c r="U90" s="578"/>
      <c r="V90" s="579"/>
      <c r="W90" s="578"/>
      <c r="X90" s="579"/>
      <c r="Y90" s="578"/>
      <c r="Z90" s="579"/>
      <c r="AA90" s="578"/>
      <c r="AB90" s="578"/>
      <c r="AC90" s="578"/>
      <c r="AD90" s="579"/>
      <c r="AE90" s="578"/>
      <c r="AF90" s="579"/>
      <c r="AG90" s="578"/>
      <c r="AH90" s="586"/>
      <c r="AI90" s="578"/>
      <c r="AJ90" s="579"/>
    </row>
    <row r="91" spans="1:36">
      <c r="A91" s="580"/>
      <c r="B91" s="580"/>
      <c r="C91" s="580"/>
      <c r="D91" s="580"/>
      <c r="E91" s="580" t="s">
        <v>2824</v>
      </c>
      <c r="F91" s="580" t="s">
        <v>2825</v>
      </c>
      <c r="G91" s="580"/>
      <c r="H91" s="580" t="s">
        <v>2826</v>
      </c>
      <c r="I91" s="580"/>
      <c r="J91" s="580" t="s">
        <v>2827</v>
      </c>
      <c r="K91" s="580"/>
      <c r="L91" s="580"/>
      <c r="M91" s="580"/>
      <c r="N91" s="580"/>
      <c r="O91" s="580"/>
      <c r="P91" s="581"/>
      <c r="Q91" s="580"/>
      <c r="R91" s="581"/>
      <c r="S91" s="580"/>
      <c r="T91" s="581">
        <v>0</v>
      </c>
      <c r="U91" s="580"/>
      <c r="V91" s="581">
        <v>0</v>
      </c>
      <c r="W91" s="580"/>
      <c r="X91" s="581">
        <v>0</v>
      </c>
      <c r="Y91" s="580"/>
      <c r="Z91" s="581">
        <v>0</v>
      </c>
      <c r="AA91" s="580"/>
      <c r="AB91" s="580"/>
      <c r="AC91" s="580"/>
      <c r="AD91" s="581">
        <v>0</v>
      </c>
      <c r="AE91" s="580"/>
      <c r="AF91" s="581">
        <v>0</v>
      </c>
      <c r="AG91" s="580"/>
      <c r="AH91" s="587"/>
      <c r="AI91" s="580"/>
      <c r="AJ91" s="581">
        <v>0</v>
      </c>
    </row>
    <row r="92" spans="1:36">
      <c r="A92" s="580"/>
      <c r="B92" s="580"/>
      <c r="C92" s="580"/>
      <c r="D92" s="580"/>
      <c r="E92" s="580" t="s">
        <v>2828</v>
      </c>
      <c r="F92" s="580" t="s">
        <v>2825</v>
      </c>
      <c r="G92" s="580"/>
      <c r="H92" s="580" t="s">
        <v>2829</v>
      </c>
      <c r="I92" s="580"/>
      <c r="J92" s="580" t="s">
        <v>2830</v>
      </c>
      <c r="K92" s="580"/>
      <c r="L92" s="580"/>
      <c r="M92" s="580"/>
      <c r="N92" s="580"/>
      <c r="O92" s="580"/>
      <c r="P92" s="581"/>
      <c r="Q92" s="580"/>
      <c r="R92" s="581"/>
      <c r="S92" s="580"/>
      <c r="T92" s="581">
        <v>0</v>
      </c>
      <c r="U92" s="580"/>
      <c r="V92" s="581">
        <v>0</v>
      </c>
      <c r="W92" s="580"/>
      <c r="X92" s="581">
        <v>0</v>
      </c>
      <c r="Y92" s="580"/>
      <c r="Z92" s="581">
        <v>0</v>
      </c>
      <c r="AA92" s="580"/>
      <c r="AB92" s="580"/>
      <c r="AC92" s="580"/>
      <c r="AD92" s="581">
        <v>0</v>
      </c>
      <c r="AE92" s="580"/>
      <c r="AF92" s="581">
        <v>0</v>
      </c>
      <c r="AG92" s="580"/>
      <c r="AH92" s="587"/>
      <c r="AI92" s="580"/>
      <c r="AJ92" s="581">
        <v>0</v>
      </c>
    </row>
    <row r="93" spans="1:36">
      <c r="A93" s="580"/>
      <c r="B93" s="580"/>
      <c r="C93" s="580"/>
      <c r="D93" s="580"/>
      <c r="E93" s="580" t="s">
        <v>2831</v>
      </c>
      <c r="F93" s="580" t="s">
        <v>2825</v>
      </c>
      <c r="G93" s="580"/>
      <c r="H93" s="580" t="s">
        <v>2832</v>
      </c>
      <c r="I93" s="580"/>
      <c r="J93" s="580" t="s">
        <v>2833</v>
      </c>
      <c r="K93" s="580"/>
      <c r="L93" s="580"/>
      <c r="M93" s="580"/>
      <c r="N93" s="580"/>
      <c r="O93" s="580"/>
      <c r="P93" s="581"/>
      <c r="Q93" s="580"/>
      <c r="R93" s="581"/>
      <c r="S93" s="580"/>
      <c r="T93" s="581">
        <v>0</v>
      </c>
      <c r="U93" s="580"/>
      <c r="V93" s="581">
        <v>0</v>
      </c>
      <c r="W93" s="580"/>
      <c r="X93" s="581">
        <v>0</v>
      </c>
      <c r="Y93" s="580"/>
      <c r="Z93" s="581">
        <v>0</v>
      </c>
      <c r="AA93" s="580"/>
      <c r="AB93" s="580"/>
      <c r="AC93" s="580"/>
      <c r="AD93" s="581">
        <v>0</v>
      </c>
      <c r="AE93" s="580"/>
      <c r="AF93" s="581">
        <v>0</v>
      </c>
      <c r="AG93" s="580"/>
      <c r="AH93" s="587"/>
      <c r="AI93" s="580"/>
      <c r="AJ93" s="581">
        <v>0</v>
      </c>
    </row>
    <row r="94" spans="1:36">
      <c r="A94" s="580"/>
      <c r="B94" s="580"/>
      <c r="C94" s="580"/>
      <c r="D94" s="580"/>
      <c r="E94" s="580" t="s">
        <v>2834</v>
      </c>
      <c r="F94" s="580" t="s">
        <v>2825</v>
      </c>
      <c r="G94" s="580"/>
      <c r="H94" s="580" t="s">
        <v>2835</v>
      </c>
      <c r="I94" s="580"/>
      <c r="J94" s="580" t="s">
        <v>2836</v>
      </c>
      <c r="K94" s="580"/>
      <c r="L94" s="580"/>
      <c r="M94" s="580"/>
      <c r="N94" s="580"/>
      <c r="O94" s="580"/>
      <c r="P94" s="581"/>
      <c r="Q94" s="580"/>
      <c r="R94" s="581"/>
      <c r="S94" s="580"/>
      <c r="T94" s="581">
        <v>0</v>
      </c>
      <c r="U94" s="580"/>
      <c r="V94" s="581">
        <v>0</v>
      </c>
      <c r="W94" s="580"/>
      <c r="X94" s="581">
        <v>0</v>
      </c>
      <c r="Y94" s="580"/>
      <c r="Z94" s="581">
        <v>0</v>
      </c>
      <c r="AA94" s="580"/>
      <c r="AB94" s="580"/>
      <c r="AC94" s="580"/>
      <c r="AD94" s="581">
        <v>0</v>
      </c>
      <c r="AE94" s="580"/>
      <c r="AF94" s="581">
        <v>0</v>
      </c>
      <c r="AG94" s="580"/>
      <c r="AH94" s="587"/>
      <c r="AI94" s="580"/>
      <c r="AJ94" s="581">
        <v>0</v>
      </c>
    </row>
    <row r="95" spans="1:36">
      <c r="A95" s="580"/>
      <c r="B95" s="580"/>
      <c r="C95" s="580"/>
      <c r="D95" s="580"/>
      <c r="E95" s="580" t="s">
        <v>2837</v>
      </c>
      <c r="F95" s="580" t="s">
        <v>2825</v>
      </c>
      <c r="G95" s="580"/>
      <c r="H95" s="580" t="s">
        <v>2838</v>
      </c>
      <c r="I95" s="580"/>
      <c r="J95" s="580" t="s">
        <v>2839</v>
      </c>
      <c r="K95" s="580"/>
      <c r="L95" s="580"/>
      <c r="M95" s="580"/>
      <c r="N95" s="580"/>
      <c r="O95" s="580"/>
      <c r="P95" s="581"/>
      <c r="Q95" s="580"/>
      <c r="R95" s="581"/>
      <c r="S95" s="580"/>
      <c r="T95" s="581">
        <v>0</v>
      </c>
      <c r="U95" s="580"/>
      <c r="V95" s="581">
        <v>0</v>
      </c>
      <c r="W95" s="580"/>
      <c r="X95" s="581">
        <v>0</v>
      </c>
      <c r="Y95" s="580"/>
      <c r="Z95" s="581">
        <v>0</v>
      </c>
      <c r="AA95" s="580"/>
      <c r="AB95" s="580"/>
      <c r="AC95" s="580"/>
      <c r="AD95" s="581">
        <v>0</v>
      </c>
      <c r="AE95" s="580"/>
      <c r="AF95" s="581">
        <v>0</v>
      </c>
      <c r="AG95" s="580"/>
      <c r="AH95" s="587"/>
      <c r="AI95" s="580"/>
      <c r="AJ95" s="581">
        <v>0</v>
      </c>
    </row>
    <row r="96" spans="1:36">
      <c r="A96" s="580"/>
      <c r="B96" s="580"/>
      <c r="C96" s="580"/>
      <c r="D96" s="580"/>
      <c r="E96" s="580" t="s">
        <v>2840</v>
      </c>
      <c r="F96" s="580" t="s">
        <v>2825</v>
      </c>
      <c r="G96" s="580"/>
      <c r="H96" s="580" t="s">
        <v>2841</v>
      </c>
      <c r="I96" s="580"/>
      <c r="J96" s="580" t="s">
        <v>2842</v>
      </c>
      <c r="K96" s="580"/>
      <c r="L96" s="580"/>
      <c r="M96" s="580"/>
      <c r="N96" s="580"/>
      <c r="O96" s="580"/>
      <c r="P96" s="581"/>
      <c r="Q96" s="580"/>
      <c r="R96" s="581"/>
      <c r="S96" s="580"/>
      <c r="T96" s="581">
        <v>612</v>
      </c>
      <c r="U96" s="580"/>
      <c r="V96" s="581">
        <v>0</v>
      </c>
      <c r="W96" s="580"/>
      <c r="X96" s="581">
        <v>0</v>
      </c>
      <c r="Y96" s="580"/>
      <c r="Z96" s="581">
        <v>612</v>
      </c>
      <c r="AA96" s="580"/>
      <c r="AB96" s="580"/>
      <c r="AC96" s="580"/>
      <c r="AD96" s="581">
        <v>0</v>
      </c>
      <c r="AE96" s="580"/>
      <c r="AF96" s="581">
        <v>0</v>
      </c>
      <c r="AG96" s="580"/>
      <c r="AH96" s="587"/>
      <c r="AI96" s="580"/>
      <c r="AJ96" s="581">
        <v>0</v>
      </c>
    </row>
    <row r="97" spans="1:36">
      <c r="A97" s="580"/>
      <c r="B97" s="580"/>
      <c r="C97" s="580"/>
      <c r="D97" s="580"/>
      <c r="E97" s="580" t="s">
        <v>2843</v>
      </c>
      <c r="F97" s="580" t="s">
        <v>2825</v>
      </c>
      <c r="G97" s="580"/>
      <c r="H97" s="580" t="s">
        <v>2844</v>
      </c>
      <c r="I97" s="580"/>
      <c r="J97" s="580" t="s">
        <v>2845</v>
      </c>
      <c r="K97" s="580"/>
      <c r="L97" s="580"/>
      <c r="M97" s="580"/>
      <c r="N97" s="580"/>
      <c r="O97" s="580"/>
      <c r="P97" s="581"/>
      <c r="Q97" s="580"/>
      <c r="R97" s="581"/>
      <c r="S97" s="580"/>
      <c r="T97" s="581">
        <v>612</v>
      </c>
      <c r="U97" s="580"/>
      <c r="V97" s="581">
        <v>0</v>
      </c>
      <c r="W97" s="580"/>
      <c r="X97" s="581">
        <v>0</v>
      </c>
      <c r="Y97" s="580"/>
      <c r="Z97" s="581">
        <v>612</v>
      </c>
      <c r="AA97" s="580"/>
      <c r="AB97" s="580"/>
      <c r="AC97" s="580"/>
      <c r="AD97" s="581">
        <v>0</v>
      </c>
      <c r="AE97" s="580"/>
      <c r="AF97" s="581">
        <v>0</v>
      </c>
      <c r="AG97" s="580"/>
      <c r="AH97" s="587"/>
      <c r="AI97" s="580"/>
      <c r="AJ97" s="581">
        <v>0</v>
      </c>
    </row>
    <row r="98" spans="1:36">
      <c r="A98" s="580"/>
      <c r="B98" s="580"/>
      <c r="C98" s="580"/>
      <c r="D98" s="580"/>
      <c r="E98" s="580" t="s">
        <v>2846</v>
      </c>
      <c r="F98" s="580" t="s">
        <v>2825</v>
      </c>
      <c r="G98" s="580"/>
      <c r="H98" s="580" t="s">
        <v>2847</v>
      </c>
      <c r="I98" s="580"/>
      <c r="J98" s="580" t="s">
        <v>2848</v>
      </c>
      <c r="K98" s="580"/>
      <c r="L98" s="580"/>
      <c r="M98" s="580"/>
      <c r="N98" s="580"/>
      <c r="O98" s="580"/>
      <c r="P98" s="581"/>
      <c r="Q98" s="580"/>
      <c r="R98" s="581"/>
      <c r="S98" s="580"/>
      <c r="T98" s="581">
        <v>0</v>
      </c>
      <c r="U98" s="580"/>
      <c r="V98" s="581">
        <v>0</v>
      </c>
      <c r="W98" s="580"/>
      <c r="X98" s="581">
        <v>0</v>
      </c>
      <c r="Y98" s="580"/>
      <c r="Z98" s="581">
        <v>0</v>
      </c>
      <c r="AA98" s="580"/>
      <c r="AB98" s="580"/>
      <c r="AC98" s="580"/>
      <c r="AD98" s="581">
        <v>0</v>
      </c>
      <c r="AE98" s="580"/>
      <c r="AF98" s="581">
        <v>0</v>
      </c>
      <c r="AG98" s="580"/>
      <c r="AH98" s="587"/>
      <c r="AI98" s="580"/>
      <c r="AJ98" s="581">
        <v>0</v>
      </c>
    </row>
    <row r="99" spans="1:36">
      <c r="A99" s="580"/>
      <c r="B99" s="580"/>
      <c r="C99" s="580"/>
      <c r="D99" s="580"/>
      <c r="E99" s="580" t="s">
        <v>2849</v>
      </c>
      <c r="F99" s="580" t="s">
        <v>2825</v>
      </c>
      <c r="G99" s="580"/>
      <c r="H99" s="580" t="s">
        <v>2850</v>
      </c>
      <c r="I99" s="580"/>
      <c r="J99" s="580" t="s">
        <v>2851</v>
      </c>
      <c r="K99" s="580"/>
      <c r="L99" s="580"/>
      <c r="M99" s="580"/>
      <c r="N99" s="580"/>
      <c r="O99" s="580"/>
      <c r="P99" s="581"/>
      <c r="Q99" s="580"/>
      <c r="R99" s="581"/>
      <c r="S99" s="580"/>
      <c r="T99" s="581">
        <v>0</v>
      </c>
      <c r="U99" s="580"/>
      <c r="V99" s="581">
        <v>0</v>
      </c>
      <c r="W99" s="580"/>
      <c r="X99" s="581">
        <v>0</v>
      </c>
      <c r="Y99" s="580"/>
      <c r="Z99" s="581">
        <v>0</v>
      </c>
      <c r="AA99" s="580"/>
      <c r="AB99" s="580"/>
      <c r="AC99" s="580"/>
      <c r="AD99" s="581">
        <v>0</v>
      </c>
      <c r="AE99" s="580"/>
      <c r="AF99" s="581">
        <v>0</v>
      </c>
      <c r="AG99" s="580"/>
      <c r="AH99" s="587"/>
      <c r="AI99" s="580"/>
      <c r="AJ99" s="581">
        <v>0</v>
      </c>
    </row>
    <row r="100" spans="1:36">
      <c r="A100" s="580"/>
      <c r="B100" s="580"/>
      <c r="C100" s="580"/>
      <c r="D100" s="580"/>
      <c r="E100" s="580" t="s">
        <v>2852</v>
      </c>
      <c r="F100" s="580" t="s">
        <v>2825</v>
      </c>
      <c r="G100" s="580"/>
      <c r="H100" s="580" t="s">
        <v>2853</v>
      </c>
      <c r="I100" s="580"/>
      <c r="J100" s="580" t="s">
        <v>2854</v>
      </c>
      <c r="K100" s="580"/>
      <c r="L100" s="580"/>
      <c r="M100" s="580"/>
      <c r="N100" s="580"/>
      <c r="O100" s="580"/>
      <c r="P100" s="581"/>
      <c r="Q100" s="580"/>
      <c r="R100" s="581"/>
      <c r="S100" s="580"/>
      <c r="T100" s="581">
        <v>0</v>
      </c>
      <c r="U100" s="580"/>
      <c r="V100" s="581">
        <v>0</v>
      </c>
      <c r="W100" s="580"/>
      <c r="X100" s="581">
        <v>0</v>
      </c>
      <c r="Y100" s="580"/>
      <c r="Z100" s="581">
        <v>0</v>
      </c>
      <c r="AA100" s="580"/>
      <c r="AB100" s="580"/>
      <c r="AC100" s="580"/>
      <c r="AD100" s="581">
        <v>0</v>
      </c>
      <c r="AE100" s="580"/>
      <c r="AF100" s="581">
        <v>0</v>
      </c>
      <c r="AG100" s="580"/>
      <c r="AH100" s="587"/>
      <c r="AI100" s="580"/>
      <c r="AJ100" s="581">
        <v>0</v>
      </c>
    </row>
    <row r="101" spans="1:36">
      <c r="A101" s="580"/>
      <c r="B101" s="580"/>
      <c r="C101" s="580"/>
      <c r="D101" s="580"/>
      <c r="E101" s="580" t="s">
        <v>2855</v>
      </c>
      <c r="F101" s="580" t="s">
        <v>2825</v>
      </c>
      <c r="G101" s="580"/>
      <c r="H101" s="580" t="s">
        <v>2856</v>
      </c>
      <c r="I101" s="580"/>
      <c r="J101" s="580" t="s">
        <v>2857</v>
      </c>
      <c r="K101" s="580"/>
      <c r="L101" s="580"/>
      <c r="M101" s="580"/>
      <c r="N101" s="580"/>
      <c r="O101" s="580"/>
      <c r="P101" s="581"/>
      <c r="Q101" s="580"/>
      <c r="R101" s="581"/>
      <c r="S101" s="580"/>
      <c r="T101" s="581">
        <v>456</v>
      </c>
      <c r="U101" s="580"/>
      <c r="V101" s="581">
        <v>0</v>
      </c>
      <c r="W101" s="580"/>
      <c r="X101" s="581">
        <v>0</v>
      </c>
      <c r="Y101" s="580"/>
      <c r="Z101" s="581">
        <v>456</v>
      </c>
      <c r="AA101" s="580"/>
      <c r="AB101" s="580"/>
      <c r="AC101" s="580"/>
      <c r="AD101" s="581">
        <v>0</v>
      </c>
      <c r="AE101" s="580"/>
      <c r="AF101" s="581">
        <v>0</v>
      </c>
      <c r="AG101" s="580"/>
      <c r="AH101" s="587"/>
      <c r="AI101" s="580"/>
      <c r="AJ101" s="581">
        <v>0</v>
      </c>
    </row>
    <row r="102" spans="1:36">
      <c r="A102" s="580"/>
      <c r="B102" s="580"/>
      <c r="C102" s="580"/>
      <c r="D102" s="580"/>
      <c r="E102" s="580" t="s">
        <v>2858</v>
      </c>
      <c r="F102" s="580" t="s">
        <v>2825</v>
      </c>
      <c r="G102" s="580"/>
      <c r="H102" s="580" t="s">
        <v>2859</v>
      </c>
      <c r="I102" s="580"/>
      <c r="J102" s="580" t="s">
        <v>2860</v>
      </c>
      <c r="K102" s="580"/>
      <c r="L102" s="580"/>
      <c r="M102" s="580"/>
      <c r="N102" s="580"/>
      <c r="O102" s="580"/>
      <c r="P102" s="581"/>
      <c r="Q102" s="580"/>
      <c r="R102" s="581"/>
      <c r="S102" s="580"/>
      <c r="T102" s="581">
        <v>456</v>
      </c>
      <c r="U102" s="580"/>
      <c r="V102" s="581">
        <v>0</v>
      </c>
      <c r="W102" s="580"/>
      <c r="X102" s="581">
        <v>0</v>
      </c>
      <c r="Y102" s="580"/>
      <c r="Z102" s="581">
        <v>456</v>
      </c>
      <c r="AA102" s="580"/>
      <c r="AB102" s="580"/>
      <c r="AC102" s="580"/>
      <c r="AD102" s="581">
        <v>0</v>
      </c>
      <c r="AE102" s="580"/>
      <c r="AF102" s="581">
        <v>0</v>
      </c>
      <c r="AG102" s="580"/>
      <c r="AH102" s="587"/>
      <c r="AI102" s="580"/>
      <c r="AJ102" s="581">
        <v>0</v>
      </c>
    </row>
    <row r="103" spans="1:36">
      <c r="A103" s="580"/>
      <c r="B103" s="580"/>
      <c r="C103" s="580"/>
      <c r="D103" s="580"/>
      <c r="E103" s="580" t="s">
        <v>2861</v>
      </c>
      <c r="F103" s="580" t="s">
        <v>2825</v>
      </c>
      <c r="G103" s="580"/>
      <c r="H103" s="580" t="s">
        <v>2862</v>
      </c>
      <c r="I103" s="580"/>
      <c r="J103" s="580" t="s">
        <v>2863</v>
      </c>
      <c r="K103" s="580"/>
      <c r="L103" s="580"/>
      <c r="M103" s="580"/>
      <c r="N103" s="580"/>
      <c r="O103" s="580"/>
      <c r="P103" s="581"/>
      <c r="Q103" s="580"/>
      <c r="R103" s="581"/>
      <c r="S103" s="580"/>
      <c r="T103" s="581">
        <v>456</v>
      </c>
      <c r="U103" s="580"/>
      <c r="V103" s="581">
        <v>0</v>
      </c>
      <c r="W103" s="580"/>
      <c r="X103" s="581">
        <v>0</v>
      </c>
      <c r="Y103" s="580"/>
      <c r="Z103" s="581">
        <v>456</v>
      </c>
      <c r="AA103" s="580"/>
      <c r="AB103" s="580"/>
      <c r="AC103" s="580"/>
      <c r="AD103" s="581">
        <v>0</v>
      </c>
      <c r="AE103" s="580"/>
      <c r="AF103" s="581">
        <v>0</v>
      </c>
      <c r="AG103" s="580"/>
      <c r="AH103" s="587"/>
      <c r="AI103" s="580"/>
      <c r="AJ103" s="581">
        <v>0</v>
      </c>
    </row>
    <row r="104" spans="1:36">
      <c r="A104" s="580"/>
      <c r="B104" s="580"/>
      <c r="C104" s="580"/>
      <c r="D104" s="580"/>
      <c r="E104" s="580" t="s">
        <v>2864</v>
      </c>
      <c r="F104" s="580" t="s">
        <v>2825</v>
      </c>
      <c r="G104" s="580"/>
      <c r="H104" s="580" t="s">
        <v>2864</v>
      </c>
      <c r="I104" s="580"/>
      <c r="J104" s="580"/>
      <c r="K104" s="580"/>
      <c r="L104" s="580"/>
      <c r="M104" s="580"/>
      <c r="N104" s="580"/>
      <c r="O104" s="580"/>
      <c r="P104" s="581"/>
      <c r="Q104" s="580"/>
      <c r="R104" s="581"/>
      <c r="S104" s="580"/>
      <c r="T104" s="581">
        <v>456</v>
      </c>
      <c r="U104" s="580"/>
      <c r="V104" s="581">
        <v>0</v>
      </c>
      <c r="W104" s="580"/>
      <c r="X104" s="581">
        <v>0</v>
      </c>
      <c r="Y104" s="580"/>
      <c r="Z104" s="581">
        <v>456</v>
      </c>
      <c r="AA104" s="580"/>
      <c r="AB104" s="580"/>
      <c r="AC104" s="580"/>
      <c r="AD104" s="581">
        <v>0</v>
      </c>
      <c r="AE104" s="580"/>
      <c r="AF104" s="581">
        <v>0</v>
      </c>
      <c r="AG104" s="580"/>
      <c r="AH104" s="587"/>
      <c r="AI104" s="580"/>
      <c r="AJ104" s="581">
        <v>0</v>
      </c>
    </row>
    <row r="105" spans="1:36">
      <c r="A105" s="580"/>
      <c r="B105" s="580"/>
      <c r="C105" s="580"/>
      <c r="D105" s="580"/>
      <c r="E105" s="580" t="s">
        <v>2865</v>
      </c>
      <c r="F105" s="580" t="s">
        <v>2825</v>
      </c>
      <c r="G105" s="580"/>
      <c r="H105" s="580" t="s">
        <v>2866</v>
      </c>
      <c r="I105" s="580"/>
      <c r="J105" s="580" t="s">
        <v>2867</v>
      </c>
      <c r="K105" s="580"/>
      <c r="L105" s="580"/>
      <c r="M105" s="580"/>
      <c r="N105" s="580"/>
      <c r="O105" s="580"/>
      <c r="P105" s="581"/>
      <c r="Q105" s="580"/>
      <c r="R105" s="581"/>
      <c r="S105" s="580"/>
      <c r="T105" s="581">
        <v>0</v>
      </c>
      <c r="U105" s="580"/>
      <c r="V105" s="581">
        <v>0</v>
      </c>
      <c r="W105" s="580"/>
      <c r="X105" s="581">
        <v>0</v>
      </c>
      <c r="Y105" s="580"/>
      <c r="Z105" s="581">
        <v>0</v>
      </c>
      <c r="AA105" s="580"/>
      <c r="AB105" s="580"/>
      <c r="AC105" s="580"/>
      <c r="AD105" s="581">
        <v>0</v>
      </c>
      <c r="AE105" s="580"/>
      <c r="AF105" s="581">
        <v>0</v>
      </c>
      <c r="AG105" s="580"/>
      <c r="AH105" s="587"/>
      <c r="AI105" s="580"/>
      <c r="AJ105" s="581">
        <v>0</v>
      </c>
    </row>
    <row r="106" spans="1:36">
      <c r="A106" s="580"/>
      <c r="B106" s="580"/>
      <c r="C106" s="580"/>
      <c r="D106" s="580"/>
      <c r="E106" s="580" t="s">
        <v>2868</v>
      </c>
      <c r="F106" s="580" t="s">
        <v>2825</v>
      </c>
      <c r="G106" s="580"/>
      <c r="H106" s="580" t="s">
        <v>2869</v>
      </c>
      <c r="I106" s="580"/>
      <c r="J106" s="580" t="s">
        <v>2870</v>
      </c>
      <c r="K106" s="580"/>
      <c r="L106" s="580"/>
      <c r="M106" s="580"/>
      <c r="N106" s="580"/>
      <c r="O106" s="580"/>
      <c r="P106" s="581"/>
      <c r="Q106" s="580"/>
      <c r="R106" s="581"/>
      <c r="S106" s="580"/>
      <c r="T106" s="581">
        <v>0</v>
      </c>
      <c r="U106" s="580"/>
      <c r="V106" s="581">
        <v>0</v>
      </c>
      <c r="W106" s="580"/>
      <c r="X106" s="581">
        <v>0</v>
      </c>
      <c r="Y106" s="580"/>
      <c r="Z106" s="581">
        <v>0</v>
      </c>
      <c r="AA106" s="580"/>
      <c r="AB106" s="580"/>
      <c r="AC106" s="580"/>
      <c r="AD106" s="581">
        <v>0</v>
      </c>
      <c r="AE106" s="580"/>
      <c r="AF106" s="581">
        <v>0</v>
      </c>
      <c r="AG106" s="580"/>
      <c r="AH106" s="587"/>
      <c r="AI106" s="580"/>
      <c r="AJ106" s="581">
        <v>0</v>
      </c>
    </row>
    <row r="107" spans="1:36">
      <c r="A107" s="580"/>
      <c r="B107" s="580"/>
      <c r="C107" s="580"/>
      <c r="D107" s="580"/>
      <c r="E107" s="580" t="s">
        <v>2871</v>
      </c>
      <c r="F107" s="580" t="s">
        <v>2825</v>
      </c>
      <c r="G107" s="580"/>
      <c r="H107" s="580" t="s">
        <v>2872</v>
      </c>
      <c r="I107" s="580"/>
      <c r="J107" s="580" t="s">
        <v>2873</v>
      </c>
      <c r="K107" s="580"/>
      <c r="L107" s="580"/>
      <c r="M107" s="580"/>
      <c r="N107" s="580"/>
      <c r="O107" s="580"/>
      <c r="P107" s="581"/>
      <c r="Q107" s="580"/>
      <c r="R107" s="581"/>
      <c r="S107" s="580"/>
      <c r="T107" s="581">
        <v>0</v>
      </c>
      <c r="U107" s="580"/>
      <c r="V107" s="581">
        <v>0</v>
      </c>
      <c r="W107" s="580"/>
      <c r="X107" s="581">
        <v>0</v>
      </c>
      <c r="Y107" s="580"/>
      <c r="Z107" s="581">
        <v>0</v>
      </c>
      <c r="AA107" s="580"/>
      <c r="AB107" s="580"/>
      <c r="AC107" s="580"/>
      <c r="AD107" s="581">
        <v>0</v>
      </c>
      <c r="AE107" s="580"/>
      <c r="AF107" s="581">
        <v>0</v>
      </c>
      <c r="AG107" s="580"/>
      <c r="AH107" s="587"/>
      <c r="AI107" s="580"/>
      <c r="AJ107" s="581">
        <v>0</v>
      </c>
    </row>
    <row r="108" spans="1:36">
      <c r="A108" s="580"/>
      <c r="B108" s="580"/>
      <c r="C108" s="580"/>
      <c r="D108" s="580"/>
      <c r="E108" s="580" t="s">
        <v>2874</v>
      </c>
      <c r="F108" s="580" t="s">
        <v>2825</v>
      </c>
      <c r="G108" s="580"/>
      <c r="H108" s="580" t="s">
        <v>2875</v>
      </c>
      <c r="I108" s="580"/>
      <c r="J108" s="580" t="s">
        <v>2876</v>
      </c>
      <c r="K108" s="580"/>
      <c r="L108" s="580"/>
      <c r="M108" s="580"/>
      <c r="N108" s="580"/>
      <c r="O108" s="580"/>
      <c r="P108" s="581"/>
      <c r="Q108" s="580"/>
      <c r="R108" s="581"/>
      <c r="S108" s="580"/>
      <c r="T108" s="581">
        <v>0</v>
      </c>
      <c r="U108" s="580"/>
      <c r="V108" s="581">
        <v>0</v>
      </c>
      <c r="W108" s="580"/>
      <c r="X108" s="581">
        <v>0</v>
      </c>
      <c r="Y108" s="580"/>
      <c r="Z108" s="581">
        <v>0</v>
      </c>
      <c r="AA108" s="580"/>
      <c r="AB108" s="580"/>
      <c r="AC108" s="580"/>
      <c r="AD108" s="581">
        <v>0</v>
      </c>
      <c r="AE108" s="580"/>
      <c r="AF108" s="581">
        <v>0</v>
      </c>
      <c r="AG108" s="580"/>
      <c r="AH108" s="587"/>
      <c r="AI108" s="580"/>
      <c r="AJ108" s="581">
        <v>0</v>
      </c>
    </row>
    <row r="109" spans="1:36">
      <c r="A109" s="580"/>
      <c r="B109" s="580"/>
      <c r="C109" s="580"/>
      <c r="D109" s="580"/>
      <c r="E109" s="580" t="s">
        <v>2877</v>
      </c>
      <c r="F109" s="580" t="s">
        <v>2825</v>
      </c>
      <c r="G109" s="580"/>
      <c r="H109" s="580" t="s">
        <v>2878</v>
      </c>
      <c r="I109" s="580"/>
      <c r="J109" s="580" t="s">
        <v>2879</v>
      </c>
      <c r="K109" s="580"/>
      <c r="L109" s="580"/>
      <c r="M109" s="580"/>
      <c r="N109" s="580"/>
      <c r="O109" s="580"/>
      <c r="P109" s="581"/>
      <c r="Q109" s="580"/>
      <c r="R109" s="581"/>
      <c r="S109" s="580"/>
      <c r="T109" s="581">
        <v>108</v>
      </c>
      <c r="U109" s="580"/>
      <c r="V109" s="581">
        <v>0</v>
      </c>
      <c r="W109" s="580"/>
      <c r="X109" s="581">
        <v>0</v>
      </c>
      <c r="Y109" s="580"/>
      <c r="Z109" s="581">
        <v>108</v>
      </c>
      <c r="AA109" s="580"/>
      <c r="AB109" s="580"/>
      <c r="AC109" s="580"/>
      <c r="AD109" s="581">
        <v>0</v>
      </c>
      <c r="AE109" s="580"/>
      <c r="AF109" s="581">
        <v>0</v>
      </c>
      <c r="AG109" s="580"/>
      <c r="AH109" s="587"/>
      <c r="AI109" s="580"/>
      <c r="AJ109" s="581">
        <v>0</v>
      </c>
    </row>
    <row r="110" spans="1:36">
      <c r="A110" s="580"/>
      <c r="B110" s="580"/>
      <c r="C110" s="580"/>
      <c r="D110" s="580"/>
      <c r="E110" s="580" t="s">
        <v>2880</v>
      </c>
      <c r="F110" s="580" t="s">
        <v>2825</v>
      </c>
      <c r="G110" s="580"/>
      <c r="H110" s="580" t="s">
        <v>2881</v>
      </c>
      <c r="I110" s="580"/>
      <c r="J110" s="580" t="s">
        <v>2882</v>
      </c>
      <c r="K110" s="580"/>
      <c r="L110" s="580"/>
      <c r="M110" s="580"/>
      <c r="N110" s="580"/>
      <c r="O110" s="580"/>
      <c r="P110" s="581"/>
      <c r="Q110" s="580"/>
      <c r="R110" s="581"/>
      <c r="S110" s="580"/>
      <c r="T110" s="581">
        <v>108</v>
      </c>
      <c r="U110" s="580"/>
      <c r="V110" s="581">
        <v>0</v>
      </c>
      <c r="W110" s="580"/>
      <c r="X110" s="581">
        <v>0</v>
      </c>
      <c r="Y110" s="580"/>
      <c r="Z110" s="581">
        <v>108</v>
      </c>
      <c r="AA110" s="580"/>
      <c r="AB110" s="580"/>
      <c r="AC110" s="580"/>
      <c r="AD110" s="581">
        <v>0</v>
      </c>
      <c r="AE110" s="580"/>
      <c r="AF110" s="581">
        <v>0</v>
      </c>
      <c r="AG110" s="580"/>
      <c r="AH110" s="587"/>
      <c r="AI110" s="580"/>
      <c r="AJ110" s="581">
        <v>0</v>
      </c>
    </row>
    <row r="111" spans="1:36">
      <c r="A111" s="580"/>
      <c r="B111" s="580"/>
      <c r="C111" s="580"/>
      <c r="D111" s="580"/>
      <c r="E111" s="580" t="s">
        <v>2883</v>
      </c>
      <c r="F111" s="580" t="s">
        <v>2825</v>
      </c>
      <c r="G111" s="580"/>
      <c r="H111" s="580" t="s">
        <v>2884</v>
      </c>
      <c r="I111" s="580"/>
      <c r="J111" s="580" t="s">
        <v>2885</v>
      </c>
      <c r="K111" s="580"/>
      <c r="L111" s="580"/>
      <c r="M111" s="580"/>
      <c r="N111" s="580"/>
      <c r="O111" s="580"/>
      <c r="P111" s="581"/>
      <c r="Q111" s="580"/>
      <c r="R111" s="581"/>
      <c r="S111" s="580"/>
      <c r="T111" s="581">
        <v>204</v>
      </c>
      <c r="U111" s="580"/>
      <c r="V111" s="581">
        <v>0</v>
      </c>
      <c r="W111" s="580"/>
      <c r="X111" s="581">
        <v>0</v>
      </c>
      <c r="Y111" s="580"/>
      <c r="Z111" s="581">
        <v>204</v>
      </c>
      <c r="AA111" s="580"/>
      <c r="AB111" s="580"/>
      <c r="AC111" s="580"/>
      <c r="AD111" s="581">
        <v>0</v>
      </c>
      <c r="AE111" s="580"/>
      <c r="AF111" s="581">
        <v>0</v>
      </c>
      <c r="AG111" s="580"/>
      <c r="AH111" s="587"/>
      <c r="AI111" s="580"/>
      <c r="AJ111" s="581">
        <v>0</v>
      </c>
    </row>
    <row r="112" spans="1:36">
      <c r="A112" s="580"/>
      <c r="B112" s="580"/>
      <c r="C112" s="580"/>
      <c r="D112" s="580"/>
      <c r="E112" s="580" t="s">
        <v>2886</v>
      </c>
      <c r="F112" s="580" t="s">
        <v>2825</v>
      </c>
      <c r="G112" s="580"/>
      <c r="H112" s="580" t="s">
        <v>2887</v>
      </c>
      <c r="I112" s="580"/>
      <c r="J112" s="580" t="s">
        <v>2888</v>
      </c>
      <c r="K112" s="580"/>
      <c r="L112" s="580"/>
      <c r="M112" s="580"/>
      <c r="N112" s="580"/>
      <c r="O112" s="580"/>
      <c r="P112" s="581"/>
      <c r="Q112" s="580"/>
      <c r="R112" s="581"/>
      <c r="S112" s="580"/>
      <c r="T112" s="581">
        <v>204</v>
      </c>
      <c r="U112" s="580"/>
      <c r="V112" s="581">
        <v>0</v>
      </c>
      <c r="W112" s="580"/>
      <c r="X112" s="581">
        <v>0</v>
      </c>
      <c r="Y112" s="580"/>
      <c r="Z112" s="581">
        <v>204</v>
      </c>
      <c r="AA112" s="580"/>
      <c r="AB112" s="580"/>
      <c r="AC112" s="580"/>
      <c r="AD112" s="581">
        <v>0</v>
      </c>
      <c r="AE112" s="580"/>
      <c r="AF112" s="581">
        <v>0</v>
      </c>
      <c r="AG112" s="580"/>
      <c r="AH112" s="587"/>
      <c r="AI112" s="580"/>
      <c r="AJ112" s="581">
        <v>0</v>
      </c>
    </row>
    <row r="113" spans="1:36">
      <c r="A113" s="580"/>
      <c r="B113" s="580"/>
      <c r="C113" s="580"/>
      <c r="D113" s="580"/>
      <c r="E113" s="580" t="s">
        <v>2889</v>
      </c>
      <c r="F113" s="580" t="s">
        <v>2825</v>
      </c>
      <c r="G113" s="580"/>
      <c r="H113" s="580" t="s">
        <v>2890</v>
      </c>
      <c r="I113" s="580"/>
      <c r="J113" s="580" t="s">
        <v>2891</v>
      </c>
      <c r="K113" s="580"/>
      <c r="L113" s="580"/>
      <c r="M113" s="580"/>
      <c r="N113" s="580"/>
      <c r="O113" s="580"/>
      <c r="P113" s="581"/>
      <c r="Q113" s="580"/>
      <c r="R113" s="581"/>
      <c r="S113" s="580"/>
      <c r="T113" s="581">
        <v>0</v>
      </c>
      <c r="U113" s="580"/>
      <c r="V113" s="581">
        <v>0</v>
      </c>
      <c r="W113" s="580"/>
      <c r="X113" s="581">
        <v>0</v>
      </c>
      <c r="Y113" s="580"/>
      <c r="Z113" s="581">
        <v>0</v>
      </c>
      <c r="AA113" s="580"/>
      <c r="AB113" s="580"/>
      <c r="AC113" s="580"/>
      <c r="AD113" s="581">
        <v>0</v>
      </c>
      <c r="AE113" s="580"/>
      <c r="AF113" s="581">
        <v>0</v>
      </c>
      <c r="AG113" s="580"/>
      <c r="AH113" s="587"/>
      <c r="AI113" s="580"/>
      <c r="AJ113" s="581">
        <v>0</v>
      </c>
    </row>
    <row r="114" spans="1:36" ht="16.5" thickBot="1">
      <c r="A114" s="580"/>
      <c r="B114" s="580"/>
      <c r="C114" s="580"/>
      <c r="D114" s="580"/>
      <c r="E114" s="580" t="s">
        <v>2892</v>
      </c>
      <c r="F114" s="580" t="s">
        <v>2825</v>
      </c>
      <c r="G114" s="580"/>
      <c r="H114" s="580" t="s">
        <v>2893</v>
      </c>
      <c r="I114" s="580"/>
      <c r="J114" s="580" t="s">
        <v>2894</v>
      </c>
      <c r="K114" s="580"/>
      <c r="L114" s="580"/>
      <c r="M114" s="580"/>
      <c r="N114" s="580"/>
      <c r="O114" s="580"/>
      <c r="P114" s="581"/>
      <c r="Q114" s="580"/>
      <c r="R114" s="581"/>
      <c r="S114" s="580"/>
      <c r="T114" s="581">
        <v>0</v>
      </c>
      <c r="U114" s="580"/>
      <c r="V114" s="581">
        <v>0</v>
      </c>
      <c r="W114" s="580"/>
      <c r="X114" s="581">
        <v>0</v>
      </c>
      <c r="Y114" s="580"/>
      <c r="Z114" s="581">
        <v>0</v>
      </c>
      <c r="AA114" s="580"/>
      <c r="AB114" s="580"/>
      <c r="AC114" s="580"/>
      <c r="AD114" s="581">
        <v>0</v>
      </c>
      <c r="AE114" s="580"/>
      <c r="AF114" s="581">
        <v>0</v>
      </c>
      <c r="AG114" s="580"/>
      <c r="AH114" s="587"/>
      <c r="AI114" s="580"/>
      <c r="AJ114" s="581">
        <v>0</v>
      </c>
    </row>
    <row r="115" spans="1:36" ht="16.5" thickBot="1">
      <c r="A115" s="580"/>
      <c r="B115" s="580"/>
      <c r="C115" s="580"/>
      <c r="D115" s="580" t="s">
        <v>2760</v>
      </c>
      <c r="E115" s="580"/>
      <c r="F115" s="580"/>
      <c r="G115" s="580"/>
      <c r="H115" s="580"/>
      <c r="I115" s="580"/>
      <c r="J115" s="580"/>
      <c r="K115" s="580"/>
      <c r="L115" s="580"/>
      <c r="M115" s="580"/>
      <c r="N115" s="584"/>
      <c r="O115" s="580"/>
      <c r="P115" s="581"/>
      <c r="Q115" s="580"/>
      <c r="R115" s="581"/>
      <c r="S115" s="580"/>
      <c r="T115" s="585">
        <v>3672</v>
      </c>
      <c r="U115" s="580"/>
      <c r="V115" s="585">
        <v>0</v>
      </c>
      <c r="W115" s="580"/>
      <c r="X115" s="585">
        <v>0</v>
      </c>
      <c r="Y115" s="580"/>
      <c r="Z115" s="585">
        <v>3672</v>
      </c>
      <c r="AA115" s="580"/>
      <c r="AB115" s="580"/>
      <c r="AC115" s="580"/>
      <c r="AD115" s="585">
        <v>0</v>
      </c>
      <c r="AE115" s="580"/>
      <c r="AF115" s="581"/>
      <c r="AG115" s="580"/>
      <c r="AH115" s="587"/>
      <c r="AI115" s="580"/>
      <c r="AJ115" s="585">
        <v>0</v>
      </c>
    </row>
    <row r="116" spans="1:36">
      <c r="A116" s="580"/>
      <c r="B116" s="580"/>
      <c r="C116" s="580" t="s">
        <v>2895</v>
      </c>
      <c r="D116" s="580"/>
      <c r="E116" s="580"/>
      <c r="F116" s="580"/>
      <c r="G116" s="580"/>
      <c r="H116" s="580"/>
      <c r="I116" s="580"/>
      <c r="J116" s="580"/>
      <c r="K116" s="580"/>
      <c r="L116" s="580"/>
      <c r="M116" s="580"/>
      <c r="N116" s="580"/>
      <c r="O116" s="580"/>
      <c r="P116" s="581"/>
      <c r="Q116" s="580"/>
      <c r="R116" s="581"/>
      <c r="S116" s="580"/>
      <c r="T116" s="581">
        <v>3672</v>
      </c>
      <c r="U116" s="580"/>
      <c r="V116" s="581">
        <v>0</v>
      </c>
      <c r="W116" s="580"/>
      <c r="X116" s="581">
        <v>0</v>
      </c>
      <c r="Y116" s="580"/>
      <c r="Z116" s="581">
        <v>3672</v>
      </c>
      <c r="AA116" s="580"/>
      <c r="AB116" s="580"/>
      <c r="AC116" s="580"/>
      <c r="AD116" s="581">
        <v>0</v>
      </c>
      <c r="AE116" s="580"/>
      <c r="AF116" s="581"/>
      <c r="AG116" s="580"/>
      <c r="AH116" s="587"/>
      <c r="AI116" s="580"/>
      <c r="AJ116" s="581">
        <v>0</v>
      </c>
    </row>
    <row r="117" spans="1:36">
      <c r="A117" s="578"/>
      <c r="B117" s="578"/>
      <c r="C117" s="578" t="s">
        <v>2896</v>
      </c>
      <c r="D117" s="578"/>
      <c r="E117" s="578"/>
      <c r="F117" s="578"/>
      <c r="G117" s="578"/>
      <c r="H117" s="578"/>
      <c r="I117" s="578"/>
      <c r="J117" s="578"/>
      <c r="K117" s="578"/>
      <c r="L117" s="578"/>
      <c r="M117" s="578"/>
      <c r="N117" s="578"/>
      <c r="O117" s="578"/>
      <c r="P117" s="579"/>
      <c r="Q117" s="578"/>
      <c r="R117" s="579"/>
      <c r="S117" s="578"/>
      <c r="T117" s="579"/>
      <c r="U117" s="578"/>
      <c r="V117" s="579"/>
      <c r="W117" s="578"/>
      <c r="X117" s="579"/>
      <c r="Y117" s="578"/>
      <c r="Z117" s="579"/>
      <c r="AA117" s="578"/>
      <c r="AB117" s="578"/>
      <c r="AC117" s="578"/>
      <c r="AD117" s="579"/>
      <c r="AE117" s="578"/>
      <c r="AF117" s="579"/>
      <c r="AG117" s="578"/>
      <c r="AH117" s="586"/>
      <c r="AI117" s="578"/>
      <c r="AJ117" s="579"/>
    </row>
    <row r="118" spans="1:36">
      <c r="A118" s="578"/>
      <c r="B118" s="578"/>
      <c r="C118" s="578"/>
      <c r="D118" s="578" t="s">
        <v>2734</v>
      </c>
      <c r="E118" s="578"/>
      <c r="F118" s="578"/>
      <c r="G118" s="578"/>
      <c r="H118" s="578"/>
      <c r="I118" s="578"/>
      <c r="J118" s="578"/>
      <c r="K118" s="578"/>
      <c r="L118" s="578"/>
      <c r="M118" s="578"/>
      <c r="N118" s="578"/>
      <c r="O118" s="578"/>
      <c r="P118" s="579"/>
      <c r="Q118" s="578"/>
      <c r="R118" s="579"/>
      <c r="S118" s="578"/>
      <c r="T118" s="579"/>
      <c r="U118" s="578"/>
      <c r="V118" s="579"/>
      <c r="W118" s="578"/>
      <c r="X118" s="579"/>
      <c r="Y118" s="578"/>
      <c r="Z118" s="579"/>
      <c r="AA118" s="578"/>
      <c r="AB118" s="578"/>
      <c r="AC118" s="578"/>
      <c r="AD118" s="579"/>
      <c r="AE118" s="578"/>
      <c r="AF118" s="579"/>
      <c r="AG118" s="578"/>
      <c r="AH118" s="586"/>
      <c r="AI118" s="578"/>
      <c r="AJ118" s="579"/>
    </row>
    <row r="119" spans="1:36">
      <c r="A119" s="580"/>
      <c r="B119" s="580"/>
      <c r="C119" s="580"/>
      <c r="D119" s="580"/>
      <c r="E119" s="580" t="s">
        <v>2897</v>
      </c>
      <c r="F119" s="580" t="s">
        <v>2898</v>
      </c>
      <c r="G119" s="580"/>
      <c r="H119" s="580" t="s">
        <v>2899</v>
      </c>
      <c r="I119" s="580"/>
      <c r="J119" s="580" t="s">
        <v>2900</v>
      </c>
      <c r="K119" s="580"/>
      <c r="L119" s="580"/>
      <c r="M119" s="580"/>
      <c r="N119" s="580"/>
      <c r="O119" s="580"/>
      <c r="P119" s="581"/>
      <c r="Q119" s="580"/>
      <c r="R119" s="581"/>
      <c r="S119" s="580"/>
      <c r="T119" s="581">
        <v>0</v>
      </c>
      <c r="U119" s="580"/>
      <c r="V119" s="581">
        <v>0</v>
      </c>
      <c r="W119" s="580"/>
      <c r="X119" s="581">
        <v>0</v>
      </c>
      <c r="Y119" s="580"/>
      <c r="Z119" s="581">
        <v>0</v>
      </c>
      <c r="AA119" s="580"/>
      <c r="AB119" s="580"/>
      <c r="AC119" s="580"/>
      <c r="AD119" s="581">
        <v>0</v>
      </c>
      <c r="AE119" s="580"/>
      <c r="AF119" s="581">
        <v>0</v>
      </c>
      <c r="AG119" s="580"/>
      <c r="AH119" s="587"/>
      <c r="AI119" s="580"/>
      <c r="AJ119" s="581">
        <v>0</v>
      </c>
    </row>
    <row r="120" spans="1:36">
      <c r="A120" s="580"/>
      <c r="B120" s="580"/>
      <c r="C120" s="580"/>
      <c r="D120" s="580"/>
      <c r="E120" s="580" t="s">
        <v>2901</v>
      </c>
      <c r="F120" s="580" t="s">
        <v>2898</v>
      </c>
      <c r="G120" s="580"/>
      <c r="H120" s="580" t="s">
        <v>2902</v>
      </c>
      <c r="I120" s="580"/>
      <c r="J120" s="580" t="s">
        <v>2903</v>
      </c>
      <c r="K120" s="580"/>
      <c r="L120" s="580"/>
      <c r="M120" s="580"/>
      <c r="N120" s="580"/>
      <c r="O120" s="580"/>
      <c r="P120" s="581"/>
      <c r="Q120" s="580"/>
      <c r="R120" s="581"/>
      <c r="S120" s="580"/>
      <c r="T120" s="581">
        <v>0</v>
      </c>
      <c r="U120" s="580"/>
      <c r="V120" s="581">
        <v>0</v>
      </c>
      <c r="W120" s="580"/>
      <c r="X120" s="581">
        <v>0</v>
      </c>
      <c r="Y120" s="580"/>
      <c r="Z120" s="581">
        <v>0</v>
      </c>
      <c r="AA120" s="580"/>
      <c r="AB120" s="580"/>
      <c r="AC120" s="580"/>
      <c r="AD120" s="581">
        <v>0</v>
      </c>
      <c r="AE120" s="580"/>
      <c r="AF120" s="581">
        <v>0</v>
      </c>
      <c r="AG120" s="580"/>
      <c r="AH120" s="587"/>
      <c r="AI120" s="580"/>
      <c r="AJ120" s="581">
        <v>0</v>
      </c>
    </row>
    <row r="121" spans="1:36">
      <c r="A121" s="580"/>
      <c r="B121" s="580"/>
      <c r="C121" s="580"/>
      <c r="D121" s="580"/>
      <c r="E121" s="580" t="s">
        <v>2904</v>
      </c>
      <c r="F121" s="580" t="s">
        <v>2898</v>
      </c>
      <c r="G121" s="580"/>
      <c r="H121" s="580" t="s">
        <v>2905</v>
      </c>
      <c r="I121" s="580"/>
      <c r="J121" s="580" t="s">
        <v>2906</v>
      </c>
      <c r="K121" s="580"/>
      <c r="L121" s="580"/>
      <c r="M121" s="580"/>
      <c r="N121" s="580"/>
      <c r="O121" s="580"/>
      <c r="P121" s="581"/>
      <c r="Q121" s="580"/>
      <c r="R121" s="581"/>
      <c r="S121" s="580"/>
      <c r="T121" s="581">
        <v>0</v>
      </c>
      <c r="U121" s="580"/>
      <c r="V121" s="581">
        <v>0</v>
      </c>
      <c r="W121" s="580"/>
      <c r="X121" s="581">
        <v>0</v>
      </c>
      <c r="Y121" s="580"/>
      <c r="Z121" s="581">
        <v>0</v>
      </c>
      <c r="AA121" s="580"/>
      <c r="AB121" s="580"/>
      <c r="AC121" s="580"/>
      <c r="AD121" s="581">
        <v>0</v>
      </c>
      <c r="AE121" s="580"/>
      <c r="AF121" s="581">
        <v>0</v>
      </c>
      <c r="AG121" s="580"/>
      <c r="AH121" s="587"/>
      <c r="AI121" s="580"/>
      <c r="AJ121" s="581">
        <v>0</v>
      </c>
    </row>
    <row r="122" spans="1:36">
      <c r="A122" s="580"/>
      <c r="B122" s="580"/>
      <c r="C122" s="580"/>
      <c r="D122" s="580"/>
      <c r="E122" s="580" t="s">
        <v>2907</v>
      </c>
      <c r="F122" s="580" t="s">
        <v>2898</v>
      </c>
      <c r="G122" s="580"/>
      <c r="H122" s="580" t="s">
        <v>2908</v>
      </c>
      <c r="I122" s="580"/>
      <c r="J122" s="580" t="s">
        <v>2909</v>
      </c>
      <c r="K122" s="580"/>
      <c r="L122" s="580"/>
      <c r="M122" s="580"/>
      <c r="N122" s="580"/>
      <c r="O122" s="580"/>
      <c r="P122" s="581"/>
      <c r="Q122" s="580"/>
      <c r="R122" s="581"/>
      <c r="S122" s="580"/>
      <c r="T122" s="581">
        <v>0</v>
      </c>
      <c r="U122" s="580"/>
      <c r="V122" s="581">
        <v>0</v>
      </c>
      <c r="W122" s="580"/>
      <c r="X122" s="581">
        <v>0</v>
      </c>
      <c r="Y122" s="580"/>
      <c r="Z122" s="581">
        <v>0</v>
      </c>
      <c r="AA122" s="580"/>
      <c r="AB122" s="580"/>
      <c r="AC122" s="580"/>
      <c r="AD122" s="581">
        <v>0</v>
      </c>
      <c r="AE122" s="580"/>
      <c r="AF122" s="581">
        <v>0</v>
      </c>
      <c r="AG122" s="580"/>
      <c r="AH122" s="587"/>
      <c r="AI122" s="580"/>
      <c r="AJ122" s="581">
        <v>0</v>
      </c>
    </row>
    <row r="123" spans="1:36">
      <c r="A123" s="580"/>
      <c r="B123" s="580"/>
      <c r="C123" s="580"/>
      <c r="D123" s="580"/>
      <c r="E123" s="580" t="s">
        <v>2910</v>
      </c>
      <c r="F123" s="580" t="s">
        <v>2898</v>
      </c>
      <c r="G123" s="580"/>
      <c r="H123" s="580" t="s">
        <v>2911</v>
      </c>
      <c r="I123" s="580"/>
      <c r="J123" s="580" t="s">
        <v>2912</v>
      </c>
      <c r="K123" s="580"/>
      <c r="L123" s="580"/>
      <c r="M123" s="580"/>
      <c r="N123" s="580"/>
      <c r="O123" s="580"/>
      <c r="P123" s="581"/>
      <c r="Q123" s="580"/>
      <c r="R123" s="581"/>
      <c r="S123" s="580"/>
      <c r="T123" s="581">
        <v>0</v>
      </c>
      <c r="U123" s="580"/>
      <c r="V123" s="581">
        <v>0</v>
      </c>
      <c r="W123" s="580"/>
      <c r="X123" s="581">
        <v>0</v>
      </c>
      <c r="Y123" s="580"/>
      <c r="Z123" s="581">
        <v>0</v>
      </c>
      <c r="AA123" s="580"/>
      <c r="AB123" s="580"/>
      <c r="AC123" s="580"/>
      <c r="AD123" s="581">
        <v>0</v>
      </c>
      <c r="AE123" s="580"/>
      <c r="AF123" s="581">
        <v>0</v>
      </c>
      <c r="AG123" s="580"/>
      <c r="AH123" s="587"/>
      <c r="AI123" s="580"/>
      <c r="AJ123" s="581">
        <v>0</v>
      </c>
    </row>
    <row r="124" spans="1:36">
      <c r="A124" s="580"/>
      <c r="B124" s="580"/>
      <c r="C124" s="580"/>
      <c r="D124" s="580"/>
      <c r="E124" s="580" t="s">
        <v>2913</v>
      </c>
      <c r="F124" s="580" t="s">
        <v>2898</v>
      </c>
      <c r="G124" s="580"/>
      <c r="H124" s="580" t="s">
        <v>2914</v>
      </c>
      <c r="I124" s="580"/>
      <c r="J124" s="580" t="s">
        <v>2915</v>
      </c>
      <c r="K124" s="580"/>
      <c r="L124" s="580"/>
      <c r="M124" s="580"/>
      <c r="N124" s="580"/>
      <c r="O124" s="580"/>
      <c r="P124" s="581"/>
      <c r="Q124" s="580"/>
      <c r="R124" s="581"/>
      <c r="S124" s="580"/>
      <c r="T124" s="581">
        <v>0</v>
      </c>
      <c r="U124" s="580"/>
      <c r="V124" s="581">
        <v>0</v>
      </c>
      <c r="W124" s="580"/>
      <c r="X124" s="581">
        <v>0</v>
      </c>
      <c r="Y124" s="580"/>
      <c r="Z124" s="581">
        <v>0</v>
      </c>
      <c r="AA124" s="580"/>
      <c r="AB124" s="580"/>
      <c r="AC124" s="580"/>
      <c r="AD124" s="581">
        <v>0</v>
      </c>
      <c r="AE124" s="580"/>
      <c r="AF124" s="581">
        <v>0</v>
      </c>
      <c r="AG124" s="580"/>
      <c r="AH124" s="587"/>
      <c r="AI124" s="580"/>
      <c r="AJ124" s="581">
        <v>0</v>
      </c>
    </row>
    <row r="125" spans="1:36">
      <c r="A125" s="580"/>
      <c r="B125" s="580"/>
      <c r="C125" s="580"/>
      <c r="D125" s="580"/>
      <c r="E125" s="580" t="s">
        <v>2916</v>
      </c>
      <c r="F125" s="580" t="s">
        <v>2898</v>
      </c>
      <c r="G125" s="580"/>
      <c r="H125" s="580" t="s">
        <v>2917</v>
      </c>
      <c r="I125" s="580"/>
      <c r="J125" s="580" t="s">
        <v>2918</v>
      </c>
      <c r="K125" s="580"/>
      <c r="L125" s="580"/>
      <c r="M125" s="580"/>
      <c r="N125" s="580"/>
      <c r="O125" s="580"/>
      <c r="P125" s="581"/>
      <c r="Q125" s="580"/>
      <c r="R125" s="581"/>
      <c r="S125" s="580"/>
      <c r="T125" s="581">
        <v>0</v>
      </c>
      <c r="U125" s="580"/>
      <c r="V125" s="581">
        <v>0</v>
      </c>
      <c r="W125" s="580"/>
      <c r="X125" s="581">
        <v>0</v>
      </c>
      <c r="Y125" s="580"/>
      <c r="Z125" s="581">
        <v>0</v>
      </c>
      <c r="AA125" s="580"/>
      <c r="AB125" s="580"/>
      <c r="AC125" s="580"/>
      <c r="AD125" s="581">
        <v>0</v>
      </c>
      <c r="AE125" s="580"/>
      <c r="AF125" s="581">
        <v>0</v>
      </c>
      <c r="AG125" s="580"/>
      <c r="AH125" s="587"/>
      <c r="AI125" s="580"/>
      <c r="AJ125" s="581">
        <v>0</v>
      </c>
    </row>
    <row r="126" spans="1:36">
      <c r="A126" s="580"/>
      <c r="B126" s="580"/>
      <c r="C126" s="580"/>
      <c r="D126" s="580"/>
      <c r="E126" s="580" t="s">
        <v>2919</v>
      </c>
      <c r="F126" s="580" t="s">
        <v>2898</v>
      </c>
      <c r="G126" s="580"/>
      <c r="H126" s="580" t="s">
        <v>2920</v>
      </c>
      <c r="I126" s="580"/>
      <c r="J126" s="580" t="s">
        <v>2921</v>
      </c>
      <c r="K126" s="580"/>
      <c r="L126" s="580"/>
      <c r="M126" s="580"/>
      <c r="N126" s="580"/>
      <c r="O126" s="580"/>
      <c r="P126" s="581"/>
      <c r="Q126" s="580"/>
      <c r="R126" s="581"/>
      <c r="S126" s="580"/>
      <c r="T126" s="581">
        <v>0</v>
      </c>
      <c r="U126" s="580"/>
      <c r="V126" s="581">
        <v>0</v>
      </c>
      <c r="W126" s="580"/>
      <c r="X126" s="581">
        <v>0</v>
      </c>
      <c r="Y126" s="580"/>
      <c r="Z126" s="581">
        <v>0</v>
      </c>
      <c r="AA126" s="580"/>
      <c r="AB126" s="580"/>
      <c r="AC126" s="580"/>
      <c r="AD126" s="581">
        <v>0</v>
      </c>
      <c r="AE126" s="580"/>
      <c r="AF126" s="581">
        <v>0</v>
      </c>
      <c r="AG126" s="580"/>
      <c r="AH126" s="587"/>
      <c r="AI126" s="580"/>
      <c r="AJ126" s="581">
        <v>0</v>
      </c>
    </row>
    <row r="127" spans="1:36">
      <c r="A127" s="580"/>
      <c r="B127" s="580"/>
      <c r="C127" s="580"/>
      <c r="D127" s="580"/>
      <c r="E127" s="580" t="s">
        <v>2922</v>
      </c>
      <c r="F127" s="580" t="s">
        <v>2898</v>
      </c>
      <c r="G127" s="580"/>
      <c r="H127" s="580" t="s">
        <v>2923</v>
      </c>
      <c r="I127" s="580"/>
      <c r="J127" s="580" t="s">
        <v>2924</v>
      </c>
      <c r="K127" s="580"/>
      <c r="L127" s="580"/>
      <c r="M127" s="580"/>
      <c r="N127" s="580"/>
      <c r="O127" s="580"/>
      <c r="P127" s="581"/>
      <c r="Q127" s="580"/>
      <c r="R127" s="581"/>
      <c r="S127" s="580"/>
      <c r="T127" s="581">
        <v>0</v>
      </c>
      <c r="U127" s="580"/>
      <c r="V127" s="581">
        <v>0</v>
      </c>
      <c r="W127" s="580"/>
      <c r="X127" s="581">
        <v>0</v>
      </c>
      <c r="Y127" s="580"/>
      <c r="Z127" s="581">
        <v>0</v>
      </c>
      <c r="AA127" s="580"/>
      <c r="AB127" s="580"/>
      <c r="AC127" s="580"/>
      <c r="AD127" s="581">
        <v>0</v>
      </c>
      <c r="AE127" s="580"/>
      <c r="AF127" s="581">
        <v>0</v>
      </c>
      <c r="AG127" s="580"/>
      <c r="AH127" s="587"/>
      <c r="AI127" s="580"/>
      <c r="AJ127" s="581">
        <v>0</v>
      </c>
    </row>
    <row r="128" spans="1:36">
      <c r="A128" s="580"/>
      <c r="B128" s="580"/>
      <c r="C128" s="580"/>
      <c r="D128" s="580"/>
      <c r="E128" s="580" t="s">
        <v>2925</v>
      </c>
      <c r="F128" s="580" t="s">
        <v>2898</v>
      </c>
      <c r="G128" s="580"/>
      <c r="H128" s="580" t="s">
        <v>2926</v>
      </c>
      <c r="I128" s="580"/>
      <c r="J128" s="580" t="s">
        <v>2927</v>
      </c>
      <c r="K128" s="580"/>
      <c r="L128" s="580"/>
      <c r="M128" s="580"/>
      <c r="N128" s="580"/>
      <c r="O128" s="580"/>
      <c r="P128" s="581"/>
      <c r="Q128" s="580"/>
      <c r="R128" s="581"/>
      <c r="S128" s="580"/>
      <c r="T128" s="581">
        <v>0</v>
      </c>
      <c r="U128" s="580"/>
      <c r="V128" s="581">
        <v>0</v>
      </c>
      <c r="W128" s="580"/>
      <c r="X128" s="581">
        <v>0</v>
      </c>
      <c r="Y128" s="580"/>
      <c r="Z128" s="581">
        <v>0</v>
      </c>
      <c r="AA128" s="580"/>
      <c r="AB128" s="580"/>
      <c r="AC128" s="580"/>
      <c r="AD128" s="581">
        <v>0</v>
      </c>
      <c r="AE128" s="580"/>
      <c r="AF128" s="581">
        <v>0</v>
      </c>
      <c r="AG128" s="580"/>
      <c r="AH128" s="587"/>
      <c r="AI128" s="580"/>
      <c r="AJ128" s="581">
        <v>0</v>
      </c>
    </row>
    <row r="129" spans="1:36">
      <c r="A129" s="580"/>
      <c r="B129" s="580"/>
      <c r="C129" s="580"/>
      <c r="D129" s="580"/>
      <c r="E129" s="580" t="s">
        <v>2928</v>
      </c>
      <c r="F129" s="580" t="s">
        <v>2898</v>
      </c>
      <c r="G129" s="580"/>
      <c r="H129" s="580" t="s">
        <v>2929</v>
      </c>
      <c r="I129" s="580"/>
      <c r="J129" s="580" t="s">
        <v>2930</v>
      </c>
      <c r="K129" s="580"/>
      <c r="L129" s="580"/>
      <c r="M129" s="580"/>
      <c r="N129" s="580"/>
      <c r="O129" s="580"/>
      <c r="P129" s="581"/>
      <c r="Q129" s="580"/>
      <c r="R129" s="581"/>
      <c r="S129" s="580"/>
      <c r="T129" s="581">
        <v>0</v>
      </c>
      <c r="U129" s="580"/>
      <c r="V129" s="581">
        <v>0</v>
      </c>
      <c r="W129" s="580"/>
      <c r="X129" s="581">
        <v>0</v>
      </c>
      <c r="Y129" s="580"/>
      <c r="Z129" s="581">
        <v>0</v>
      </c>
      <c r="AA129" s="580"/>
      <c r="AB129" s="580"/>
      <c r="AC129" s="580"/>
      <c r="AD129" s="581">
        <v>0</v>
      </c>
      <c r="AE129" s="580"/>
      <c r="AF129" s="581">
        <v>0</v>
      </c>
      <c r="AG129" s="580"/>
      <c r="AH129" s="587"/>
      <c r="AI129" s="580"/>
      <c r="AJ129" s="581">
        <v>0</v>
      </c>
    </row>
    <row r="130" spans="1:36" ht="16.5" thickBot="1">
      <c r="A130" s="580"/>
      <c r="B130" s="580"/>
      <c r="C130" s="580"/>
      <c r="D130" s="580"/>
      <c r="E130" s="580" t="s">
        <v>2931</v>
      </c>
      <c r="F130" s="580" t="s">
        <v>2898</v>
      </c>
      <c r="G130" s="580"/>
      <c r="H130" s="580" t="s">
        <v>2932</v>
      </c>
      <c r="I130" s="580"/>
      <c r="J130" s="580" t="s">
        <v>2933</v>
      </c>
      <c r="K130" s="580"/>
      <c r="L130" s="580"/>
      <c r="M130" s="580"/>
      <c r="N130" s="580"/>
      <c r="O130" s="580"/>
      <c r="P130" s="581"/>
      <c r="Q130" s="580"/>
      <c r="R130" s="581"/>
      <c r="S130" s="580"/>
      <c r="T130" s="581">
        <v>0</v>
      </c>
      <c r="U130" s="580"/>
      <c r="V130" s="581">
        <v>0</v>
      </c>
      <c r="W130" s="580"/>
      <c r="X130" s="581">
        <v>0</v>
      </c>
      <c r="Y130" s="580"/>
      <c r="Z130" s="581">
        <v>0</v>
      </c>
      <c r="AA130" s="580"/>
      <c r="AB130" s="580"/>
      <c r="AC130" s="580"/>
      <c r="AD130" s="581">
        <v>0</v>
      </c>
      <c r="AE130" s="580"/>
      <c r="AF130" s="581">
        <v>0</v>
      </c>
      <c r="AG130" s="580"/>
      <c r="AH130" s="587"/>
      <c r="AI130" s="580"/>
      <c r="AJ130" s="581">
        <v>0</v>
      </c>
    </row>
    <row r="131" spans="1:36" ht="16.5" thickBot="1">
      <c r="A131" s="580"/>
      <c r="B131" s="580"/>
      <c r="C131" s="580"/>
      <c r="D131" s="580" t="s">
        <v>2760</v>
      </c>
      <c r="E131" s="580"/>
      <c r="F131" s="580"/>
      <c r="G131" s="580"/>
      <c r="H131" s="580"/>
      <c r="I131" s="580"/>
      <c r="J131" s="580"/>
      <c r="K131" s="580"/>
      <c r="L131" s="580"/>
      <c r="M131" s="580"/>
      <c r="N131" s="584"/>
      <c r="O131" s="580"/>
      <c r="P131" s="581"/>
      <c r="Q131" s="580"/>
      <c r="R131" s="581"/>
      <c r="S131" s="580"/>
      <c r="T131" s="585">
        <v>0</v>
      </c>
      <c r="U131" s="580"/>
      <c r="V131" s="585">
        <v>0</v>
      </c>
      <c r="W131" s="580"/>
      <c r="X131" s="585">
        <v>0</v>
      </c>
      <c r="Y131" s="580"/>
      <c r="Z131" s="585">
        <v>0</v>
      </c>
      <c r="AA131" s="580"/>
      <c r="AB131" s="580"/>
      <c r="AC131" s="580"/>
      <c r="AD131" s="585">
        <v>0</v>
      </c>
      <c r="AE131" s="580"/>
      <c r="AF131" s="581"/>
      <c r="AG131" s="580"/>
      <c r="AH131" s="587"/>
      <c r="AI131" s="580"/>
      <c r="AJ131" s="585">
        <v>0</v>
      </c>
    </row>
    <row r="132" spans="1:36">
      <c r="A132" s="580"/>
      <c r="B132" s="580"/>
      <c r="C132" s="580" t="s">
        <v>2934</v>
      </c>
      <c r="D132" s="580"/>
      <c r="E132" s="580"/>
      <c r="F132" s="580"/>
      <c r="G132" s="580"/>
      <c r="H132" s="580"/>
      <c r="I132" s="580"/>
      <c r="J132" s="580"/>
      <c r="K132" s="580"/>
      <c r="L132" s="580"/>
      <c r="M132" s="580"/>
      <c r="N132" s="580"/>
      <c r="O132" s="580"/>
      <c r="P132" s="581"/>
      <c r="Q132" s="580"/>
      <c r="R132" s="581"/>
      <c r="S132" s="580"/>
      <c r="T132" s="581">
        <v>0</v>
      </c>
      <c r="U132" s="580"/>
      <c r="V132" s="581">
        <v>0</v>
      </c>
      <c r="W132" s="580"/>
      <c r="X132" s="581">
        <v>0</v>
      </c>
      <c r="Y132" s="580"/>
      <c r="Z132" s="581">
        <v>0</v>
      </c>
      <c r="AA132" s="580"/>
      <c r="AB132" s="580"/>
      <c r="AC132" s="580"/>
      <c r="AD132" s="581">
        <v>0</v>
      </c>
      <c r="AE132" s="580"/>
      <c r="AF132" s="581"/>
      <c r="AG132" s="580"/>
      <c r="AH132" s="587"/>
      <c r="AI132" s="580"/>
      <c r="AJ132" s="581">
        <v>0</v>
      </c>
    </row>
    <row r="133" spans="1:36">
      <c r="A133" s="578"/>
      <c r="B133" s="578"/>
      <c r="C133" s="578" t="s">
        <v>2935</v>
      </c>
      <c r="D133" s="578"/>
      <c r="E133" s="578"/>
      <c r="F133" s="578"/>
      <c r="G133" s="578"/>
      <c r="H133" s="578"/>
      <c r="I133" s="578"/>
      <c r="J133" s="578"/>
      <c r="K133" s="578"/>
      <c r="L133" s="578"/>
      <c r="M133" s="578"/>
      <c r="N133" s="578"/>
      <c r="O133" s="578"/>
      <c r="P133" s="579"/>
      <c r="Q133" s="578"/>
      <c r="R133" s="579"/>
      <c r="S133" s="578"/>
      <c r="T133" s="579"/>
      <c r="U133" s="578"/>
      <c r="V133" s="579"/>
      <c r="W133" s="578"/>
      <c r="X133" s="579"/>
      <c r="Y133" s="578"/>
      <c r="Z133" s="579"/>
      <c r="AA133" s="578"/>
      <c r="AB133" s="578"/>
      <c r="AC133" s="578"/>
      <c r="AD133" s="579"/>
      <c r="AE133" s="578"/>
      <c r="AF133" s="579"/>
      <c r="AG133" s="578"/>
      <c r="AH133" s="586"/>
      <c r="AI133" s="578"/>
      <c r="AJ133" s="579"/>
    </row>
    <row r="134" spans="1:36">
      <c r="A134" s="578"/>
      <c r="B134" s="578"/>
      <c r="C134" s="578"/>
      <c r="D134" s="578" t="s">
        <v>2734</v>
      </c>
      <c r="E134" s="578"/>
      <c r="F134" s="578"/>
      <c r="G134" s="578"/>
      <c r="H134" s="578"/>
      <c r="I134" s="578"/>
      <c r="J134" s="578"/>
      <c r="K134" s="578"/>
      <c r="L134" s="578"/>
      <c r="M134" s="578"/>
      <c r="N134" s="578"/>
      <c r="O134" s="578"/>
      <c r="P134" s="579"/>
      <c r="Q134" s="578"/>
      <c r="R134" s="579"/>
      <c r="S134" s="578"/>
      <c r="T134" s="579"/>
      <c r="U134" s="578"/>
      <c r="V134" s="579"/>
      <c r="W134" s="578"/>
      <c r="X134" s="579"/>
      <c r="Y134" s="578"/>
      <c r="Z134" s="579"/>
      <c r="AA134" s="578"/>
      <c r="AB134" s="578"/>
      <c r="AC134" s="578"/>
      <c r="AD134" s="579"/>
      <c r="AE134" s="578"/>
      <c r="AF134" s="579"/>
      <c r="AG134" s="578"/>
      <c r="AH134" s="586"/>
      <c r="AI134" s="578"/>
      <c r="AJ134" s="579"/>
    </row>
    <row r="135" spans="1:36">
      <c r="A135" s="580"/>
      <c r="B135" s="580"/>
      <c r="C135" s="580"/>
      <c r="D135" s="580"/>
      <c r="E135" s="580" t="s">
        <v>2936</v>
      </c>
      <c r="F135" s="580" t="s">
        <v>2937</v>
      </c>
      <c r="G135" s="580"/>
      <c r="H135" s="580" t="s">
        <v>464</v>
      </c>
      <c r="I135" s="580"/>
      <c r="J135" s="580" t="s">
        <v>2938</v>
      </c>
      <c r="K135" s="580"/>
      <c r="L135" s="580"/>
      <c r="M135" s="580"/>
      <c r="N135" s="580"/>
      <c r="O135" s="580"/>
      <c r="P135" s="581"/>
      <c r="Q135" s="580"/>
      <c r="R135" s="581"/>
      <c r="S135" s="580"/>
      <c r="T135" s="581">
        <v>0</v>
      </c>
      <c r="U135" s="580"/>
      <c r="V135" s="581">
        <v>12</v>
      </c>
      <c r="W135" s="580"/>
      <c r="X135" s="581">
        <v>0</v>
      </c>
      <c r="Y135" s="580"/>
      <c r="Z135" s="581">
        <v>-12</v>
      </c>
      <c r="AA135" s="580"/>
      <c r="AB135" s="580"/>
      <c r="AC135" s="580"/>
      <c r="AD135" s="581">
        <v>1000</v>
      </c>
      <c r="AE135" s="580"/>
      <c r="AF135" s="581">
        <v>0</v>
      </c>
      <c r="AG135" s="580"/>
      <c r="AH135" s="587">
        <v>45995</v>
      </c>
      <c r="AI135" s="580"/>
      <c r="AJ135" s="581">
        <v>0</v>
      </c>
    </row>
    <row r="136" spans="1:36">
      <c r="A136" s="580"/>
      <c r="B136" s="580"/>
      <c r="C136" s="580"/>
      <c r="D136" s="580"/>
      <c r="E136" s="580" t="s">
        <v>2939</v>
      </c>
      <c r="F136" s="580" t="s">
        <v>2937</v>
      </c>
      <c r="G136" s="580"/>
      <c r="H136" s="580" t="s">
        <v>467</v>
      </c>
      <c r="I136" s="580"/>
      <c r="J136" s="580" t="s">
        <v>2940</v>
      </c>
      <c r="K136" s="580"/>
      <c r="L136" s="580"/>
      <c r="M136" s="580"/>
      <c r="N136" s="580"/>
      <c r="O136" s="580"/>
      <c r="P136" s="581"/>
      <c r="Q136" s="580"/>
      <c r="R136" s="581"/>
      <c r="S136" s="580"/>
      <c r="T136" s="581">
        <v>30</v>
      </c>
      <c r="U136" s="580"/>
      <c r="V136" s="581">
        <v>12</v>
      </c>
      <c r="W136" s="580"/>
      <c r="X136" s="581">
        <v>0</v>
      </c>
      <c r="Y136" s="580"/>
      <c r="Z136" s="581">
        <v>18</v>
      </c>
      <c r="AA136" s="580"/>
      <c r="AB136" s="580"/>
      <c r="AC136" s="580"/>
      <c r="AD136" s="581">
        <v>0</v>
      </c>
      <c r="AE136" s="580"/>
      <c r="AF136" s="581">
        <v>0</v>
      </c>
      <c r="AG136" s="580"/>
      <c r="AH136" s="587"/>
      <c r="AI136" s="580"/>
      <c r="AJ136" s="581">
        <v>0</v>
      </c>
    </row>
    <row r="137" spans="1:36">
      <c r="A137" s="580"/>
      <c r="B137" s="580"/>
      <c r="C137" s="580"/>
      <c r="D137" s="580"/>
      <c r="E137" s="580" t="s">
        <v>2941</v>
      </c>
      <c r="F137" s="580" t="s">
        <v>2937</v>
      </c>
      <c r="G137" s="580"/>
      <c r="H137" s="580" t="s">
        <v>743</v>
      </c>
      <c r="I137" s="580"/>
      <c r="J137" s="580" t="s">
        <v>2942</v>
      </c>
      <c r="K137" s="580"/>
      <c r="L137" s="580"/>
      <c r="M137" s="580"/>
      <c r="N137" s="580"/>
      <c r="O137" s="580"/>
      <c r="P137" s="581"/>
      <c r="Q137" s="580"/>
      <c r="R137" s="581"/>
      <c r="S137" s="580"/>
      <c r="T137" s="581">
        <v>0</v>
      </c>
      <c r="U137" s="580"/>
      <c r="V137" s="581">
        <v>0</v>
      </c>
      <c r="W137" s="580"/>
      <c r="X137" s="581">
        <v>0</v>
      </c>
      <c r="Y137" s="580"/>
      <c r="Z137" s="581">
        <v>0</v>
      </c>
      <c r="AA137" s="580"/>
      <c r="AB137" s="580"/>
      <c r="AC137" s="580"/>
      <c r="AD137" s="581">
        <v>0</v>
      </c>
      <c r="AE137" s="580"/>
      <c r="AF137" s="581">
        <v>0</v>
      </c>
      <c r="AG137" s="580"/>
      <c r="AH137" s="587"/>
      <c r="AI137" s="580"/>
      <c r="AJ137" s="581">
        <v>0</v>
      </c>
    </row>
    <row r="138" spans="1:36">
      <c r="A138" s="580"/>
      <c r="B138" s="580"/>
      <c r="C138" s="580"/>
      <c r="D138" s="580"/>
      <c r="E138" s="580" t="s">
        <v>2943</v>
      </c>
      <c r="F138" s="580" t="s">
        <v>2937</v>
      </c>
      <c r="G138" s="580"/>
      <c r="H138" s="580" t="s">
        <v>469</v>
      </c>
      <c r="I138" s="580"/>
      <c r="J138" s="580" t="s">
        <v>2944</v>
      </c>
      <c r="K138" s="580"/>
      <c r="L138" s="580"/>
      <c r="M138" s="580"/>
      <c r="N138" s="580"/>
      <c r="O138" s="580"/>
      <c r="P138" s="581"/>
      <c r="Q138" s="580"/>
      <c r="R138" s="581"/>
      <c r="S138" s="580"/>
      <c r="T138" s="581">
        <v>0</v>
      </c>
      <c r="U138" s="580"/>
      <c r="V138" s="581">
        <v>12</v>
      </c>
      <c r="W138" s="580"/>
      <c r="X138" s="581">
        <v>0</v>
      </c>
      <c r="Y138" s="580"/>
      <c r="Z138" s="581">
        <v>-12</v>
      </c>
      <c r="AA138" s="580"/>
      <c r="AB138" s="580"/>
      <c r="AC138" s="580"/>
      <c r="AD138" s="581">
        <v>200</v>
      </c>
      <c r="AE138" s="580"/>
      <c r="AF138" s="581">
        <v>0</v>
      </c>
      <c r="AG138" s="580"/>
      <c r="AH138" s="587">
        <v>45995</v>
      </c>
      <c r="AI138" s="580"/>
      <c r="AJ138" s="581">
        <v>0</v>
      </c>
    </row>
    <row r="139" spans="1:36" ht="16.5" thickBot="1">
      <c r="A139" s="580"/>
      <c r="B139" s="580"/>
      <c r="C139" s="580"/>
      <c r="D139" s="580"/>
      <c r="E139" s="580" t="s">
        <v>2945</v>
      </c>
      <c r="F139" s="580" t="s">
        <v>2937</v>
      </c>
      <c r="G139" s="580"/>
      <c r="H139" s="580" t="s">
        <v>471</v>
      </c>
      <c r="I139" s="580"/>
      <c r="J139" s="580" t="s">
        <v>2946</v>
      </c>
      <c r="K139" s="580"/>
      <c r="L139" s="580"/>
      <c r="M139" s="580"/>
      <c r="N139" s="580"/>
      <c r="O139" s="580"/>
      <c r="P139" s="581"/>
      <c r="Q139" s="580"/>
      <c r="R139" s="581"/>
      <c r="S139" s="580"/>
      <c r="T139" s="581">
        <v>200</v>
      </c>
      <c r="U139" s="580"/>
      <c r="V139" s="581">
        <v>12</v>
      </c>
      <c r="W139" s="580"/>
      <c r="X139" s="581">
        <v>0</v>
      </c>
      <c r="Y139" s="580"/>
      <c r="Z139" s="581">
        <v>188</v>
      </c>
      <c r="AA139" s="580"/>
      <c r="AB139" s="580"/>
      <c r="AC139" s="580"/>
      <c r="AD139" s="581">
        <v>0</v>
      </c>
      <c r="AE139" s="580"/>
      <c r="AF139" s="581">
        <v>0</v>
      </c>
      <c r="AG139" s="580"/>
      <c r="AH139" s="587"/>
      <c r="AI139" s="580"/>
      <c r="AJ139" s="581">
        <v>0</v>
      </c>
    </row>
    <row r="140" spans="1:36" ht="16.5" thickBot="1">
      <c r="A140" s="580"/>
      <c r="B140" s="580"/>
      <c r="C140" s="580"/>
      <c r="D140" s="580" t="s">
        <v>2760</v>
      </c>
      <c r="E140" s="580"/>
      <c r="F140" s="580"/>
      <c r="G140" s="580"/>
      <c r="H140" s="580"/>
      <c r="I140" s="580"/>
      <c r="J140" s="580"/>
      <c r="K140" s="580"/>
      <c r="L140" s="580"/>
      <c r="M140" s="580"/>
      <c r="N140" s="584"/>
      <c r="O140" s="580"/>
      <c r="P140" s="581"/>
      <c r="Q140" s="580"/>
      <c r="R140" s="581"/>
      <c r="S140" s="580"/>
      <c r="T140" s="585">
        <v>230</v>
      </c>
      <c r="U140" s="580"/>
      <c r="V140" s="585">
        <v>48</v>
      </c>
      <c r="W140" s="580"/>
      <c r="X140" s="585">
        <v>0</v>
      </c>
      <c r="Y140" s="580"/>
      <c r="Z140" s="585">
        <v>182</v>
      </c>
      <c r="AA140" s="580"/>
      <c r="AB140" s="580"/>
      <c r="AC140" s="580"/>
      <c r="AD140" s="585">
        <v>1200</v>
      </c>
      <c r="AE140" s="580"/>
      <c r="AF140" s="581"/>
      <c r="AG140" s="580"/>
      <c r="AH140" s="587"/>
      <c r="AI140" s="580"/>
      <c r="AJ140" s="585">
        <v>0</v>
      </c>
    </row>
    <row r="141" spans="1:36">
      <c r="A141" s="580"/>
      <c r="B141" s="580"/>
      <c r="C141" s="580" t="s">
        <v>2947</v>
      </c>
      <c r="D141" s="580"/>
      <c r="E141" s="580"/>
      <c r="F141" s="580"/>
      <c r="G141" s="580"/>
      <c r="H141" s="580"/>
      <c r="I141" s="580"/>
      <c r="J141" s="580"/>
      <c r="K141" s="580"/>
      <c r="L141" s="580"/>
      <c r="M141" s="580"/>
      <c r="N141" s="580"/>
      <c r="O141" s="580"/>
      <c r="P141" s="581"/>
      <c r="Q141" s="580"/>
      <c r="R141" s="581"/>
      <c r="S141" s="580"/>
      <c r="T141" s="581">
        <v>230</v>
      </c>
      <c r="U141" s="580"/>
      <c r="V141" s="581">
        <v>48</v>
      </c>
      <c r="W141" s="580"/>
      <c r="X141" s="581">
        <v>0</v>
      </c>
      <c r="Y141" s="580"/>
      <c r="Z141" s="581">
        <v>182</v>
      </c>
      <c r="AA141" s="580"/>
      <c r="AB141" s="580"/>
      <c r="AC141" s="580"/>
      <c r="AD141" s="581">
        <v>1200</v>
      </c>
      <c r="AE141" s="580"/>
      <c r="AF141" s="581"/>
      <c r="AG141" s="580"/>
      <c r="AH141" s="587"/>
      <c r="AI141" s="580"/>
      <c r="AJ141" s="581">
        <v>0</v>
      </c>
    </row>
    <row r="142" spans="1:36">
      <c r="A142" s="578"/>
      <c r="B142" s="578"/>
      <c r="C142" s="578" t="s">
        <v>29</v>
      </c>
      <c r="D142" s="578"/>
      <c r="E142" s="578"/>
      <c r="F142" s="578"/>
      <c r="G142" s="578"/>
      <c r="H142" s="578"/>
      <c r="I142" s="578"/>
      <c r="J142" s="578"/>
      <c r="K142" s="578"/>
      <c r="L142" s="578"/>
      <c r="M142" s="578"/>
      <c r="N142" s="578"/>
      <c r="O142" s="578"/>
      <c r="P142" s="579"/>
      <c r="Q142" s="578"/>
      <c r="R142" s="579"/>
      <c r="S142" s="578"/>
      <c r="T142" s="579"/>
      <c r="U142" s="578"/>
      <c r="V142" s="579"/>
      <c r="W142" s="578"/>
      <c r="X142" s="579"/>
      <c r="Y142" s="578"/>
      <c r="Z142" s="579"/>
      <c r="AA142" s="578"/>
      <c r="AB142" s="578"/>
      <c r="AC142" s="578"/>
      <c r="AD142" s="579"/>
      <c r="AE142" s="578"/>
      <c r="AF142" s="579"/>
      <c r="AG142" s="578"/>
      <c r="AH142" s="586"/>
      <c r="AI142" s="578"/>
      <c r="AJ142" s="579"/>
    </row>
    <row r="143" spans="1:36">
      <c r="A143" s="578"/>
      <c r="B143" s="578"/>
      <c r="C143" s="578"/>
      <c r="D143" s="578" t="s">
        <v>2695</v>
      </c>
      <c r="E143" s="578"/>
      <c r="F143" s="578"/>
      <c r="G143" s="578"/>
      <c r="H143" s="578"/>
      <c r="I143" s="578"/>
      <c r="J143" s="578"/>
      <c r="K143" s="578"/>
      <c r="L143" s="578"/>
      <c r="M143" s="578"/>
      <c r="N143" s="578"/>
      <c r="O143" s="578"/>
      <c r="P143" s="579"/>
      <c r="Q143" s="578"/>
      <c r="R143" s="579"/>
      <c r="S143" s="578"/>
      <c r="T143" s="579"/>
      <c r="U143" s="578"/>
      <c r="V143" s="579"/>
      <c r="W143" s="578"/>
      <c r="X143" s="579"/>
      <c r="Y143" s="578"/>
      <c r="Z143" s="579"/>
      <c r="AA143" s="578"/>
      <c r="AB143" s="578"/>
      <c r="AC143" s="578"/>
      <c r="AD143" s="579"/>
      <c r="AE143" s="578"/>
      <c r="AF143" s="579"/>
      <c r="AG143" s="578"/>
      <c r="AH143" s="586"/>
      <c r="AI143" s="578"/>
      <c r="AJ143" s="579"/>
    </row>
    <row r="144" spans="1:36">
      <c r="A144" s="580"/>
      <c r="B144" s="580"/>
      <c r="C144" s="580"/>
      <c r="D144" s="580"/>
      <c r="E144" s="580" t="s">
        <v>2948</v>
      </c>
      <c r="F144" s="580" t="s">
        <v>2949</v>
      </c>
      <c r="G144" s="580"/>
      <c r="H144" s="580" t="s">
        <v>1606</v>
      </c>
      <c r="I144" s="580"/>
      <c r="J144" s="580" t="s">
        <v>2950</v>
      </c>
      <c r="K144" s="580"/>
      <c r="L144" s="580"/>
      <c r="M144" s="580"/>
      <c r="N144" s="580"/>
      <c r="O144" s="580"/>
      <c r="P144" s="581"/>
      <c r="Q144" s="580"/>
      <c r="R144" s="581"/>
      <c r="S144" s="580"/>
      <c r="T144" s="581">
        <v>92</v>
      </c>
      <c r="U144" s="580"/>
      <c r="V144" s="581">
        <v>0</v>
      </c>
      <c r="W144" s="580"/>
      <c r="X144" s="581">
        <v>0</v>
      </c>
      <c r="Y144" s="580"/>
      <c r="Z144" s="581">
        <v>92</v>
      </c>
      <c r="AA144" s="580"/>
      <c r="AB144" s="580"/>
      <c r="AC144" s="580"/>
      <c r="AD144" s="581">
        <v>200</v>
      </c>
      <c r="AE144" s="580"/>
      <c r="AF144" s="581">
        <v>0</v>
      </c>
      <c r="AG144" s="580"/>
      <c r="AH144" s="587">
        <v>45929</v>
      </c>
      <c r="AI144" s="580"/>
      <c r="AJ144" s="581">
        <v>1.2</v>
      </c>
    </row>
    <row r="145" spans="1:36">
      <c r="A145" s="580"/>
      <c r="B145" s="580"/>
      <c r="C145" s="580"/>
      <c r="D145" s="580"/>
      <c r="E145" s="580" t="s">
        <v>2951</v>
      </c>
      <c r="F145" s="580" t="s">
        <v>2949</v>
      </c>
      <c r="G145" s="580"/>
      <c r="H145" s="580" t="s">
        <v>244</v>
      </c>
      <c r="I145" s="580"/>
      <c r="J145" s="580" t="s">
        <v>2765</v>
      </c>
      <c r="K145" s="580"/>
      <c r="L145" s="580"/>
      <c r="M145" s="580"/>
      <c r="N145" s="580"/>
      <c r="O145" s="580"/>
      <c r="P145" s="581"/>
      <c r="Q145" s="580"/>
      <c r="R145" s="581"/>
      <c r="S145" s="580"/>
      <c r="T145" s="581">
        <v>80</v>
      </c>
      <c r="U145" s="580"/>
      <c r="V145" s="581">
        <v>1</v>
      </c>
      <c r="W145" s="580"/>
      <c r="X145" s="581">
        <v>0</v>
      </c>
      <c r="Y145" s="580"/>
      <c r="Z145" s="581">
        <v>79</v>
      </c>
      <c r="AA145" s="580"/>
      <c r="AB145" s="580"/>
      <c r="AC145" s="580"/>
      <c r="AD145" s="581">
        <v>480</v>
      </c>
      <c r="AE145" s="580"/>
      <c r="AF145" s="581">
        <v>0</v>
      </c>
      <c r="AG145" s="580"/>
      <c r="AH145" s="587">
        <v>45929</v>
      </c>
      <c r="AI145" s="580"/>
      <c r="AJ145" s="581">
        <v>24.3</v>
      </c>
    </row>
    <row r="146" spans="1:36">
      <c r="A146" s="580"/>
      <c r="B146" s="580"/>
      <c r="C146" s="580"/>
      <c r="D146" s="580"/>
      <c r="E146" s="580" t="s">
        <v>2952</v>
      </c>
      <c r="F146" s="580" t="s">
        <v>2949</v>
      </c>
      <c r="G146" s="580"/>
      <c r="H146" s="580" t="s">
        <v>247</v>
      </c>
      <c r="I146" s="580"/>
      <c r="J146" s="580" t="s">
        <v>2953</v>
      </c>
      <c r="K146" s="580"/>
      <c r="L146" s="580"/>
      <c r="M146" s="580"/>
      <c r="N146" s="580"/>
      <c r="O146" s="580"/>
      <c r="P146" s="581"/>
      <c r="Q146" s="580"/>
      <c r="R146" s="581"/>
      <c r="S146" s="580"/>
      <c r="T146" s="581">
        <v>0</v>
      </c>
      <c r="U146" s="580"/>
      <c r="V146" s="581">
        <v>0</v>
      </c>
      <c r="W146" s="580"/>
      <c r="X146" s="581">
        <v>0</v>
      </c>
      <c r="Y146" s="580"/>
      <c r="Z146" s="581">
        <v>0</v>
      </c>
      <c r="AA146" s="580"/>
      <c r="AB146" s="580"/>
      <c r="AC146" s="580"/>
      <c r="AD146" s="581">
        <v>720</v>
      </c>
      <c r="AE146" s="580"/>
      <c r="AF146" s="581">
        <v>0</v>
      </c>
      <c r="AG146" s="580"/>
      <c r="AH146" s="587">
        <v>45929</v>
      </c>
      <c r="AI146" s="580"/>
      <c r="AJ146" s="581">
        <v>0</v>
      </c>
    </row>
    <row r="147" spans="1:36">
      <c r="A147" s="580"/>
      <c r="B147" s="580"/>
      <c r="C147" s="580"/>
      <c r="D147" s="580"/>
      <c r="E147" s="580" t="s">
        <v>2954</v>
      </c>
      <c r="F147" s="580" t="s">
        <v>2949</v>
      </c>
      <c r="G147" s="580"/>
      <c r="H147" s="580" t="s">
        <v>256</v>
      </c>
      <c r="I147" s="580"/>
      <c r="J147" s="580" t="s">
        <v>2955</v>
      </c>
      <c r="K147" s="580"/>
      <c r="L147" s="580"/>
      <c r="M147" s="580"/>
      <c r="N147" s="580"/>
      <c r="O147" s="580"/>
      <c r="P147" s="581"/>
      <c r="Q147" s="580"/>
      <c r="R147" s="581"/>
      <c r="S147" s="580"/>
      <c r="T147" s="581">
        <v>0</v>
      </c>
      <c r="U147" s="580"/>
      <c r="V147" s="581">
        <v>0</v>
      </c>
      <c r="W147" s="580"/>
      <c r="X147" s="581">
        <v>0</v>
      </c>
      <c r="Y147" s="580"/>
      <c r="Z147" s="581">
        <v>0</v>
      </c>
      <c r="AA147" s="580"/>
      <c r="AB147" s="580"/>
      <c r="AC147" s="580"/>
      <c r="AD147" s="581">
        <v>210</v>
      </c>
      <c r="AE147" s="580"/>
      <c r="AF147" s="581">
        <v>0</v>
      </c>
      <c r="AG147" s="580"/>
      <c r="AH147" s="587">
        <v>45929</v>
      </c>
      <c r="AI147" s="580"/>
      <c r="AJ147" s="581">
        <v>0</v>
      </c>
    </row>
    <row r="148" spans="1:36">
      <c r="A148" s="580"/>
      <c r="B148" s="580"/>
      <c r="C148" s="580"/>
      <c r="D148" s="580"/>
      <c r="E148" s="580" t="s">
        <v>2956</v>
      </c>
      <c r="F148" s="580" t="s">
        <v>2949</v>
      </c>
      <c r="G148" s="580"/>
      <c r="H148" s="580" t="s">
        <v>259</v>
      </c>
      <c r="I148" s="580"/>
      <c r="J148" s="580" t="s">
        <v>2957</v>
      </c>
      <c r="K148" s="580"/>
      <c r="L148" s="580"/>
      <c r="M148" s="580"/>
      <c r="N148" s="580"/>
      <c r="O148" s="580"/>
      <c r="P148" s="581"/>
      <c r="Q148" s="580"/>
      <c r="R148" s="581"/>
      <c r="S148" s="580"/>
      <c r="T148" s="581">
        <v>119</v>
      </c>
      <c r="U148" s="580"/>
      <c r="V148" s="581">
        <v>0</v>
      </c>
      <c r="W148" s="580"/>
      <c r="X148" s="581">
        <v>0</v>
      </c>
      <c r="Y148" s="580"/>
      <c r="Z148" s="581">
        <v>119</v>
      </c>
      <c r="AA148" s="580"/>
      <c r="AB148" s="580"/>
      <c r="AC148" s="580"/>
      <c r="AD148" s="581">
        <v>140</v>
      </c>
      <c r="AE148" s="580"/>
      <c r="AF148" s="581">
        <v>0</v>
      </c>
      <c r="AG148" s="580"/>
      <c r="AH148" s="587">
        <v>45929</v>
      </c>
      <c r="AI148" s="580"/>
      <c r="AJ148" s="581">
        <v>3.2</v>
      </c>
    </row>
    <row r="149" spans="1:36">
      <c r="A149" s="580"/>
      <c r="B149" s="580"/>
      <c r="C149" s="580"/>
      <c r="D149" s="580"/>
      <c r="E149" s="580" t="s">
        <v>2958</v>
      </c>
      <c r="F149" s="580" t="s">
        <v>2949</v>
      </c>
      <c r="G149" s="580"/>
      <c r="H149" s="580" t="s">
        <v>262</v>
      </c>
      <c r="I149" s="580"/>
      <c r="J149" s="580" t="s">
        <v>2959</v>
      </c>
      <c r="K149" s="580"/>
      <c r="L149" s="580"/>
      <c r="M149" s="580"/>
      <c r="N149" s="580"/>
      <c r="O149" s="580"/>
      <c r="P149" s="581"/>
      <c r="Q149" s="580"/>
      <c r="R149" s="581"/>
      <c r="S149" s="580"/>
      <c r="T149" s="581">
        <v>100</v>
      </c>
      <c r="U149" s="580"/>
      <c r="V149" s="581">
        <v>0</v>
      </c>
      <c r="W149" s="580"/>
      <c r="X149" s="581">
        <v>0</v>
      </c>
      <c r="Y149" s="580"/>
      <c r="Z149" s="581">
        <v>100</v>
      </c>
      <c r="AA149" s="580"/>
      <c r="AB149" s="580"/>
      <c r="AC149" s="580"/>
      <c r="AD149" s="581">
        <v>0</v>
      </c>
      <c r="AE149" s="580"/>
      <c r="AF149" s="581">
        <v>0</v>
      </c>
      <c r="AG149" s="580"/>
      <c r="AH149" s="587"/>
      <c r="AI149" s="580"/>
      <c r="AJ149" s="581">
        <v>3</v>
      </c>
    </row>
    <row r="150" spans="1:36">
      <c r="A150" s="580"/>
      <c r="B150" s="580"/>
      <c r="C150" s="580"/>
      <c r="D150" s="580"/>
      <c r="E150" s="580" t="s">
        <v>2960</v>
      </c>
      <c r="F150" s="580" t="s">
        <v>2949</v>
      </c>
      <c r="G150" s="580"/>
      <c r="H150" s="580" t="s">
        <v>267</v>
      </c>
      <c r="I150" s="580"/>
      <c r="J150" s="580" t="s">
        <v>2959</v>
      </c>
      <c r="K150" s="580"/>
      <c r="L150" s="580"/>
      <c r="M150" s="580"/>
      <c r="N150" s="580"/>
      <c r="O150" s="580"/>
      <c r="P150" s="581"/>
      <c r="Q150" s="580"/>
      <c r="R150" s="581"/>
      <c r="S150" s="580"/>
      <c r="T150" s="581">
        <v>0</v>
      </c>
      <c r="U150" s="580"/>
      <c r="V150" s="581">
        <v>0</v>
      </c>
      <c r="W150" s="580"/>
      <c r="X150" s="581">
        <v>0</v>
      </c>
      <c r="Y150" s="580"/>
      <c r="Z150" s="581">
        <v>0</v>
      </c>
      <c r="AA150" s="580"/>
      <c r="AB150" s="580"/>
      <c r="AC150" s="580"/>
      <c r="AD150" s="581">
        <v>0</v>
      </c>
      <c r="AE150" s="580"/>
      <c r="AF150" s="581">
        <v>0</v>
      </c>
      <c r="AG150" s="580"/>
      <c r="AH150" s="587"/>
      <c r="AI150" s="580"/>
      <c r="AJ150" s="581">
        <v>0</v>
      </c>
    </row>
    <row r="151" spans="1:36" ht="16.5" thickBot="1">
      <c r="A151" s="580"/>
      <c r="B151" s="580"/>
      <c r="C151" s="580"/>
      <c r="D151" s="580"/>
      <c r="E151" s="580" t="s">
        <v>2961</v>
      </c>
      <c r="F151" s="580" t="s">
        <v>2949</v>
      </c>
      <c r="G151" s="580"/>
      <c r="H151" s="580" t="s">
        <v>270</v>
      </c>
      <c r="I151" s="580"/>
      <c r="J151" s="580" t="s">
        <v>2962</v>
      </c>
      <c r="K151" s="580"/>
      <c r="L151" s="580"/>
      <c r="M151" s="580"/>
      <c r="N151" s="582"/>
      <c r="O151" s="580"/>
      <c r="P151" s="581"/>
      <c r="Q151" s="580"/>
      <c r="R151" s="581"/>
      <c r="S151" s="580"/>
      <c r="T151" s="583">
        <v>0</v>
      </c>
      <c r="U151" s="580"/>
      <c r="V151" s="583">
        <v>0</v>
      </c>
      <c r="W151" s="580"/>
      <c r="X151" s="583">
        <v>0</v>
      </c>
      <c r="Y151" s="580"/>
      <c r="Z151" s="583">
        <v>0</v>
      </c>
      <c r="AA151" s="580"/>
      <c r="AB151" s="580"/>
      <c r="AC151" s="580"/>
      <c r="AD151" s="583">
        <v>70</v>
      </c>
      <c r="AE151" s="580"/>
      <c r="AF151" s="581">
        <v>0</v>
      </c>
      <c r="AG151" s="580"/>
      <c r="AH151" s="587">
        <v>45929</v>
      </c>
      <c r="AI151" s="580"/>
      <c r="AJ151" s="583">
        <v>0</v>
      </c>
    </row>
    <row r="152" spans="1:36">
      <c r="A152" s="580"/>
      <c r="B152" s="580"/>
      <c r="C152" s="580"/>
      <c r="D152" s="580" t="s">
        <v>2705</v>
      </c>
      <c r="E152" s="580"/>
      <c r="F152" s="580"/>
      <c r="G152" s="580"/>
      <c r="H152" s="580"/>
      <c r="I152" s="580"/>
      <c r="J152" s="580"/>
      <c r="K152" s="580"/>
      <c r="L152" s="580"/>
      <c r="M152" s="580"/>
      <c r="N152" s="580"/>
      <c r="O152" s="580"/>
      <c r="P152" s="581"/>
      <c r="Q152" s="580"/>
      <c r="R152" s="581"/>
      <c r="S152" s="580"/>
      <c r="T152" s="581">
        <v>391</v>
      </c>
      <c r="U152" s="580"/>
      <c r="V152" s="581">
        <v>1</v>
      </c>
      <c r="W152" s="580"/>
      <c r="X152" s="581">
        <v>0</v>
      </c>
      <c r="Y152" s="580"/>
      <c r="Z152" s="581">
        <v>390</v>
      </c>
      <c r="AA152" s="580"/>
      <c r="AB152" s="580"/>
      <c r="AC152" s="580"/>
      <c r="AD152" s="581">
        <v>1820</v>
      </c>
      <c r="AE152" s="580"/>
      <c r="AF152" s="581"/>
      <c r="AG152" s="580"/>
      <c r="AH152" s="587"/>
      <c r="AI152" s="580"/>
      <c r="AJ152" s="581">
        <v>31.7</v>
      </c>
    </row>
    <row r="153" spans="1:36">
      <c r="A153" s="578"/>
      <c r="B153" s="578"/>
      <c r="C153" s="578"/>
      <c r="D153" s="578" t="s">
        <v>2734</v>
      </c>
      <c r="E153" s="578"/>
      <c r="F153" s="578"/>
      <c r="G153" s="578"/>
      <c r="H153" s="578"/>
      <c r="I153" s="578"/>
      <c r="J153" s="578"/>
      <c r="K153" s="578"/>
      <c r="L153" s="578"/>
      <c r="M153" s="578"/>
      <c r="N153" s="578"/>
      <c r="O153" s="578"/>
      <c r="P153" s="579"/>
      <c r="Q153" s="578"/>
      <c r="R153" s="579"/>
      <c r="S153" s="578"/>
      <c r="T153" s="579"/>
      <c r="U153" s="578"/>
      <c r="V153" s="579"/>
      <c r="W153" s="578"/>
      <c r="X153" s="579"/>
      <c r="Y153" s="578"/>
      <c r="Z153" s="579"/>
      <c r="AA153" s="578"/>
      <c r="AB153" s="578"/>
      <c r="AC153" s="578"/>
      <c r="AD153" s="579"/>
      <c r="AE153" s="578"/>
      <c r="AF153" s="579"/>
      <c r="AG153" s="578"/>
      <c r="AH153" s="586"/>
      <c r="AI153" s="578"/>
      <c r="AJ153" s="579"/>
    </row>
    <row r="154" spans="1:36">
      <c r="A154" s="580"/>
      <c r="B154" s="580"/>
      <c r="C154" s="580"/>
      <c r="D154" s="580"/>
      <c r="E154" s="580" t="s">
        <v>2963</v>
      </c>
      <c r="F154" s="580" t="s">
        <v>2949</v>
      </c>
      <c r="G154" s="580"/>
      <c r="H154" s="580" t="s">
        <v>1552</v>
      </c>
      <c r="I154" s="580"/>
      <c r="J154" s="580" t="s">
        <v>2964</v>
      </c>
      <c r="K154" s="580"/>
      <c r="L154" s="580"/>
      <c r="M154" s="580"/>
      <c r="N154" s="580"/>
      <c r="O154" s="580"/>
      <c r="P154" s="581"/>
      <c r="Q154" s="580"/>
      <c r="R154" s="581"/>
      <c r="S154" s="580"/>
      <c r="T154" s="581">
        <v>0</v>
      </c>
      <c r="U154" s="580"/>
      <c r="V154" s="581">
        <v>0</v>
      </c>
      <c r="W154" s="580"/>
      <c r="X154" s="581">
        <v>0</v>
      </c>
      <c r="Y154" s="580"/>
      <c r="Z154" s="581">
        <v>0</v>
      </c>
      <c r="AA154" s="580"/>
      <c r="AB154" s="580"/>
      <c r="AC154" s="580"/>
      <c r="AD154" s="581">
        <v>0</v>
      </c>
      <c r="AE154" s="580"/>
      <c r="AF154" s="581">
        <v>0</v>
      </c>
      <c r="AG154" s="580"/>
      <c r="AH154" s="587"/>
      <c r="AI154" s="580"/>
      <c r="AJ154" s="581">
        <v>0</v>
      </c>
    </row>
    <row r="155" spans="1:36">
      <c r="A155" s="580"/>
      <c r="B155" s="580"/>
      <c r="C155" s="580"/>
      <c r="D155" s="580"/>
      <c r="E155" s="580" t="s">
        <v>2965</v>
      </c>
      <c r="F155" s="580" t="s">
        <v>2949</v>
      </c>
      <c r="G155" s="580"/>
      <c r="H155" s="580" t="s">
        <v>1546</v>
      </c>
      <c r="I155" s="580"/>
      <c r="J155" s="580" t="s">
        <v>2966</v>
      </c>
      <c r="K155" s="580"/>
      <c r="L155" s="580" t="s">
        <v>1548</v>
      </c>
      <c r="M155" s="580"/>
      <c r="N155" s="580"/>
      <c r="O155" s="580"/>
      <c r="P155" s="581"/>
      <c r="Q155" s="580"/>
      <c r="R155" s="581"/>
      <c r="S155" s="580"/>
      <c r="T155" s="581">
        <v>0</v>
      </c>
      <c r="U155" s="580"/>
      <c r="V155" s="581">
        <v>0</v>
      </c>
      <c r="W155" s="580"/>
      <c r="X155" s="581">
        <v>0</v>
      </c>
      <c r="Y155" s="580"/>
      <c r="Z155" s="581">
        <v>0</v>
      </c>
      <c r="AA155" s="580"/>
      <c r="AB155" s="580"/>
      <c r="AC155" s="580"/>
      <c r="AD155" s="581">
        <v>0</v>
      </c>
      <c r="AE155" s="580"/>
      <c r="AF155" s="581">
        <v>0</v>
      </c>
      <c r="AG155" s="580"/>
      <c r="AH155" s="587"/>
      <c r="AI155" s="580"/>
      <c r="AJ155" s="581">
        <v>0</v>
      </c>
    </row>
    <row r="156" spans="1:36">
      <c r="A156" s="580"/>
      <c r="B156" s="580"/>
      <c r="C156" s="580"/>
      <c r="D156" s="580"/>
      <c r="E156" s="580" t="s">
        <v>2967</v>
      </c>
      <c r="F156" s="580" t="s">
        <v>2949</v>
      </c>
      <c r="G156" s="580"/>
      <c r="H156" s="580" t="s">
        <v>2968</v>
      </c>
      <c r="I156" s="580"/>
      <c r="J156" s="580" t="s">
        <v>2969</v>
      </c>
      <c r="K156" s="580"/>
      <c r="L156" s="580"/>
      <c r="M156" s="580"/>
      <c r="N156" s="580"/>
      <c r="O156" s="580"/>
      <c r="P156" s="581"/>
      <c r="Q156" s="580"/>
      <c r="R156" s="581"/>
      <c r="S156" s="580"/>
      <c r="T156" s="581">
        <v>0</v>
      </c>
      <c r="U156" s="580"/>
      <c r="V156" s="581">
        <v>0</v>
      </c>
      <c r="W156" s="580"/>
      <c r="X156" s="581">
        <v>0</v>
      </c>
      <c r="Y156" s="580"/>
      <c r="Z156" s="581">
        <v>0</v>
      </c>
      <c r="AA156" s="580"/>
      <c r="AB156" s="580"/>
      <c r="AC156" s="580"/>
      <c r="AD156" s="581">
        <v>0</v>
      </c>
      <c r="AE156" s="580"/>
      <c r="AF156" s="581">
        <v>0</v>
      </c>
      <c r="AG156" s="580"/>
      <c r="AH156" s="587"/>
      <c r="AI156" s="580"/>
      <c r="AJ156" s="581">
        <v>0</v>
      </c>
    </row>
    <row r="157" spans="1:36" ht="16.5" thickBot="1">
      <c r="A157" s="580"/>
      <c r="B157" s="580"/>
      <c r="C157" s="580"/>
      <c r="D157" s="580"/>
      <c r="E157" s="580" t="s">
        <v>2970</v>
      </c>
      <c r="F157" s="580" t="s">
        <v>2949</v>
      </c>
      <c r="G157" s="580"/>
      <c r="H157" s="580" t="s">
        <v>2971</v>
      </c>
      <c r="I157" s="580"/>
      <c r="J157" s="580" t="s">
        <v>2972</v>
      </c>
      <c r="K157" s="580"/>
      <c r="L157" s="580"/>
      <c r="M157" s="580"/>
      <c r="N157" s="580"/>
      <c r="O157" s="580"/>
      <c r="P157" s="581"/>
      <c r="Q157" s="580"/>
      <c r="R157" s="581"/>
      <c r="S157" s="580"/>
      <c r="T157" s="581">
        <v>0</v>
      </c>
      <c r="U157" s="580"/>
      <c r="V157" s="581">
        <v>0</v>
      </c>
      <c r="W157" s="580"/>
      <c r="X157" s="581">
        <v>0</v>
      </c>
      <c r="Y157" s="580"/>
      <c r="Z157" s="581">
        <v>0</v>
      </c>
      <c r="AA157" s="580"/>
      <c r="AB157" s="580"/>
      <c r="AC157" s="580"/>
      <c r="AD157" s="581">
        <v>0</v>
      </c>
      <c r="AE157" s="580"/>
      <c r="AF157" s="581">
        <v>0</v>
      </c>
      <c r="AG157" s="580"/>
      <c r="AH157" s="587"/>
      <c r="AI157" s="580"/>
      <c r="AJ157" s="581">
        <v>0</v>
      </c>
    </row>
    <row r="158" spans="1:36" ht="16.5" thickBot="1">
      <c r="A158" s="580"/>
      <c r="B158" s="580"/>
      <c r="C158" s="580"/>
      <c r="D158" s="580" t="s">
        <v>2760</v>
      </c>
      <c r="E158" s="580"/>
      <c r="F158" s="580"/>
      <c r="G158" s="580"/>
      <c r="H158" s="580"/>
      <c r="I158" s="580"/>
      <c r="J158" s="580"/>
      <c r="K158" s="580"/>
      <c r="L158" s="580"/>
      <c r="M158" s="580"/>
      <c r="N158" s="584"/>
      <c r="O158" s="580"/>
      <c r="P158" s="581"/>
      <c r="Q158" s="580"/>
      <c r="R158" s="581"/>
      <c r="S158" s="580"/>
      <c r="T158" s="585">
        <v>0</v>
      </c>
      <c r="U158" s="580"/>
      <c r="V158" s="585">
        <v>0</v>
      </c>
      <c r="W158" s="580"/>
      <c r="X158" s="585">
        <v>0</v>
      </c>
      <c r="Y158" s="580"/>
      <c r="Z158" s="585">
        <v>0</v>
      </c>
      <c r="AA158" s="580"/>
      <c r="AB158" s="580"/>
      <c r="AC158" s="580"/>
      <c r="AD158" s="585">
        <v>0</v>
      </c>
      <c r="AE158" s="580"/>
      <c r="AF158" s="581"/>
      <c r="AG158" s="580"/>
      <c r="AH158" s="587"/>
      <c r="AI158" s="580"/>
      <c r="AJ158" s="585">
        <v>0</v>
      </c>
    </row>
    <row r="159" spans="1:36">
      <c r="A159" s="580"/>
      <c r="B159" s="580"/>
      <c r="C159" s="580" t="s">
        <v>2973</v>
      </c>
      <c r="D159" s="580"/>
      <c r="E159" s="580"/>
      <c r="F159" s="580"/>
      <c r="G159" s="580"/>
      <c r="H159" s="580"/>
      <c r="I159" s="580"/>
      <c r="J159" s="580"/>
      <c r="K159" s="580"/>
      <c r="L159" s="580"/>
      <c r="M159" s="580"/>
      <c r="N159" s="580"/>
      <c r="O159" s="580"/>
      <c r="P159" s="581"/>
      <c r="Q159" s="580"/>
      <c r="R159" s="581"/>
      <c r="S159" s="580"/>
      <c r="T159" s="581">
        <v>391</v>
      </c>
      <c r="U159" s="580"/>
      <c r="V159" s="581">
        <v>1</v>
      </c>
      <c r="W159" s="580"/>
      <c r="X159" s="581">
        <v>0</v>
      </c>
      <c r="Y159" s="580"/>
      <c r="Z159" s="581">
        <v>390</v>
      </c>
      <c r="AA159" s="580"/>
      <c r="AB159" s="580"/>
      <c r="AC159" s="580"/>
      <c r="AD159" s="581">
        <v>1820</v>
      </c>
      <c r="AE159" s="580"/>
      <c r="AF159" s="581"/>
      <c r="AG159" s="580"/>
      <c r="AH159" s="587"/>
      <c r="AI159" s="580"/>
      <c r="AJ159" s="581">
        <v>31.7</v>
      </c>
    </row>
    <row r="160" spans="1:36">
      <c r="A160" s="578"/>
      <c r="B160" s="578"/>
      <c r="C160" s="578" t="s">
        <v>2974</v>
      </c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9"/>
      <c r="Q160" s="578"/>
      <c r="R160" s="579"/>
      <c r="S160" s="578"/>
      <c r="T160" s="579"/>
      <c r="U160" s="578"/>
      <c r="V160" s="579"/>
      <c r="W160" s="578"/>
      <c r="X160" s="579"/>
      <c r="Y160" s="578"/>
      <c r="Z160" s="579"/>
      <c r="AA160" s="578"/>
      <c r="AB160" s="578"/>
      <c r="AC160" s="578"/>
      <c r="AD160" s="579"/>
      <c r="AE160" s="578"/>
      <c r="AF160" s="579"/>
      <c r="AG160" s="578"/>
      <c r="AH160" s="586"/>
      <c r="AI160" s="578"/>
      <c r="AJ160" s="579"/>
    </row>
    <row r="161" spans="1:36">
      <c r="A161" s="578"/>
      <c r="B161" s="578"/>
      <c r="C161" s="578"/>
      <c r="D161" s="578" t="s">
        <v>2695</v>
      </c>
      <c r="E161" s="578"/>
      <c r="F161" s="578"/>
      <c r="G161" s="578"/>
      <c r="H161" s="578"/>
      <c r="I161" s="578"/>
      <c r="J161" s="578"/>
      <c r="K161" s="578"/>
      <c r="L161" s="578"/>
      <c r="M161" s="578"/>
      <c r="N161" s="578"/>
      <c r="O161" s="578"/>
      <c r="P161" s="579"/>
      <c r="Q161" s="578"/>
      <c r="R161" s="579"/>
      <c r="S161" s="578"/>
      <c r="T161" s="579"/>
      <c r="U161" s="578"/>
      <c r="V161" s="579"/>
      <c r="W161" s="578"/>
      <c r="X161" s="579"/>
      <c r="Y161" s="578"/>
      <c r="Z161" s="579"/>
      <c r="AA161" s="578"/>
      <c r="AB161" s="578"/>
      <c r="AC161" s="578"/>
      <c r="AD161" s="579"/>
      <c r="AE161" s="578"/>
      <c r="AF161" s="579"/>
      <c r="AG161" s="578"/>
      <c r="AH161" s="586"/>
      <c r="AI161" s="578"/>
      <c r="AJ161" s="579"/>
    </row>
    <row r="162" spans="1:36">
      <c r="A162" s="580"/>
      <c r="B162" s="580"/>
      <c r="C162" s="580"/>
      <c r="D162" s="580"/>
      <c r="E162" s="580" t="s">
        <v>2975</v>
      </c>
      <c r="F162" s="580" t="s">
        <v>2976</v>
      </c>
      <c r="G162" s="580"/>
      <c r="H162" s="580" t="s">
        <v>2451</v>
      </c>
      <c r="I162" s="580"/>
      <c r="J162" s="580" t="s">
        <v>2977</v>
      </c>
      <c r="K162" s="580"/>
      <c r="L162" s="580"/>
      <c r="M162" s="580"/>
      <c r="N162" s="580"/>
      <c r="O162" s="580"/>
      <c r="P162" s="581"/>
      <c r="Q162" s="580"/>
      <c r="R162" s="581"/>
      <c r="S162" s="580"/>
      <c r="T162" s="581">
        <v>0</v>
      </c>
      <c r="U162" s="580"/>
      <c r="V162" s="581">
        <v>0</v>
      </c>
      <c r="W162" s="580"/>
      <c r="X162" s="581">
        <v>0</v>
      </c>
      <c r="Y162" s="580"/>
      <c r="Z162" s="581">
        <v>0</v>
      </c>
      <c r="AA162" s="580"/>
      <c r="AB162" s="580"/>
      <c r="AC162" s="580"/>
      <c r="AD162" s="581">
        <v>36</v>
      </c>
      <c r="AE162" s="580"/>
      <c r="AF162" s="581">
        <v>0</v>
      </c>
      <c r="AG162" s="580"/>
      <c r="AH162" s="587">
        <v>45929</v>
      </c>
      <c r="AI162" s="580"/>
      <c r="AJ162" s="581">
        <v>0</v>
      </c>
    </row>
    <row r="163" spans="1:36">
      <c r="A163" s="580"/>
      <c r="B163" s="580"/>
      <c r="C163" s="580"/>
      <c r="D163" s="580"/>
      <c r="E163" s="580" t="s">
        <v>2978</v>
      </c>
      <c r="F163" s="580" t="s">
        <v>2976</v>
      </c>
      <c r="G163" s="580"/>
      <c r="H163" s="580" t="s">
        <v>1592</v>
      </c>
      <c r="I163" s="580"/>
      <c r="J163" s="580" t="s">
        <v>2979</v>
      </c>
      <c r="K163" s="580"/>
      <c r="L163" s="580"/>
      <c r="M163" s="580"/>
      <c r="N163" s="580"/>
      <c r="O163" s="580"/>
      <c r="P163" s="581"/>
      <c r="Q163" s="580"/>
      <c r="R163" s="581"/>
      <c r="S163" s="580"/>
      <c r="T163" s="581">
        <v>0</v>
      </c>
      <c r="U163" s="580"/>
      <c r="V163" s="581">
        <v>0</v>
      </c>
      <c r="W163" s="580"/>
      <c r="X163" s="581">
        <v>0</v>
      </c>
      <c r="Y163" s="580"/>
      <c r="Z163" s="581">
        <v>0</v>
      </c>
      <c r="AA163" s="580"/>
      <c r="AB163" s="580"/>
      <c r="AC163" s="580"/>
      <c r="AD163" s="581">
        <v>20</v>
      </c>
      <c r="AE163" s="580"/>
      <c r="AF163" s="581">
        <v>0</v>
      </c>
      <c r="AG163" s="580"/>
      <c r="AH163" s="587">
        <v>45929</v>
      </c>
      <c r="AI163" s="580"/>
      <c r="AJ163" s="581">
        <v>0</v>
      </c>
    </row>
    <row r="164" spans="1:36">
      <c r="A164" s="580"/>
      <c r="B164" s="580"/>
      <c r="C164" s="580"/>
      <c r="D164" s="580"/>
      <c r="E164" s="580" t="s">
        <v>2980</v>
      </c>
      <c r="F164" s="580" t="s">
        <v>2976</v>
      </c>
      <c r="G164" s="580"/>
      <c r="H164" s="580" t="s">
        <v>1597</v>
      </c>
      <c r="I164" s="580"/>
      <c r="J164" s="580" t="s">
        <v>2981</v>
      </c>
      <c r="K164" s="580"/>
      <c r="L164" s="580"/>
      <c r="M164" s="580"/>
      <c r="N164" s="580"/>
      <c r="O164" s="580"/>
      <c r="P164" s="581"/>
      <c r="Q164" s="580"/>
      <c r="R164" s="581"/>
      <c r="S164" s="580"/>
      <c r="T164" s="581">
        <v>96</v>
      </c>
      <c r="U164" s="580"/>
      <c r="V164" s="581">
        <v>0</v>
      </c>
      <c r="W164" s="580"/>
      <c r="X164" s="581">
        <v>0</v>
      </c>
      <c r="Y164" s="580"/>
      <c r="Z164" s="581">
        <v>96</v>
      </c>
      <c r="AA164" s="580"/>
      <c r="AB164" s="580"/>
      <c r="AC164" s="580"/>
      <c r="AD164" s="581">
        <v>0</v>
      </c>
      <c r="AE164" s="580"/>
      <c r="AF164" s="581">
        <v>0</v>
      </c>
      <c r="AG164" s="580"/>
      <c r="AH164" s="587"/>
      <c r="AI164" s="580"/>
      <c r="AJ164" s="581">
        <v>1.8</v>
      </c>
    </row>
    <row r="165" spans="1:36">
      <c r="A165" s="580"/>
      <c r="B165" s="580"/>
      <c r="C165" s="580"/>
      <c r="D165" s="580"/>
      <c r="E165" s="580" t="s">
        <v>2982</v>
      </c>
      <c r="F165" s="580" t="s">
        <v>2976</v>
      </c>
      <c r="G165" s="580"/>
      <c r="H165" s="580" t="s">
        <v>1602</v>
      </c>
      <c r="I165" s="580"/>
      <c r="J165" s="580" t="s">
        <v>2983</v>
      </c>
      <c r="K165" s="580"/>
      <c r="L165" s="580"/>
      <c r="M165" s="580"/>
      <c r="N165" s="580"/>
      <c r="O165" s="580"/>
      <c r="P165" s="581"/>
      <c r="Q165" s="580"/>
      <c r="R165" s="581"/>
      <c r="S165" s="580"/>
      <c r="T165" s="581">
        <v>128</v>
      </c>
      <c r="U165" s="580"/>
      <c r="V165" s="581">
        <v>0</v>
      </c>
      <c r="W165" s="580"/>
      <c r="X165" s="581">
        <v>0</v>
      </c>
      <c r="Y165" s="580"/>
      <c r="Z165" s="581">
        <v>128</v>
      </c>
      <c r="AA165" s="580"/>
      <c r="AB165" s="580"/>
      <c r="AC165" s="580"/>
      <c r="AD165" s="581">
        <v>36</v>
      </c>
      <c r="AE165" s="580"/>
      <c r="AF165" s="581">
        <v>0</v>
      </c>
      <c r="AG165" s="580"/>
      <c r="AH165" s="587">
        <v>45929</v>
      </c>
      <c r="AI165" s="580"/>
      <c r="AJ165" s="581">
        <v>2.4</v>
      </c>
    </row>
    <row r="166" spans="1:36">
      <c r="A166" s="580"/>
      <c r="B166" s="580"/>
      <c r="C166" s="580"/>
      <c r="D166" s="580"/>
      <c r="E166" s="580" t="s">
        <v>2984</v>
      </c>
      <c r="F166" s="580" t="s">
        <v>2976</v>
      </c>
      <c r="G166" s="580"/>
      <c r="H166" s="580" t="s">
        <v>1616</v>
      </c>
      <c r="I166" s="580"/>
      <c r="J166" s="580" t="s">
        <v>2985</v>
      </c>
      <c r="K166" s="580"/>
      <c r="L166" s="580"/>
      <c r="M166" s="580"/>
      <c r="N166" s="580"/>
      <c r="O166" s="580"/>
      <c r="P166" s="581"/>
      <c r="Q166" s="580"/>
      <c r="R166" s="581"/>
      <c r="S166" s="580"/>
      <c r="T166" s="581">
        <v>12</v>
      </c>
      <c r="U166" s="580"/>
      <c r="V166" s="581">
        <v>0</v>
      </c>
      <c r="W166" s="580"/>
      <c r="X166" s="581">
        <v>0</v>
      </c>
      <c r="Y166" s="580"/>
      <c r="Z166" s="581">
        <v>12</v>
      </c>
      <c r="AA166" s="580"/>
      <c r="AB166" s="580"/>
      <c r="AC166" s="580"/>
      <c r="AD166" s="581">
        <v>0</v>
      </c>
      <c r="AE166" s="580"/>
      <c r="AF166" s="581">
        <v>0</v>
      </c>
      <c r="AG166" s="580"/>
      <c r="AH166" s="587"/>
      <c r="AI166" s="580"/>
      <c r="AJ166" s="581">
        <v>1.8</v>
      </c>
    </row>
    <row r="167" spans="1:36">
      <c r="A167" s="580"/>
      <c r="B167" s="580"/>
      <c r="C167" s="580"/>
      <c r="D167" s="580"/>
      <c r="E167" s="580" t="s">
        <v>2986</v>
      </c>
      <c r="F167" s="580" t="s">
        <v>2976</v>
      </c>
      <c r="G167" s="580"/>
      <c r="H167" s="580" t="s">
        <v>1620</v>
      </c>
      <c r="I167" s="580"/>
      <c r="J167" s="580" t="s">
        <v>1622</v>
      </c>
      <c r="K167" s="580"/>
      <c r="L167" s="580"/>
      <c r="M167" s="580"/>
      <c r="N167" s="580"/>
      <c r="O167" s="580"/>
      <c r="P167" s="581"/>
      <c r="Q167" s="580"/>
      <c r="R167" s="581"/>
      <c r="S167" s="580"/>
      <c r="T167" s="581">
        <v>0</v>
      </c>
      <c r="U167" s="580"/>
      <c r="V167" s="581">
        <v>0</v>
      </c>
      <c r="W167" s="580"/>
      <c r="X167" s="581">
        <v>0</v>
      </c>
      <c r="Y167" s="580"/>
      <c r="Z167" s="581">
        <v>0</v>
      </c>
      <c r="AA167" s="580"/>
      <c r="AB167" s="580"/>
      <c r="AC167" s="580"/>
      <c r="AD167" s="581">
        <v>60</v>
      </c>
      <c r="AE167" s="580"/>
      <c r="AF167" s="581">
        <v>0</v>
      </c>
      <c r="AG167" s="580"/>
      <c r="AH167" s="587">
        <v>45929</v>
      </c>
      <c r="AI167" s="580"/>
      <c r="AJ167" s="581">
        <v>0</v>
      </c>
    </row>
    <row r="168" spans="1:36" ht="16.5" thickBot="1">
      <c r="A168" s="580"/>
      <c r="B168" s="580"/>
      <c r="C168" s="580"/>
      <c r="D168" s="580"/>
      <c r="E168" s="580" t="s">
        <v>2987</v>
      </c>
      <c r="F168" s="580" t="s">
        <v>2976</v>
      </c>
      <c r="G168" s="580"/>
      <c r="H168" s="580" t="s">
        <v>1611</v>
      </c>
      <c r="I168" s="580"/>
      <c r="J168" s="580" t="s">
        <v>2454</v>
      </c>
      <c r="K168" s="580"/>
      <c r="L168" s="580"/>
      <c r="M168" s="580"/>
      <c r="N168" s="582"/>
      <c r="O168" s="580"/>
      <c r="P168" s="581"/>
      <c r="Q168" s="580"/>
      <c r="R168" s="581"/>
      <c r="S168" s="580"/>
      <c r="T168" s="583">
        <v>0</v>
      </c>
      <c r="U168" s="580"/>
      <c r="V168" s="583">
        <v>0</v>
      </c>
      <c r="W168" s="580"/>
      <c r="X168" s="583">
        <v>0</v>
      </c>
      <c r="Y168" s="580"/>
      <c r="Z168" s="583">
        <v>0</v>
      </c>
      <c r="AA168" s="580"/>
      <c r="AB168" s="580"/>
      <c r="AC168" s="580"/>
      <c r="AD168" s="583">
        <v>72</v>
      </c>
      <c r="AE168" s="580"/>
      <c r="AF168" s="581">
        <v>0</v>
      </c>
      <c r="AG168" s="580"/>
      <c r="AH168" s="587">
        <v>45996</v>
      </c>
      <c r="AI168" s="580"/>
      <c r="AJ168" s="583">
        <v>5.5</v>
      </c>
    </row>
    <row r="169" spans="1:36">
      <c r="A169" s="580"/>
      <c r="B169" s="580"/>
      <c r="C169" s="580"/>
      <c r="D169" s="580" t="s">
        <v>2705</v>
      </c>
      <c r="E169" s="580"/>
      <c r="F169" s="580"/>
      <c r="G169" s="580"/>
      <c r="H169" s="580"/>
      <c r="I169" s="580"/>
      <c r="J169" s="580"/>
      <c r="K169" s="580"/>
      <c r="L169" s="580"/>
      <c r="M169" s="580"/>
      <c r="N169" s="580"/>
      <c r="O169" s="580"/>
      <c r="P169" s="581"/>
      <c r="Q169" s="580"/>
      <c r="R169" s="581"/>
      <c r="S169" s="580"/>
      <c r="T169" s="581">
        <v>236</v>
      </c>
      <c r="U169" s="580"/>
      <c r="V169" s="581">
        <v>0</v>
      </c>
      <c r="W169" s="580"/>
      <c r="X169" s="581">
        <v>0</v>
      </c>
      <c r="Y169" s="580"/>
      <c r="Z169" s="581">
        <v>236</v>
      </c>
      <c r="AA169" s="580"/>
      <c r="AB169" s="580"/>
      <c r="AC169" s="580"/>
      <c r="AD169" s="581">
        <v>224</v>
      </c>
      <c r="AE169" s="580"/>
      <c r="AF169" s="581"/>
      <c r="AG169" s="580"/>
      <c r="AH169" s="587"/>
      <c r="AI169" s="580"/>
      <c r="AJ169" s="581">
        <v>11.5</v>
      </c>
    </row>
    <row r="170" spans="1:36">
      <c r="A170" s="578"/>
      <c r="B170" s="578"/>
      <c r="C170" s="578"/>
      <c r="D170" s="578" t="s">
        <v>2734</v>
      </c>
      <c r="E170" s="578"/>
      <c r="F170" s="578"/>
      <c r="G170" s="578"/>
      <c r="H170" s="578"/>
      <c r="I170" s="578"/>
      <c r="J170" s="578"/>
      <c r="K170" s="578"/>
      <c r="L170" s="578"/>
      <c r="M170" s="578"/>
      <c r="N170" s="578"/>
      <c r="O170" s="578"/>
      <c r="P170" s="579"/>
      <c r="Q170" s="578"/>
      <c r="R170" s="579"/>
      <c r="S170" s="578"/>
      <c r="T170" s="579"/>
      <c r="U170" s="578"/>
      <c r="V170" s="579"/>
      <c r="W170" s="578"/>
      <c r="X170" s="579"/>
      <c r="Y170" s="578"/>
      <c r="Z170" s="579"/>
      <c r="AA170" s="578"/>
      <c r="AB170" s="578"/>
      <c r="AC170" s="578"/>
      <c r="AD170" s="579"/>
      <c r="AE170" s="578"/>
      <c r="AF170" s="579"/>
      <c r="AG170" s="578"/>
      <c r="AH170" s="586"/>
      <c r="AI170" s="578"/>
      <c r="AJ170" s="579"/>
    </row>
    <row r="171" spans="1:36">
      <c r="A171" s="580"/>
      <c r="B171" s="580"/>
      <c r="C171" s="580"/>
      <c r="D171" s="580"/>
      <c r="E171" s="580" t="s">
        <v>2988</v>
      </c>
      <c r="F171" s="580" t="s">
        <v>2976</v>
      </c>
      <c r="G171" s="580"/>
      <c r="H171" s="580" t="s">
        <v>2989</v>
      </c>
      <c r="I171" s="580"/>
      <c r="J171" s="580" t="s">
        <v>2990</v>
      </c>
      <c r="K171" s="580"/>
      <c r="L171" s="580"/>
      <c r="M171" s="580"/>
      <c r="N171" s="580"/>
      <c r="O171" s="580"/>
      <c r="P171" s="581"/>
      <c r="Q171" s="580"/>
      <c r="R171" s="581"/>
      <c r="S171" s="580"/>
      <c r="T171" s="581">
        <v>0</v>
      </c>
      <c r="U171" s="580"/>
      <c r="V171" s="581">
        <v>0</v>
      </c>
      <c r="W171" s="580"/>
      <c r="X171" s="581">
        <v>0</v>
      </c>
      <c r="Y171" s="580"/>
      <c r="Z171" s="581">
        <v>0</v>
      </c>
      <c r="AA171" s="580"/>
      <c r="AB171" s="580"/>
      <c r="AC171" s="580"/>
      <c r="AD171" s="581">
        <v>0</v>
      </c>
      <c r="AE171" s="580"/>
      <c r="AF171" s="581">
        <v>0</v>
      </c>
      <c r="AG171" s="580"/>
      <c r="AH171" s="587"/>
      <c r="AI171" s="580"/>
      <c r="AJ171" s="581">
        <v>0</v>
      </c>
    </row>
    <row r="172" spans="1:36">
      <c r="A172" s="580"/>
      <c r="B172" s="580"/>
      <c r="C172" s="580"/>
      <c r="D172" s="580"/>
      <c r="E172" s="580" t="s">
        <v>2991</v>
      </c>
      <c r="F172" s="580" t="s">
        <v>2976</v>
      </c>
      <c r="G172" s="580"/>
      <c r="H172" s="580" t="s">
        <v>2992</v>
      </c>
      <c r="I172" s="580"/>
      <c r="J172" s="580" t="s">
        <v>2993</v>
      </c>
      <c r="K172" s="580"/>
      <c r="L172" s="580"/>
      <c r="M172" s="580"/>
      <c r="N172" s="580"/>
      <c r="O172" s="580"/>
      <c r="P172" s="581"/>
      <c r="Q172" s="580"/>
      <c r="R172" s="581"/>
      <c r="S172" s="580"/>
      <c r="T172" s="581">
        <v>0</v>
      </c>
      <c r="U172" s="580"/>
      <c r="V172" s="581">
        <v>0</v>
      </c>
      <c r="W172" s="580"/>
      <c r="X172" s="581">
        <v>0</v>
      </c>
      <c r="Y172" s="580"/>
      <c r="Z172" s="581">
        <v>0</v>
      </c>
      <c r="AA172" s="580"/>
      <c r="AB172" s="580"/>
      <c r="AC172" s="580"/>
      <c r="AD172" s="581">
        <v>0</v>
      </c>
      <c r="AE172" s="580"/>
      <c r="AF172" s="581">
        <v>0</v>
      </c>
      <c r="AG172" s="580"/>
      <c r="AH172" s="587"/>
      <c r="AI172" s="580"/>
      <c r="AJ172" s="581">
        <v>0</v>
      </c>
    </row>
    <row r="173" spans="1:36">
      <c r="A173" s="580"/>
      <c r="B173" s="580"/>
      <c r="C173" s="580"/>
      <c r="D173" s="580"/>
      <c r="E173" s="580" t="s">
        <v>2994</v>
      </c>
      <c r="F173" s="580" t="s">
        <v>2976</v>
      </c>
      <c r="G173" s="580"/>
      <c r="H173" s="580" t="s">
        <v>2995</v>
      </c>
      <c r="I173" s="580"/>
      <c r="J173" s="580" t="s">
        <v>2996</v>
      </c>
      <c r="K173" s="580"/>
      <c r="L173" s="580"/>
      <c r="M173" s="580"/>
      <c r="N173" s="580"/>
      <c r="O173" s="580"/>
      <c r="P173" s="581"/>
      <c r="Q173" s="580"/>
      <c r="R173" s="581"/>
      <c r="S173" s="580"/>
      <c r="T173" s="581">
        <v>0</v>
      </c>
      <c r="U173" s="580"/>
      <c r="V173" s="581">
        <v>0</v>
      </c>
      <c r="W173" s="580"/>
      <c r="X173" s="581">
        <v>0</v>
      </c>
      <c r="Y173" s="580"/>
      <c r="Z173" s="581">
        <v>0</v>
      </c>
      <c r="AA173" s="580"/>
      <c r="AB173" s="580"/>
      <c r="AC173" s="580"/>
      <c r="AD173" s="581">
        <v>0</v>
      </c>
      <c r="AE173" s="580"/>
      <c r="AF173" s="581">
        <v>0</v>
      </c>
      <c r="AG173" s="580"/>
      <c r="AH173" s="587"/>
      <c r="AI173" s="580"/>
      <c r="AJ173" s="581">
        <v>0</v>
      </c>
    </row>
    <row r="174" spans="1:36">
      <c r="A174" s="580"/>
      <c r="B174" s="580"/>
      <c r="C174" s="580"/>
      <c r="D174" s="580"/>
      <c r="E174" s="580" t="s">
        <v>2997</v>
      </c>
      <c r="F174" s="580" t="s">
        <v>2976</v>
      </c>
      <c r="G174" s="580"/>
      <c r="H174" s="580" t="s">
        <v>2998</v>
      </c>
      <c r="I174" s="580"/>
      <c r="J174" s="580" t="s">
        <v>2999</v>
      </c>
      <c r="K174" s="580"/>
      <c r="L174" s="580"/>
      <c r="M174" s="580"/>
      <c r="N174" s="580"/>
      <c r="O174" s="580"/>
      <c r="P174" s="581"/>
      <c r="Q174" s="580"/>
      <c r="R174" s="581"/>
      <c r="S174" s="580"/>
      <c r="T174" s="581">
        <v>0</v>
      </c>
      <c r="U174" s="580"/>
      <c r="V174" s="581">
        <v>0</v>
      </c>
      <c r="W174" s="580"/>
      <c r="X174" s="581">
        <v>0</v>
      </c>
      <c r="Y174" s="580"/>
      <c r="Z174" s="581">
        <v>0</v>
      </c>
      <c r="AA174" s="580"/>
      <c r="AB174" s="580"/>
      <c r="AC174" s="580"/>
      <c r="AD174" s="581">
        <v>0</v>
      </c>
      <c r="AE174" s="580"/>
      <c r="AF174" s="581">
        <v>0</v>
      </c>
      <c r="AG174" s="580"/>
      <c r="AH174" s="587"/>
      <c r="AI174" s="580"/>
      <c r="AJ174" s="581">
        <v>0</v>
      </c>
    </row>
    <row r="175" spans="1:36">
      <c r="A175" s="580"/>
      <c r="B175" s="580"/>
      <c r="C175" s="580"/>
      <c r="D175" s="580"/>
      <c r="E175" s="580" t="s">
        <v>3000</v>
      </c>
      <c r="F175" s="580" t="s">
        <v>2976</v>
      </c>
      <c r="G175" s="580"/>
      <c r="H175" s="580" t="s">
        <v>3001</v>
      </c>
      <c r="I175" s="580"/>
      <c r="J175" s="580" t="s">
        <v>3002</v>
      </c>
      <c r="K175" s="580"/>
      <c r="L175" s="580"/>
      <c r="M175" s="580"/>
      <c r="N175" s="580"/>
      <c r="O175" s="580"/>
      <c r="P175" s="581"/>
      <c r="Q175" s="580"/>
      <c r="R175" s="581"/>
      <c r="S175" s="580"/>
      <c r="T175" s="581">
        <v>0</v>
      </c>
      <c r="U175" s="580"/>
      <c r="V175" s="581">
        <v>0</v>
      </c>
      <c r="W175" s="580"/>
      <c r="X175" s="581">
        <v>0</v>
      </c>
      <c r="Y175" s="580"/>
      <c r="Z175" s="581">
        <v>0</v>
      </c>
      <c r="AA175" s="580"/>
      <c r="AB175" s="580"/>
      <c r="AC175" s="580"/>
      <c r="AD175" s="581">
        <v>0</v>
      </c>
      <c r="AE175" s="580"/>
      <c r="AF175" s="581">
        <v>0</v>
      </c>
      <c r="AG175" s="580"/>
      <c r="AH175" s="587"/>
      <c r="AI175" s="580"/>
      <c r="AJ175" s="581">
        <v>0</v>
      </c>
    </row>
    <row r="176" spans="1:36" ht="16.5" thickBot="1">
      <c r="A176" s="580"/>
      <c r="B176" s="580"/>
      <c r="C176" s="580"/>
      <c r="D176" s="580"/>
      <c r="E176" s="580" t="s">
        <v>3003</v>
      </c>
      <c r="F176" s="580" t="s">
        <v>2976</v>
      </c>
      <c r="G176" s="580"/>
      <c r="H176" s="580" t="s">
        <v>3004</v>
      </c>
      <c r="I176" s="580"/>
      <c r="J176" s="580" t="s">
        <v>3005</v>
      </c>
      <c r="K176" s="580"/>
      <c r="L176" s="580"/>
      <c r="M176" s="580"/>
      <c r="N176" s="580"/>
      <c r="O176" s="580"/>
      <c r="P176" s="581"/>
      <c r="Q176" s="580"/>
      <c r="R176" s="581"/>
      <c r="S176" s="580"/>
      <c r="T176" s="581">
        <v>0</v>
      </c>
      <c r="U176" s="580"/>
      <c r="V176" s="581">
        <v>0</v>
      </c>
      <c r="W176" s="580"/>
      <c r="X176" s="581">
        <v>0</v>
      </c>
      <c r="Y176" s="580"/>
      <c r="Z176" s="581">
        <v>0</v>
      </c>
      <c r="AA176" s="580"/>
      <c r="AB176" s="580"/>
      <c r="AC176" s="580"/>
      <c r="AD176" s="581">
        <v>0</v>
      </c>
      <c r="AE176" s="580"/>
      <c r="AF176" s="581">
        <v>0</v>
      </c>
      <c r="AG176" s="580"/>
      <c r="AH176" s="587"/>
      <c r="AI176" s="580"/>
      <c r="AJ176" s="581">
        <v>0</v>
      </c>
    </row>
    <row r="177" spans="1:36" ht="16.5" thickBot="1">
      <c r="A177" s="580"/>
      <c r="B177" s="580"/>
      <c r="C177" s="580"/>
      <c r="D177" s="580" t="s">
        <v>2760</v>
      </c>
      <c r="E177" s="580"/>
      <c r="F177" s="580"/>
      <c r="G177" s="580"/>
      <c r="H177" s="580"/>
      <c r="I177" s="580"/>
      <c r="J177" s="580"/>
      <c r="K177" s="580"/>
      <c r="L177" s="580"/>
      <c r="M177" s="580"/>
      <c r="N177" s="584"/>
      <c r="O177" s="580"/>
      <c r="P177" s="581"/>
      <c r="Q177" s="580"/>
      <c r="R177" s="581"/>
      <c r="S177" s="580"/>
      <c r="T177" s="585">
        <v>0</v>
      </c>
      <c r="U177" s="580"/>
      <c r="V177" s="585">
        <v>0</v>
      </c>
      <c r="W177" s="580"/>
      <c r="X177" s="585">
        <v>0</v>
      </c>
      <c r="Y177" s="580"/>
      <c r="Z177" s="585">
        <v>0</v>
      </c>
      <c r="AA177" s="580"/>
      <c r="AB177" s="580"/>
      <c r="AC177" s="580"/>
      <c r="AD177" s="585">
        <v>0</v>
      </c>
      <c r="AE177" s="580"/>
      <c r="AF177" s="581"/>
      <c r="AG177" s="580"/>
      <c r="AH177" s="587"/>
      <c r="AI177" s="580"/>
      <c r="AJ177" s="585">
        <v>0</v>
      </c>
    </row>
    <row r="178" spans="1:36">
      <c r="A178" s="580"/>
      <c r="B178" s="580"/>
      <c r="C178" s="580" t="s">
        <v>3006</v>
      </c>
      <c r="D178" s="580"/>
      <c r="E178" s="580"/>
      <c r="F178" s="580"/>
      <c r="G178" s="580"/>
      <c r="H178" s="580"/>
      <c r="I178" s="580"/>
      <c r="J178" s="580"/>
      <c r="K178" s="580"/>
      <c r="L178" s="580"/>
      <c r="M178" s="580"/>
      <c r="N178" s="580"/>
      <c r="O178" s="580"/>
      <c r="P178" s="581"/>
      <c r="Q178" s="580"/>
      <c r="R178" s="581"/>
      <c r="S178" s="580"/>
      <c r="T178" s="581">
        <v>236</v>
      </c>
      <c r="U178" s="580"/>
      <c r="V178" s="581">
        <v>0</v>
      </c>
      <c r="W178" s="580"/>
      <c r="X178" s="581">
        <v>0</v>
      </c>
      <c r="Y178" s="580"/>
      <c r="Z178" s="581">
        <v>236</v>
      </c>
      <c r="AA178" s="580"/>
      <c r="AB178" s="580"/>
      <c r="AC178" s="580"/>
      <c r="AD178" s="581">
        <v>224</v>
      </c>
      <c r="AE178" s="580"/>
      <c r="AF178" s="581"/>
      <c r="AG178" s="580"/>
      <c r="AH178" s="587"/>
      <c r="AI178" s="580"/>
      <c r="AJ178" s="581">
        <v>11.5</v>
      </c>
    </row>
    <row r="179" spans="1:36">
      <c r="A179" s="578"/>
      <c r="B179" s="578"/>
      <c r="C179" s="578" t="s">
        <v>3007</v>
      </c>
      <c r="D179" s="578"/>
      <c r="E179" s="578"/>
      <c r="F179" s="578"/>
      <c r="G179" s="578"/>
      <c r="H179" s="578"/>
      <c r="I179" s="578"/>
      <c r="J179" s="578"/>
      <c r="K179" s="578"/>
      <c r="L179" s="578"/>
      <c r="M179" s="578"/>
      <c r="N179" s="578"/>
      <c r="O179" s="578"/>
      <c r="P179" s="579"/>
      <c r="Q179" s="578"/>
      <c r="R179" s="579"/>
      <c r="S179" s="578"/>
      <c r="T179" s="579"/>
      <c r="U179" s="578"/>
      <c r="V179" s="579"/>
      <c r="W179" s="578"/>
      <c r="X179" s="579"/>
      <c r="Y179" s="578"/>
      <c r="Z179" s="579"/>
      <c r="AA179" s="578"/>
      <c r="AB179" s="578"/>
      <c r="AC179" s="578"/>
      <c r="AD179" s="579"/>
      <c r="AE179" s="578"/>
      <c r="AF179" s="579"/>
      <c r="AG179" s="578"/>
      <c r="AH179" s="586"/>
      <c r="AI179" s="578"/>
      <c r="AJ179" s="579"/>
    </row>
    <row r="180" spans="1:36">
      <c r="A180" s="578"/>
      <c r="B180" s="578"/>
      <c r="C180" s="578"/>
      <c r="D180" s="578" t="s">
        <v>2734</v>
      </c>
      <c r="E180" s="578"/>
      <c r="F180" s="578"/>
      <c r="G180" s="578"/>
      <c r="H180" s="578"/>
      <c r="I180" s="578"/>
      <c r="J180" s="578"/>
      <c r="K180" s="578"/>
      <c r="L180" s="578"/>
      <c r="M180" s="578"/>
      <c r="N180" s="578"/>
      <c r="O180" s="578"/>
      <c r="P180" s="579"/>
      <c r="Q180" s="578"/>
      <c r="R180" s="579"/>
      <c r="S180" s="578"/>
      <c r="T180" s="579"/>
      <c r="U180" s="578"/>
      <c r="V180" s="579"/>
      <c r="W180" s="578"/>
      <c r="X180" s="579"/>
      <c r="Y180" s="578"/>
      <c r="Z180" s="579"/>
      <c r="AA180" s="578"/>
      <c r="AB180" s="578"/>
      <c r="AC180" s="578"/>
      <c r="AD180" s="579"/>
      <c r="AE180" s="578"/>
      <c r="AF180" s="579"/>
      <c r="AG180" s="578"/>
      <c r="AH180" s="586"/>
      <c r="AI180" s="578"/>
      <c r="AJ180" s="579"/>
    </row>
    <row r="181" spans="1:36">
      <c r="A181" s="580"/>
      <c r="B181" s="580"/>
      <c r="C181" s="580"/>
      <c r="D181" s="580"/>
      <c r="E181" s="580" t="s">
        <v>3008</v>
      </c>
      <c r="F181" s="580" t="s">
        <v>3009</v>
      </c>
      <c r="G181" s="580"/>
      <c r="H181" s="580" t="s">
        <v>3010</v>
      </c>
      <c r="I181" s="580"/>
      <c r="J181" s="580" t="s">
        <v>3011</v>
      </c>
      <c r="K181" s="580"/>
      <c r="L181" s="580"/>
      <c r="M181" s="580"/>
      <c r="N181" s="580"/>
      <c r="O181" s="580"/>
      <c r="P181" s="581"/>
      <c r="Q181" s="580"/>
      <c r="R181" s="581"/>
      <c r="S181" s="580"/>
      <c r="T181" s="581">
        <v>0</v>
      </c>
      <c r="U181" s="580"/>
      <c r="V181" s="581">
        <v>0</v>
      </c>
      <c r="W181" s="580"/>
      <c r="X181" s="581">
        <v>0</v>
      </c>
      <c r="Y181" s="580"/>
      <c r="Z181" s="581">
        <v>0</v>
      </c>
      <c r="AA181" s="580"/>
      <c r="AB181" s="580"/>
      <c r="AC181" s="580"/>
      <c r="AD181" s="581">
        <v>0</v>
      </c>
      <c r="AE181" s="580"/>
      <c r="AF181" s="581">
        <v>0</v>
      </c>
      <c r="AG181" s="580"/>
      <c r="AH181" s="587"/>
      <c r="AI181" s="580"/>
      <c r="AJ181" s="581">
        <v>0</v>
      </c>
    </row>
    <row r="182" spans="1:36">
      <c r="A182" s="580"/>
      <c r="B182" s="580"/>
      <c r="C182" s="580"/>
      <c r="D182" s="580"/>
      <c r="E182" s="580" t="s">
        <v>3012</v>
      </c>
      <c r="F182" s="580" t="s">
        <v>3009</v>
      </c>
      <c r="G182" s="580"/>
      <c r="H182" s="580" t="s">
        <v>3013</v>
      </c>
      <c r="I182" s="580"/>
      <c r="J182" s="580" t="s">
        <v>3014</v>
      </c>
      <c r="K182" s="580"/>
      <c r="L182" s="580"/>
      <c r="M182" s="580"/>
      <c r="N182" s="580"/>
      <c r="O182" s="580"/>
      <c r="P182" s="581"/>
      <c r="Q182" s="580"/>
      <c r="R182" s="581"/>
      <c r="S182" s="580"/>
      <c r="T182" s="581">
        <v>0</v>
      </c>
      <c r="U182" s="580"/>
      <c r="V182" s="581">
        <v>0</v>
      </c>
      <c r="W182" s="580"/>
      <c r="X182" s="581">
        <v>0</v>
      </c>
      <c r="Y182" s="580"/>
      <c r="Z182" s="581">
        <v>0</v>
      </c>
      <c r="AA182" s="580"/>
      <c r="AB182" s="580"/>
      <c r="AC182" s="580"/>
      <c r="AD182" s="581">
        <v>0</v>
      </c>
      <c r="AE182" s="580"/>
      <c r="AF182" s="581">
        <v>0</v>
      </c>
      <c r="AG182" s="580"/>
      <c r="AH182" s="587"/>
      <c r="AI182" s="580"/>
      <c r="AJ182" s="581">
        <v>0</v>
      </c>
    </row>
    <row r="183" spans="1:36">
      <c r="A183" s="580"/>
      <c r="B183" s="580"/>
      <c r="C183" s="580"/>
      <c r="D183" s="580"/>
      <c r="E183" s="580" t="s">
        <v>3015</v>
      </c>
      <c r="F183" s="580" t="s">
        <v>3009</v>
      </c>
      <c r="G183" s="580"/>
      <c r="H183" s="580" t="s">
        <v>3016</v>
      </c>
      <c r="I183" s="580"/>
      <c r="J183" s="580" t="s">
        <v>3017</v>
      </c>
      <c r="K183" s="580"/>
      <c r="L183" s="580"/>
      <c r="M183" s="580"/>
      <c r="N183" s="580"/>
      <c r="O183" s="580"/>
      <c r="P183" s="581"/>
      <c r="Q183" s="580"/>
      <c r="R183" s="581"/>
      <c r="S183" s="580"/>
      <c r="T183" s="581">
        <v>0</v>
      </c>
      <c r="U183" s="580"/>
      <c r="V183" s="581">
        <v>0</v>
      </c>
      <c r="W183" s="580"/>
      <c r="X183" s="581">
        <v>0</v>
      </c>
      <c r="Y183" s="580"/>
      <c r="Z183" s="581">
        <v>0</v>
      </c>
      <c r="AA183" s="580"/>
      <c r="AB183" s="580"/>
      <c r="AC183" s="580"/>
      <c r="AD183" s="581">
        <v>0</v>
      </c>
      <c r="AE183" s="580"/>
      <c r="AF183" s="581">
        <v>0</v>
      </c>
      <c r="AG183" s="580"/>
      <c r="AH183" s="587"/>
      <c r="AI183" s="580"/>
      <c r="AJ183" s="581">
        <v>0</v>
      </c>
    </row>
    <row r="184" spans="1:36">
      <c r="A184" s="580"/>
      <c r="B184" s="580"/>
      <c r="C184" s="580"/>
      <c r="D184" s="580"/>
      <c r="E184" s="580" t="s">
        <v>3018</v>
      </c>
      <c r="F184" s="580" t="s">
        <v>3009</v>
      </c>
      <c r="G184" s="580"/>
      <c r="H184" s="580" t="s">
        <v>3019</v>
      </c>
      <c r="I184" s="580"/>
      <c r="J184" s="580" t="s">
        <v>3020</v>
      </c>
      <c r="K184" s="580"/>
      <c r="L184" s="580"/>
      <c r="M184" s="580"/>
      <c r="N184" s="580"/>
      <c r="O184" s="580"/>
      <c r="P184" s="581"/>
      <c r="Q184" s="580"/>
      <c r="R184" s="581"/>
      <c r="S184" s="580"/>
      <c r="T184" s="581">
        <v>0</v>
      </c>
      <c r="U184" s="580"/>
      <c r="V184" s="581">
        <v>0</v>
      </c>
      <c r="W184" s="580"/>
      <c r="X184" s="581">
        <v>0</v>
      </c>
      <c r="Y184" s="580"/>
      <c r="Z184" s="581">
        <v>0</v>
      </c>
      <c r="AA184" s="580"/>
      <c r="AB184" s="580"/>
      <c r="AC184" s="580"/>
      <c r="AD184" s="581">
        <v>0</v>
      </c>
      <c r="AE184" s="580"/>
      <c r="AF184" s="581">
        <v>0</v>
      </c>
      <c r="AG184" s="580"/>
      <c r="AH184" s="587"/>
      <c r="AI184" s="580"/>
      <c r="AJ184" s="581">
        <v>0</v>
      </c>
    </row>
    <row r="185" spans="1:36">
      <c r="A185" s="580"/>
      <c r="B185" s="580"/>
      <c r="C185" s="580"/>
      <c r="D185" s="580"/>
      <c r="E185" s="580" t="s">
        <v>3021</v>
      </c>
      <c r="F185" s="580" t="s">
        <v>3009</v>
      </c>
      <c r="G185" s="580"/>
      <c r="H185" s="580" t="s">
        <v>3022</v>
      </c>
      <c r="I185" s="580"/>
      <c r="J185" s="580" t="s">
        <v>3023</v>
      </c>
      <c r="K185" s="580"/>
      <c r="L185" s="580"/>
      <c r="M185" s="580"/>
      <c r="N185" s="580"/>
      <c r="O185" s="580"/>
      <c r="P185" s="581"/>
      <c r="Q185" s="580"/>
      <c r="R185" s="581"/>
      <c r="S185" s="580"/>
      <c r="T185" s="581">
        <v>3654</v>
      </c>
      <c r="U185" s="580"/>
      <c r="V185" s="581">
        <v>0</v>
      </c>
      <c r="W185" s="580"/>
      <c r="X185" s="581">
        <v>0</v>
      </c>
      <c r="Y185" s="580"/>
      <c r="Z185" s="581">
        <v>3654</v>
      </c>
      <c r="AA185" s="580"/>
      <c r="AB185" s="580"/>
      <c r="AC185" s="580"/>
      <c r="AD185" s="581">
        <v>0</v>
      </c>
      <c r="AE185" s="580"/>
      <c r="AF185" s="581">
        <v>0</v>
      </c>
      <c r="AG185" s="580"/>
      <c r="AH185" s="587"/>
      <c r="AI185" s="580"/>
      <c r="AJ185" s="581">
        <v>0</v>
      </c>
    </row>
    <row r="186" spans="1:36">
      <c r="A186" s="580"/>
      <c r="B186" s="580"/>
      <c r="C186" s="580"/>
      <c r="D186" s="580"/>
      <c r="E186" s="580" t="s">
        <v>3024</v>
      </c>
      <c r="F186" s="580" t="s">
        <v>3009</v>
      </c>
      <c r="G186" s="580"/>
      <c r="H186" s="580" t="s">
        <v>3025</v>
      </c>
      <c r="I186" s="580"/>
      <c r="J186" s="580" t="s">
        <v>3026</v>
      </c>
      <c r="K186" s="580"/>
      <c r="L186" s="580"/>
      <c r="M186" s="580"/>
      <c r="N186" s="580"/>
      <c r="O186" s="580"/>
      <c r="P186" s="581"/>
      <c r="Q186" s="580"/>
      <c r="R186" s="581"/>
      <c r="S186" s="580"/>
      <c r="T186" s="581">
        <v>0</v>
      </c>
      <c r="U186" s="580"/>
      <c r="V186" s="581">
        <v>0</v>
      </c>
      <c r="W186" s="580"/>
      <c r="X186" s="581">
        <v>0</v>
      </c>
      <c r="Y186" s="580"/>
      <c r="Z186" s="581">
        <v>0</v>
      </c>
      <c r="AA186" s="580"/>
      <c r="AB186" s="580"/>
      <c r="AC186" s="580"/>
      <c r="AD186" s="581">
        <v>0</v>
      </c>
      <c r="AE186" s="580"/>
      <c r="AF186" s="581">
        <v>0</v>
      </c>
      <c r="AG186" s="580"/>
      <c r="AH186" s="587"/>
      <c r="AI186" s="580"/>
      <c r="AJ186" s="581">
        <v>0</v>
      </c>
    </row>
    <row r="187" spans="1:36">
      <c r="A187" s="580"/>
      <c r="B187" s="580"/>
      <c r="C187" s="580"/>
      <c r="D187" s="580"/>
      <c r="E187" s="580" t="s">
        <v>3027</v>
      </c>
      <c r="F187" s="580" t="s">
        <v>3009</v>
      </c>
      <c r="G187" s="580"/>
      <c r="H187" s="580" t="s">
        <v>3028</v>
      </c>
      <c r="I187" s="580"/>
      <c r="J187" s="580" t="s">
        <v>3029</v>
      </c>
      <c r="K187" s="580"/>
      <c r="L187" s="580"/>
      <c r="M187" s="580"/>
      <c r="N187" s="580"/>
      <c r="O187" s="580"/>
      <c r="P187" s="581"/>
      <c r="Q187" s="580"/>
      <c r="R187" s="581"/>
      <c r="S187" s="580"/>
      <c r="T187" s="581">
        <v>0</v>
      </c>
      <c r="U187" s="580"/>
      <c r="V187" s="581">
        <v>0</v>
      </c>
      <c r="W187" s="580"/>
      <c r="X187" s="581">
        <v>0</v>
      </c>
      <c r="Y187" s="580"/>
      <c r="Z187" s="581">
        <v>0</v>
      </c>
      <c r="AA187" s="580"/>
      <c r="AB187" s="580"/>
      <c r="AC187" s="580"/>
      <c r="AD187" s="581">
        <v>0</v>
      </c>
      <c r="AE187" s="580"/>
      <c r="AF187" s="581">
        <v>0</v>
      </c>
      <c r="AG187" s="580"/>
      <c r="AH187" s="587"/>
      <c r="AI187" s="580"/>
      <c r="AJ187" s="581">
        <v>0</v>
      </c>
    </row>
    <row r="188" spans="1:36">
      <c r="A188" s="580"/>
      <c r="B188" s="580"/>
      <c r="C188" s="580"/>
      <c r="D188" s="580"/>
      <c r="E188" s="580" t="s">
        <v>3030</v>
      </c>
      <c r="F188" s="580" t="s">
        <v>3009</v>
      </c>
      <c r="G188" s="580"/>
      <c r="H188" s="580" t="s">
        <v>3031</v>
      </c>
      <c r="I188" s="580"/>
      <c r="J188" s="580" t="s">
        <v>3032</v>
      </c>
      <c r="K188" s="580"/>
      <c r="L188" s="580"/>
      <c r="M188" s="580"/>
      <c r="N188" s="580"/>
      <c r="O188" s="580"/>
      <c r="P188" s="581"/>
      <c r="Q188" s="580"/>
      <c r="R188" s="581"/>
      <c r="S188" s="580"/>
      <c r="T188" s="581">
        <v>0</v>
      </c>
      <c r="U188" s="580"/>
      <c r="V188" s="581">
        <v>0</v>
      </c>
      <c r="W188" s="580"/>
      <c r="X188" s="581">
        <v>0</v>
      </c>
      <c r="Y188" s="580"/>
      <c r="Z188" s="581">
        <v>0</v>
      </c>
      <c r="AA188" s="580"/>
      <c r="AB188" s="580"/>
      <c r="AC188" s="580"/>
      <c r="AD188" s="581">
        <v>0</v>
      </c>
      <c r="AE188" s="580"/>
      <c r="AF188" s="581">
        <v>0</v>
      </c>
      <c r="AG188" s="580"/>
      <c r="AH188" s="587"/>
      <c r="AI188" s="580"/>
      <c r="AJ188" s="581">
        <v>0</v>
      </c>
    </row>
    <row r="189" spans="1:36" ht="16.5" thickBot="1">
      <c r="A189" s="580"/>
      <c r="B189" s="580"/>
      <c r="C189" s="580"/>
      <c r="D189" s="580"/>
      <c r="E189" s="580" t="s">
        <v>3033</v>
      </c>
      <c r="F189" s="580" t="s">
        <v>3009</v>
      </c>
      <c r="G189" s="580"/>
      <c r="H189" s="580" t="s">
        <v>3034</v>
      </c>
      <c r="I189" s="580"/>
      <c r="J189" s="580" t="s">
        <v>3035</v>
      </c>
      <c r="K189" s="580"/>
      <c r="L189" s="580"/>
      <c r="M189" s="580"/>
      <c r="N189" s="580"/>
      <c r="O189" s="580"/>
      <c r="P189" s="581"/>
      <c r="Q189" s="580"/>
      <c r="R189" s="581"/>
      <c r="S189" s="580"/>
      <c r="T189" s="581">
        <v>0</v>
      </c>
      <c r="U189" s="580"/>
      <c r="V189" s="581">
        <v>0</v>
      </c>
      <c r="W189" s="580"/>
      <c r="X189" s="581">
        <v>0</v>
      </c>
      <c r="Y189" s="580"/>
      <c r="Z189" s="581">
        <v>0</v>
      </c>
      <c r="AA189" s="580"/>
      <c r="AB189" s="580"/>
      <c r="AC189" s="580"/>
      <c r="AD189" s="581">
        <v>0</v>
      </c>
      <c r="AE189" s="580"/>
      <c r="AF189" s="581">
        <v>0</v>
      </c>
      <c r="AG189" s="580"/>
      <c r="AH189" s="587"/>
      <c r="AI189" s="580"/>
      <c r="AJ189" s="581">
        <v>0</v>
      </c>
    </row>
    <row r="190" spans="1:36" ht="16.5" thickBot="1">
      <c r="A190" s="580"/>
      <c r="B190" s="580"/>
      <c r="C190" s="580"/>
      <c r="D190" s="580" t="s">
        <v>2760</v>
      </c>
      <c r="E190" s="580"/>
      <c r="F190" s="580"/>
      <c r="G190" s="580"/>
      <c r="H190" s="580"/>
      <c r="I190" s="580"/>
      <c r="J190" s="580"/>
      <c r="K190" s="580"/>
      <c r="L190" s="580"/>
      <c r="M190" s="580"/>
      <c r="N190" s="584"/>
      <c r="O190" s="580"/>
      <c r="P190" s="581"/>
      <c r="Q190" s="580"/>
      <c r="R190" s="581"/>
      <c r="S190" s="580"/>
      <c r="T190" s="585">
        <v>3654</v>
      </c>
      <c r="U190" s="580"/>
      <c r="V190" s="585">
        <v>0</v>
      </c>
      <c r="W190" s="580"/>
      <c r="X190" s="585">
        <v>0</v>
      </c>
      <c r="Y190" s="580"/>
      <c r="Z190" s="585">
        <v>3654</v>
      </c>
      <c r="AA190" s="580"/>
      <c r="AB190" s="580"/>
      <c r="AC190" s="580"/>
      <c r="AD190" s="585">
        <v>0</v>
      </c>
      <c r="AE190" s="580"/>
      <c r="AF190" s="581"/>
      <c r="AG190" s="580"/>
      <c r="AH190" s="587"/>
      <c r="AI190" s="580"/>
      <c r="AJ190" s="585">
        <v>0</v>
      </c>
    </row>
    <row r="191" spans="1:36">
      <c r="A191" s="580"/>
      <c r="B191" s="580"/>
      <c r="C191" s="580" t="s">
        <v>3036</v>
      </c>
      <c r="D191" s="580"/>
      <c r="E191" s="580"/>
      <c r="F191" s="580"/>
      <c r="G191" s="580"/>
      <c r="H191" s="580"/>
      <c r="I191" s="580"/>
      <c r="J191" s="580"/>
      <c r="K191" s="580"/>
      <c r="L191" s="580"/>
      <c r="M191" s="580"/>
      <c r="N191" s="580"/>
      <c r="O191" s="580"/>
      <c r="P191" s="581"/>
      <c r="Q191" s="580"/>
      <c r="R191" s="581"/>
      <c r="S191" s="580"/>
      <c r="T191" s="581">
        <v>3654</v>
      </c>
      <c r="U191" s="580"/>
      <c r="V191" s="581">
        <v>0</v>
      </c>
      <c r="W191" s="580"/>
      <c r="X191" s="581">
        <v>0</v>
      </c>
      <c r="Y191" s="580"/>
      <c r="Z191" s="581">
        <v>3654</v>
      </c>
      <c r="AA191" s="580"/>
      <c r="AB191" s="580"/>
      <c r="AC191" s="580"/>
      <c r="AD191" s="581">
        <v>0</v>
      </c>
      <c r="AE191" s="580"/>
      <c r="AF191" s="581"/>
      <c r="AG191" s="580"/>
      <c r="AH191" s="587"/>
      <c r="AI191" s="580"/>
      <c r="AJ191" s="581">
        <v>0</v>
      </c>
    </row>
    <row r="192" spans="1:36">
      <c r="A192" s="578"/>
      <c r="B192" s="578"/>
      <c r="C192" s="578" t="s">
        <v>3037</v>
      </c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9"/>
      <c r="Q192" s="578"/>
      <c r="R192" s="579"/>
      <c r="S192" s="578"/>
      <c r="T192" s="579"/>
      <c r="U192" s="578"/>
      <c r="V192" s="579"/>
      <c r="W192" s="578"/>
      <c r="X192" s="579"/>
      <c r="Y192" s="578"/>
      <c r="Z192" s="579"/>
      <c r="AA192" s="578"/>
      <c r="AB192" s="578"/>
      <c r="AC192" s="578"/>
      <c r="AD192" s="579"/>
      <c r="AE192" s="578"/>
      <c r="AF192" s="579"/>
      <c r="AG192" s="578"/>
      <c r="AH192" s="586"/>
      <c r="AI192" s="578"/>
      <c r="AJ192" s="579"/>
    </row>
    <row r="193" spans="1:36">
      <c r="A193" s="578"/>
      <c r="B193" s="578"/>
      <c r="C193" s="578"/>
      <c r="D193" s="578" t="s">
        <v>2734</v>
      </c>
      <c r="E193" s="578"/>
      <c r="F193" s="578"/>
      <c r="G193" s="578"/>
      <c r="H193" s="578"/>
      <c r="I193" s="578"/>
      <c r="J193" s="578"/>
      <c r="K193" s="578"/>
      <c r="L193" s="578"/>
      <c r="M193" s="578"/>
      <c r="N193" s="578"/>
      <c r="O193" s="578"/>
      <c r="P193" s="579"/>
      <c r="Q193" s="578"/>
      <c r="R193" s="579"/>
      <c r="S193" s="578"/>
      <c r="T193" s="579"/>
      <c r="U193" s="578"/>
      <c r="V193" s="579"/>
      <c r="W193" s="578"/>
      <c r="X193" s="579"/>
      <c r="Y193" s="578"/>
      <c r="Z193" s="579"/>
      <c r="AA193" s="578"/>
      <c r="AB193" s="578"/>
      <c r="AC193" s="578"/>
      <c r="AD193" s="579"/>
      <c r="AE193" s="578"/>
      <c r="AF193" s="579"/>
      <c r="AG193" s="578"/>
      <c r="AH193" s="586"/>
      <c r="AI193" s="578"/>
      <c r="AJ193" s="579"/>
    </row>
    <row r="194" spans="1:36">
      <c r="A194" s="580"/>
      <c r="B194" s="580"/>
      <c r="C194" s="580"/>
      <c r="D194" s="580"/>
      <c r="E194" s="580" t="s">
        <v>3038</v>
      </c>
      <c r="F194" s="580" t="s">
        <v>3039</v>
      </c>
      <c r="G194" s="580"/>
      <c r="H194" s="580" t="s">
        <v>3040</v>
      </c>
      <c r="I194" s="580"/>
      <c r="J194" s="580" t="s">
        <v>3041</v>
      </c>
      <c r="K194" s="580"/>
      <c r="L194" s="580"/>
      <c r="M194" s="580"/>
      <c r="N194" s="580"/>
      <c r="O194" s="580"/>
      <c r="P194" s="581"/>
      <c r="Q194" s="580"/>
      <c r="R194" s="581"/>
      <c r="S194" s="580"/>
      <c r="T194" s="581">
        <v>0</v>
      </c>
      <c r="U194" s="580"/>
      <c r="V194" s="581">
        <v>0</v>
      </c>
      <c r="W194" s="580"/>
      <c r="X194" s="581">
        <v>0</v>
      </c>
      <c r="Y194" s="580"/>
      <c r="Z194" s="581">
        <v>0</v>
      </c>
      <c r="AA194" s="580"/>
      <c r="AB194" s="580"/>
      <c r="AC194" s="580"/>
      <c r="AD194" s="581">
        <v>0</v>
      </c>
      <c r="AE194" s="580"/>
      <c r="AF194" s="581">
        <v>0</v>
      </c>
      <c r="AG194" s="580"/>
      <c r="AH194" s="587"/>
      <c r="AI194" s="580"/>
      <c r="AJ194" s="581">
        <v>0</v>
      </c>
    </row>
    <row r="195" spans="1:36">
      <c r="A195" s="580"/>
      <c r="B195" s="580"/>
      <c r="C195" s="580"/>
      <c r="D195" s="580"/>
      <c r="E195" s="580" t="s">
        <v>3042</v>
      </c>
      <c r="F195" s="580" t="s">
        <v>3039</v>
      </c>
      <c r="G195" s="580"/>
      <c r="H195" s="580" t="s">
        <v>3043</v>
      </c>
      <c r="I195" s="580"/>
      <c r="J195" s="580" t="s">
        <v>3044</v>
      </c>
      <c r="K195" s="580"/>
      <c r="L195" s="580"/>
      <c r="M195" s="580"/>
      <c r="N195" s="580"/>
      <c r="O195" s="580"/>
      <c r="P195" s="581"/>
      <c r="Q195" s="580"/>
      <c r="R195" s="581"/>
      <c r="S195" s="580"/>
      <c r="T195" s="581">
        <v>0</v>
      </c>
      <c r="U195" s="580"/>
      <c r="V195" s="581">
        <v>0</v>
      </c>
      <c r="W195" s="580"/>
      <c r="X195" s="581">
        <v>0</v>
      </c>
      <c r="Y195" s="580"/>
      <c r="Z195" s="581">
        <v>0</v>
      </c>
      <c r="AA195" s="580"/>
      <c r="AB195" s="580"/>
      <c r="AC195" s="580"/>
      <c r="AD195" s="581">
        <v>0</v>
      </c>
      <c r="AE195" s="580"/>
      <c r="AF195" s="581">
        <v>0</v>
      </c>
      <c r="AG195" s="580"/>
      <c r="AH195" s="587"/>
      <c r="AI195" s="580"/>
      <c r="AJ195" s="581">
        <v>0</v>
      </c>
    </row>
    <row r="196" spans="1:36" ht="16.5" thickBot="1">
      <c r="A196" s="580"/>
      <c r="B196" s="580"/>
      <c r="C196" s="580"/>
      <c r="D196" s="580"/>
      <c r="E196" s="580" t="s">
        <v>3045</v>
      </c>
      <c r="F196" s="580" t="s">
        <v>3039</v>
      </c>
      <c r="G196" s="580"/>
      <c r="H196" s="580" t="s">
        <v>3046</v>
      </c>
      <c r="I196" s="580"/>
      <c r="J196" s="580" t="s">
        <v>3047</v>
      </c>
      <c r="K196" s="580"/>
      <c r="L196" s="580"/>
      <c r="M196" s="580"/>
      <c r="N196" s="580"/>
      <c r="O196" s="580"/>
      <c r="P196" s="581"/>
      <c r="Q196" s="580"/>
      <c r="R196" s="581"/>
      <c r="S196" s="580"/>
      <c r="T196" s="581">
        <v>0</v>
      </c>
      <c r="U196" s="580"/>
      <c r="V196" s="581">
        <v>0</v>
      </c>
      <c r="W196" s="580"/>
      <c r="X196" s="581">
        <v>0</v>
      </c>
      <c r="Y196" s="580"/>
      <c r="Z196" s="581">
        <v>0</v>
      </c>
      <c r="AA196" s="580"/>
      <c r="AB196" s="580"/>
      <c r="AC196" s="580"/>
      <c r="AD196" s="581">
        <v>0</v>
      </c>
      <c r="AE196" s="580"/>
      <c r="AF196" s="581">
        <v>0</v>
      </c>
      <c r="AG196" s="580"/>
      <c r="AH196" s="587"/>
      <c r="AI196" s="580"/>
      <c r="AJ196" s="581">
        <v>0</v>
      </c>
    </row>
    <row r="197" spans="1:36" ht="16.5" thickBot="1">
      <c r="A197" s="580"/>
      <c r="B197" s="580"/>
      <c r="C197" s="580"/>
      <c r="D197" s="580" t="s">
        <v>2760</v>
      </c>
      <c r="E197" s="580"/>
      <c r="F197" s="580"/>
      <c r="G197" s="580"/>
      <c r="H197" s="580"/>
      <c r="I197" s="580"/>
      <c r="J197" s="580"/>
      <c r="K197" s="580"/>
      <c r="L197" s="580"/>
      <c r="M197" s="580"/>
      <c r="N197" s="584"/>
      <c r="O197" s="580"/>
      <c r="P197" s="581"/>
      <c r="Q197" s="580"/>
      <c r="R197" s="581"/>
      <c r="S197" s="580"/>
      <c r="T197" s="585">
        <v>0</v>
      </c>
      <c r="U197" s="580"/>
      <c r="V197" s="585">
        <v>0</v>
      </c>
      <c r="W197" s="580"/>
      <c r="X197" s="585">
        <v>0</v>
      </c>
      <c r="Y197" s="580"/>
      <c r="Z197" s="585">
        <v>0</v>
      </c>
      <c r="AA197" s="580"/>
      <c r="AB197" s="580"/>
      <c r="AC197" s="580"/>
      <c r="AD197" s="585">
        <v>0</v>
      </c>
      <c r="AE197" s="580"/>
      <c r="AF197" s="581"/>
      <c r="AG197" s="580"/>
      <c r="AH197" s="587"/>
      <c r="AI197" s="580"/>
      <c r="AJ197" s="585">
        <v>0</v>
      </c>
    </row>
    <row r="198" spans="1:36">
      <c r="A198" s="580"/>
      <c r="B198" s="580"/>
      <c r="C198" s="580" t="s">
        <v>3048</v>
      </c>
      <c r="D198" s="580"/>
      <c r="E198" s="580"/>
      <c r="F198" s="580"/>
      <c r="G198" s="580"/>
      <c r="H198" s="580"/>
      <c r="I198" s="580"/>
      <c r="J198" s="580"/>
      <c r="K198" s="580"/>
      <c r="L198" s="580"/>
      <c r="M198" s="580"/>
      <c r="N198" s="580"/>
      <c r="O198" s="580"/>
      <c r="P198" s="581"/>
      <c r="Q198" s="580"/>
      <c r="R198" s="581"/>
      <c r="S198" s="580"/>
      <c r="T198" s="581">
        <v>0</v>
      </c>
      <c r="U198" s="580"/>
      <c r="V198" s="581">
        <v>0</v>
      </c>
      <c r="W198" s="580"/>
      <c r="X198" s="581">
        <v>0</v>
      </c>
      <c r="Y198" s="580"/>
      <c r="Z198" s="581">
        <v>0</v>
      </c>
      <c r="AA198" s="580"/>
      <c r="AB198" s="580"/>
      <c r="AC198" s="580"/>
      <c r="AD198" s="581">
        <v>0</v>
      </c>
      <c r="AE198" s="580"/>
      <c r="AF198" s="581"/>
      <c r="AG198" s="580"/>
      <c r="AH198" s="587"/>
      <c r="AI198" s="580"/>
      <c r="AJ198" s="581">
        <v>0</v>
      </c>
    </row>
    <row r="199" spans="1:36">
      <c r="A199" s="578"/>
      <c r="B199" s="578"/>
      <c r="C199" s="578" t="s">
        <v>3049</v>
      </c>
      <c r="D199" s="578"/>
      <c r="E199" s="578"/>
      <c r="F199" s="578"/>
      <c r="G199" s="578"/>
      <c r="H199" s="578"/>
      <c r="I199" s="578"/>
      <c r="J199" s="578"/>
      <c r="K199" s="578"/>
      <c r="L199" s="578"/>
      <c r="M199" s="578"/>
      <c r="N199" s="578"/>
      <c r="O199" s="578"/>
      <c r="P199" s="579"/>
      <c r="Q199" s="578"/>
      <c r="R199" s="579"/>
      <c r="S199" s="578"/>
      <c r="T199" s="579"/>
      <c r="U199" s="578"/>
      <c r="V199" s="579"/>
      <c r="W199" s="578"/>
      <c r="X199" s="579"/>
      <c r="Y199" s="578"/>
      <c r="Z199" s="579"/>
      <c r="AA199" s="578"/>
      <c r="AB199" s="578"/>
      <c r="AC199" s="578"/>
      <c r="AD199" s="579"/>
      <c r="AE199" s="578"/>
      <c r="AF199" s="579"/>
      <c r="AG199" s="578"/>
      <c r="AH199" s="586"/>
      <c r="AI199" s="578"/>
      <c r="AJ199" s="579"/>
    </row>
    <row r="200" spans="1:36">
      <c r="A200" s="578"/>
      <c r="B200" s="578"/>
      <c r="C200" s="578"/>
      <c r="D200" s="578" t="s">
        <v>2695</v>
      </c>
      <c r="E200" s="578"/>
      <c r="F200" s="578"/>
      <c r="G200" s="578"/>
      <c r="H200" s="578"/>
      <c r="I200" s="578"/>
      <c r="J200" s="578"/>
      <c r="K200" s="578"/>
      <c r="L200" s="578"/>
      <c r="M200" s="578"/>
      <c r="N200" s="578"/>
      <c r="O200" s="578"/>
      <c r="P200" s="579"/>
      <c r="Q200" s="578"/>
      <c r="R200" s="579"/>
      <c r="S200" s="578"/>
      <c r="T200" s="579"/>
      <c r="U200" s="578"/>
      <c r="V200" s="579"/>
      <c r="W200" s="578"/>
      <c r="X200" s="579"/>
      <c r="Y200" s="578"/>
      <c r="Z200" s="579"/>
      <c r="AA200" s="578"/>
      <c r="AB200" s="578"/>
      <c r="AC200" s="578"/>
      <c r="AD200" s="579"/>
      <c r="AE200" s="578"/>
      <c r="AF200" s="579"/>
      <c r="AG200" s="578"/>
      <c r="AH200" s="586"/>
      <c r="AI200" s="578"/>
      <c r="AJ200" s="579"/>
    </row>
    <row r="201" spans="1:36">
      <c r="A201" s="580"/>
      <c r="B201" s="580"/>
      <c r="C201" s="580"/>
      <c r="D201" s="580"/>
      <c r="E201" s="580" t="s">
        <v>3050</v>
      </c>
      <c r="F201" s="580" t="s">
        <v>3051</v>
      </c>
      <c r="G201" s="580"/>
      <c r="H201" s="580" t="s">
        <v>854</v>
      </c>
      <c r="I201" s="580"/>
      <c r="J201" s="580" t="s">
        <v>3052</v>
      </c>
      <c r="K201" s="580"/>
      <c r="L201" s="580"/>
      <c r="M201" s="580"/>
      <c r="N201" s="580"/>
      <c r="O201" s="580"/>
      <c r="P201" s="581"/>
      <c r="Q201" s="580"/>
      <c r="R201" s="581"/>
      <c r="S201" s="580"/>
      <c r="T201" s="581">
        <v>200</v>
      </c>
      <c r="U201" s="580"/>
      <c r="V201" s="581">
        <v>0</v>
      </c>
      <c r="W201" s="580"/>
      <c r="X201" s="581">
        <v>0</v>
      </c>
      <c r="Y201" s="580"/>
      <c r="Z201" s="581">
        <v>200</v>
      </c>
      <c r="AA201" s="580"/>
      <c r="AB201" s="580"/>
      <c r="AC201" s="580"/>
      <c r="AD201" s="581">
        <v>394</v>
      </c>
      <c r="AE201" s="580"/>
      <c r="AF201" s="581">
        <v>0</v>
      </c>
      <c r="AG201" s="580"/>
      <c r="AH201" s="587">
        <v>46031</v>
      </c>
      <c r="AI201" s="580"/>
      <c r="AJ201" s="581">
        <v>0</v>
      </c>
    </row>
    <row r="202" spans="1:36">
      <c r="A202" s="580"/>
      <c r="B202" s="580"/>
      <c r="C202" s="580"/>
      <c r="D202" s="580"/>
      <c r="E202" s="580" t="s">
        <v>3053</v>
      </c>
      <c r="F202" s="580" t="s">
        <v>3051</v>
      </c>
      <c r="G202" s="580"/>
      <c r="H202" s="580" t="s">
        <v>847</v>
      </c>
      <c r="I202" s="580"/>
      <c r="J202" s="580" t="s">
        <v>3054</v>
      </c>
      <c r="K202" s="580"/>
      <c r="L202" s="580"/>
      <c r="M202" s="580"/>
      <c r="N202" s="580"/>
      <c r="O202" s="580"/>
      <c r="P202" s="581"/>
      <c r="Q202" s="580"/>
      <c r="R202" s="581"/>
      <c r="S202" s="580"/>
      <c r="T202" s="581">
        <v>343</v>
      </c>
      <c r="U202" s="580"/>
      <c r="V202" s="581">
        <v>0</v>
      </c>
      <c r="W202" s="580"/>
      <c r="X202" s="581">
        <v>0</v>
      </c>
      <c r="Y202" s="580"/>
      <c r="Z202" s="581">
        <v>343</v>
      </c>
      <c r="AA202" s="580"/>
      <c r="AB202" s="580"/>
      <c r="AC202" s="580"/>
      <c r="AD202" s="581">
        <v>336</v>
      </c>
      <c r="AE202" s="580"/>
      <c r="AF202" s="581">
        <v>0</v>
      </c>
      <c r="AG202" s="580"/>
      <c r="AH202" s="587">
        <v>46031</v>
      </c>
      <c r="AI202" s="580"/>
      <c r="AJ202" s="581">
        <v>16</v>
      </c>
    </row>
    <row r="203" spans="1:36">
      <c r="A203" s="580"/>
      <c r="B203" s="580"/>
      <c r="C203" s="580"/>
      <c r="D203" s="580"/>
      <c r="E203" s="580" t="s">
        <v>3055</v>
      </c>
      <c r="F203" s="580" t="s">
        <v>3051</v>
      </c>
      <c r="G203" s="580"/>
      <c r="H203" s="580" t="s">
        <v>837</v>
      </c>
      <c r="I203" s="580"/>
      <c r="J203" s="580" t="s">
        <v>3056</v>
      </c>
      <c r="K203" s="580"/>
      <c r="L203" s="580"/>
      <c r="M203" s="580"/>
      <c r="N203" s="580"/>
      <c r="O203" s="580"/>
      <c r="P203" s="581"/>
      <c r="Q203" s="580"/>
      <c r="R203" s="581"/>
      <c r="S203" s="580"/>
      <c r="T203" s="581">
        <v>512</v>
      </c>
      <c r="U203" s="580"/>
      <c r="V203" s="581">
        <v>0</v>
      </c>
      <c r="W203" s="580"/>
      <c r="X203" s="581">
        <v>0</v>
      </c>
      <c r="Y203" s="580"/>
      <c r="Z203" s="581">
        <v>512</v>
      </c>
      <c r="AA203" s="580"/>
      <c r="AB203" s="580"/>
      <c r="AC203" s="580"/>
      <c r="AD203" s="581">
        <v>256</v>
      </c>
      <c r="AE203" s="580"/>
      <c r="AF203" s="581">
        <v>0</v>
      </c>
      <c r="AG203" s="580"/>
      <c r="AH203" s="587">
        <v>46031</v>
      </c>
      <c r="AI203" s="580"/>
      <c r="AJ203" s="581">
        <v>0</v>
      </c>
    </row>
    <row r="204" spans="1:36">
      <c r="A204" s="580"/>
      <c r="B204" s="580"/>
      <c r="C204" s="580"/>
      <c r="D204" s="580"/>
      <c r="E204" s="580" t="s">
        <v>3057</v>
      </c>
      <c r="F204" s="580" t="s">
        <v>3051</v>
      </c>
      <c r="G204" s="580"/>
      <c r="H204" s="580" t="s">
        <v>820</v>
      </c>
      <c r="I204" s="580"/>
      <c r="J204" s="580" t="s">
        <v>3058</v>
      </c>
      <c r="K204" s="580"/>
      <c r="L204" s="580"/>
      <c r="M204" s="580"/>
      <c r="N204" s="580"/>
      <c r="O204" s="580"/>
      <c r="P204" s="581"/>
      <c r="Q204" s="580"/>
      <c r="R204" s="581"/>
      <c r="S204" s="580"/>
      <c r="T204" s="581">
        <v>449</v>
      </c>
      <c r="U204" s="580"/>
      <c r="V204" s="581">
        <v>0</v>
      </c>
      <c r="W204" s="580"/>
      <c r="X204" s="581">
        <v>0</v>
      </c>
      <c r="Y204" s="580"/>
      <c r="Z204" s="581">
        <v>449</v>
      </c>
      <c r="AA204" s="580"/>
      <c r="AB204" s="580"/>
      <c r="AC204" s="580"/>
      <c r="AD204" s="581">
        <v>882</v>
      </c>
      <c r="AE204" s="580"/>
      <c r="AF204" s="581">
        <v>0</v>
      </c>
      <c r="AG204" s="580"/>
      <c r="AH204" s="587">
        <v>46031</v>
      </c>
      <c r="AI204" s="580"/>
      <c r="AJ204" s="581">
        <v>9.6</v>
      </c>
    </row>
    <row r="205" spans="1:36">
      <c r="A205" s="580"/>
      <c r="B205" s="580"/>
      <c r="C205" s="580"/>
      <c r="D205" s="580"/>
      <c r="E205" s="580" t="s">
        <v>3059</v>
      </c>
      <c r="F205" s="580" t="s">
        <v>3051</v>
      </c>
      <c r="G205" s="580"/>
      <c r="H205" s="580" t="s">
        <v>880</v>
      </c>
      <c r="I205" s="580"/>
      <c r="J205" s="580" t="s">
        <v>3060</v>
      </c>
      <c r="K205" s="580"/>
      <c r="L205" s="580"/>
      <c r="M205" s="580"/>
      <c r="N205" s="580"/>
      <c r="O205" s="580"/>
      <c r="P205" s="581"/>
      <c r="Q205" s="580"/>
      <c r="R205" s="581"/>
      <c r="S205" s="580"/>
      <c r="T205" s="581">
        <v>51</v>
      </c>
      <c r="U205" s="580"/>
      <c r="V205" s="581">
        <v>0</v>
      </c>
      <c r="W205" s="580"/>
      <c r="X205" s="581">
        <v>0</v>
      </c>
      <c r="Y205" s="580"/>
      <c r="Z205" s="581">
        <v>51</v>
      </c>
      <c r="AA205" s="580"/>
      <c r="AB205" s="580"/>
      <c r="AC205" s="580"/>
      <c r="AD205" s="581">
        <v>270</v>
      </c>
      <c r="AE205" s="580"/>
      <c r="AF205" s="581">
        <v>0</v>
      </c>
      <c r="AG205" s="580"/>
      <c r="AH205" s="587">
        <v>45995</v>
      </c>
      <c r="AI205" s="580"/>
      <c r="AJ205" s="581">
        <v>12.8</v>
      </c>
    </row>
    <row r="206" spans="1:36">
      <c r="A206" s="580"/>
      <c r="B206" s="580"/>
      <c r="C206" s="580"/>
      <c r="D206" s="580"/>
      <c r="E206" s="580" t="s">
        <v>3061</v>
      </c>
      <c r="F206" s="580" t="s">
        <v>3051</v>
      </c>
      <c r="G206" s="580"/>
      <c r="H206" s="580" t="s">
        <v>864</v>
      </c>
      <c r="I206" s="580"/>
      <c r="J206" s="580" t="s">
        <v>3062</v>
      </c>
      <c r="K206" s="580"/>
      <c r="L206" s="580"/>
      <c r="M206" s="580"/>
      <c r="N206" s="580"/>
      <c r="O206" s="580"/>
      <c r="P206" s="581"/>
      <c r="Q206" s="580"/>
      <c r="R206" s="581"/>
      <c r="S206" s="580"/>
      <c r="T206" s="581">
        <v>200</v>
      </c>
      <c r="U206" s="580"/>
      <c r="V206" s="581">
        <v>0</v>
      </c>
      <c r="W206" s="580"/>
      <c r="X206" s="581">
        <v>0</v>
      </c>
      <c r="Y206" s="580"/>
      <c r="Z206" s="581">
        <v>200</v>
      </c>
      <c r="AA206" s="580"/>
      <c r="AB206" s="580"/>
      <c r="AC206" s="580"/>
      <c r="AD206" s="581">
        <v>144</v>
      </c>
      <c r="AE206" s="580"/>
      <c r="AF206" s="581">
        <v>0</v>
      </c>
      <c r="AG206" s="580"/>
      <c r="AH206" s="587">
        <v>46031</v>
      </c>
      <c r="AI206" s="580"/>
      <c r="AJ206" s="581">
        <v>0</v>
      </c>
    </row>
    <row r="207" spans="1:36">
      <c r="A207" s="580"/>
      <c r="B207" s="580"/>
      <c r="C207" s="580"/>
      <c r="D207" s="580"/>
      <c r="E207" s="580" t="s">
        <v>3063</v>
      </c>
      <c r="F207" s="580" t="s">
        <v>3051</v>
      </c>
      <c r="G207" s="580"/>
      <c r="H207" s="580" t="s">
        <v>876</v>
      </c>
      <c r="I207" s="580"/>
      <c r="J207" s="580" t="s">
        <v>3064</v>
      </c>
      <c r="K207" s="580"/>
      <c r="L207" s="580"/>
      <c r="M207" s="580"/>
      <c r="N207" s="580"/>
      <c r="O207" s="580"/>
      <c r="P207" s="581"/>
      <c r="Q207" s="580"/>
      <c r="R207" s="581"/>
      <c r="S207" s="580"/>
      <c r="T207" s="581">
        <v>105</v>
      </c>
      <c r="U207" s="580"/>
      <c r="V207" s="581">
        <v>0</v>
      </c>
      <c r="W207" s="580"/>
      <c r="X207" s="581">
        <v>0</v>
      </c>
      <c r="Y207" s="580"/>
      <c r="Z207" s="581">
        <v>105</v>
      </c>
      <c r="AA207" s="580"/>
      <c r="AB207" s="580"/>
      <c r="AC207" s="580"/>
      <c r="AD207" s="581">
        <v>105</v>
      </c>
      <c r="AE207" s="580"/>
      <c r="AF207" s="581">
        <v>0</v>
      </c>
      <c r="AG207" s="580"/>
      <c r="AH207" s="587">
        <v>46031</v>
      </c>
      <c r="AI207" s="580"/>
      <c r="AJ207" s="581">
        <v>0</v>
      </c>
    </row>
    <row r="208" spans="1:36">
      <c r="A208" s="580"/>
      <c r="B208" s="580"/>
      <c r="C208" s="580"/>
      <c r="D208" s="580"/>
      <c r="E208" s="580" t="s">
        <v>3065</v>
      </c>
      <c r="F208" s="580" t="s">
        <v>3051</v>
      </c>
      <c r="G208" s="580"/>
      <c r="H208" s="580" t="s">
        <v>1831</v>
      </c>
      <c r="I208" s="580"/>
      <c r="J208" s="580" t="s">
        <v>3066</v>
      </c>
      <c r="K208" s="580"/>
      <c r="L208" s="580"/>
      <c r="M208" s="580"/>
      <c r="N208" s="580"/>
      <c r="O208" s="580"/>
      <c r="P208" s="581"/>
      <c r="Q208" s="580"/>
      <c r="R208" s="581"/>
      <c r="S208" s="580"/>
      <c r="T208" s="581">
        <v>180</v>
      </c>
      <c r="U208" s="580"/>
      <c r="V208" s="581">
        <v>0</v>
      </c>
      <c r="W208" s="580"/>
      <c r="X208" s="581">
        <v>0</v>
      </c>
      <c r="Y208" s="580"/>
      <c r="Z208" s="581">
        <v>180</v>
      </c>
      <c r="AA208" s="580"/>
      <c r="AB208" s="580"/>
      <c r="AC208" s="580"/>
      <c r="AD208" s="581">
        <v>135</v>
      </c>
      <c r="AE208" s="580"/>
      <c r="AF208" s="581">
        <v>0</v>
      </c>
      <c r="AG208" s="580"/>
      <c r="AH208" s="587">
        <v>46031</v>
      </c>
      <c r="AI208" s="580"/>
      <c r="AJ208" s="581">
        <v>0</v>
      </c>
    </row>
    <row r="209" spans="1:36">
      <c r="A209" s="580"/>
      <c r="B209" s="580"/>
      <c r="C209" s="580"/>
      <c r="D209" s="580"/>
      <c r="E209" s="580" t="s">
        <v>3067</v>
      </c>
      <c r="F209" s="580" t="s">
        <v>3051</v>
      </c>
      <c r="G209" s="580"/>
      <c r="H209" s="580" t="s">
        <v>786</v>
      </c>
      <c r="I209" s="580"/>
      <c r="J209" s="580" t="s">
        <v>3068</v>
      </c>
      <c r="K209" s="580"/>
      <c r="L209" s="580"/>
      <c r="M209" s="580"/>
      <c r="N209" s="580"/>
      <c r="O209" s="580"/>
      <c r="P209" s="581"/>
      <c r="Q209" s="580"/>
      <c r="R209" s="581"/>
      <c r="S209" s="580"/>
      <c r="T209" s="581">
        <v>1000</v>
      </c>
      <c r="U209" s="580"/>
      <c r="V209" s="581">
        <v>0</v>
      </c>
      <c r="W209" s="580"/>
      <c r="X209" s="581">
        <v>0</v>
      </c>
      <c r="Y209" s="580"/>
      <c r="Z209" s="581">
        <v>1000</v>
      </c>
      <c r="AA209" s="580"/>
      <c r="AB209" s="580"/>
      <c r="AC209" s="580"/>
      <c r="AD209" s="581">
        <v>1300</v>
      </c>
      <c r="AE209" s="580"/>
      <c r="AF209" s="581">
        <v>0</v>
      </c>
      <c r="AG209" s="580"/>
      <c r="AH209" s="587">
        <v>46031</v>
      </c>
      <c r="AI209" s="580"/>
      <c r="AJ209" s="581">
        <v>0</v>
      </c>
    </row>
    <row r="210" spans="1:36">
      <c r="A210" s="580"/>
      <c r="B210" s="580"/>
      <c r="C210" s="580"/>
      <c r="D210" s="580"/>
      <c r="E210" s="580" t="s">
        <v>3069</v>
      </c>
      <c r="F210" s="580" t="s">
        <v>3051</v>
      </c>
      <c r="G210" s="580"/>
      <c r="H210" s="580" t="s">
        <v>808</v>
      </c>
      <c r="I210" s="580"/>
      <c r="J210" s="580" t="s">
        <v>3070</v>
      </c>
      <c r="K210" s="580"/>
      <c r="L210" s="580"/>
      <c r="M210" s="580"/>
      <c r="N210" s="580"/>
      <c r="O210" s="580"/>
      <c r="P210" s="581"/>
      <c r="Q210" s="580"/>
      <c r="R210" s="581"/>
      <c r="S210" s="580"/>
      <c r="T210" s="581">
        <v>996</v>
      </c>
      <c r="U210" s="580"/>
      <c r="V210" s="581">
        <v>225</v>
      </c>
      <c r="W210" s="580"/>
      <c r="X210" s="581">
        <v>0</v>
      </c>
      <c r="Y210" s="580"/>
      <c r="Z210" s="581">
        <v>771</v>
      </c>
      <c r="AA210" s="580"/>
      <c r="AB210" s="580"/>
      <c r="AC210" s="580"/>
      <c r="AD210" s="581">
        <v>594</v>
      </c>
      <c r="AE210" s="580"/>
      <c r="AF210" s="581">
        <v>0</v>
      </c>
      <c r="AG210" s="580"/>
      <c r="AH210" s="587">
        <v>46031</v>
      </c>
      <c r="AI210" s="580"/>
      <c r="AJ210" s="581">
        <v>0</v>
      </c>
    </row>
    <row r="211" spans="1:36" ht="16.5" thickBot="1">
      <c r="A211" s="580"/>
      <c r="B211" s="580"/>
      <c r="C211" s="580"/>
      <c r="D211" s="580"/>
      <c r="E211" s="580" t="s">
        <v>3071</v>
      </c>
      <c r="F211" s="580" t="s">
        <v>3051</v>
      </c>
      <c r="G211" s="580"/>
      <c r="H211" s="580" t="s">
        <v>825</v>
      </c>
      <c r="I211" s="580"/>
      <c r="J211" s="580" t="s">
        <v>3072</v>
      </c>
      <c r="K211" s="580"/>
      <c r="L211" s="580"/>
      <c r="M211" s="580"/>
      <c r="N211" s="580"/>
      <c r="O211" s="580"/>
      <c r="P211" s="581"/>
      <c r="Q211" s="580"/>
      <c r="R211" s="581"/>
      <c r="S211" s="580"/>
      <c r="T211" s="581">
        <v>198</v>
      </c>
      <c r="U211" s="580"/>
      <c r="V211" s="581">
        <v>0</v>
      </c>
      <c r="W211" s="580"/>
      <c r="X211" s="581">
        <v>0</v>
      </c>
      <c r="Y211" s="580"/>
      <c r="Z211" s="581">
        <v>198</v>
      </c>
      <c r="AA211" s="580"/>
      <c r="AB211" s="580"/>
      <c r="AC211" s="580"/>
      <c r="AD211" s="581">
        <v>198</v>
      </c>
      <c r="AE211" s="580"/>
      <c r="AF211" s="581">
        <v>0</v>
      </c>
      <c r="AG211" s="580"/>
      <c r="AH211" s="587">
        <v>46031</v>
      </c>
      <c r="AI211" s="580"/>
      <c r="AJ211" s="581">
        <v>0</v>
      </c>
    </row>
    <row r="212" spans="1:36" ht="16.5" thickBot="1">
      <c r="A212" s="580"/>
      <c r="B212" s="580"/>
      <c r="C212" s="580"/>
      <c r="D212" s="580" t="s">
        <v>2705</v>
      </c>
      <c r="E212" s="580"/>
      <c r="F212" s="580"/>
      <c r="G212" s="580"/>
      <c r="H212" s="580"/>
      <c r="I212" s="580"/>
      <c r="J212" s="580"/>
      <c r="K212" s="580"/>
      <c r="L212" s="580"/>
      <c r="M212" s="580"/>
      <c r="N212" s="584"/>
      <c r="O212" s="580"/>
      <c r="P212" s="581"/>
      <c r="Q212" s="580"/>
      <c r="R212" s="581"/>
      <c r="S212" s="580"/>
      <c r="T212" s="585">
        <v>4234</v>
      </c>
      <c r="U212" s="580"/>
      <c r="V212" s="585">
        <v>225</v>
      </c>
      <c r="W212" s="580"/>
      <c r="X212" s="585">
        <v>0</v>
      </c>
      <c r="Y212" s="580"/>
      <c r="Z212" s="585">
        <v>4009</v>
      </c>
      <c r="AA212" s="580"/>
      <c r="AB212" s="580"/>
      <c r="AC212" s="580"/>
      <c r="AD212" s="585">
        <v>4614</v>
      </c>
      <c r="AE212" s="580"/>
      <c r="AF212" s="581"/>
      <c r="AG212" s="580"/>
      <c r="AH212" s="587"/>
      <c r="AI212" s="580"/>
      <c r="AJ212" s="585">
        <v>38.4</v>
      </c>
    </row>
    <row r="213" spans="1:36">
      <c r="A213" s="580"/>
      <c r="B213" s="580"/>
      <c r="C213" s="580" t="s">
        <v>3073</v>
      </c>
      <c r="D213" s="580"/>
      <c r="E213" s="580"/>
      <c r="F213" s="580"/>
      <c r="G213" s="580"/>
      <c r="H213" s="580"/>
      <c r="I213" s="580"/>
      <c r="J213" s="580"/>
      <c r="K213" s="580"/>
      <c r="L213" s="580"/>
      <c r="M213" s="580"/>
      <c r="N213" s="580"/>
      <c r="O213" s="580"/>
      <c r="P213" s="581"/>
      <c r="Q213" s="580"/>
      <c r="R213" s="581"/>
      <c r="S213" s="580"/>
      <c r="T213" s="581">
        <v>4234</v>
      </c>
      <c r="U213" s="580"/>
      <c r="V213" s="581">
        <v>225</v>
      </c>
      <c r="W213" s="580"/>
      <c r="X213" s="581">
        <v>0</v>
      </c>
      <c r="Y213" s="580"/>
      <c r="Z213" s="581">
        <v>4009</v>
      </c>
      <c r="AA213" s="580"/>
      <c r="AB213" s="580"/>
      <c r="AC213" s="580"/>
      <c r="AD213" s="581">
        <v>4614</v>
      </c>
      <c r="AE213" s="580"/>
      <c r="AF213" s="581"/>
      <c r="AG213" s="580"/>
      <c r="AH213" s="587"/>
      <c r="AI213" s="580"/>
      <c r="AJ213" s="581">
        <v>38.4</v>
      </c>
    </row>
    <row r="214" spans="1:36">
      <c r="A214" s="578"/>
      <c r="B214" s="578"/>
      <c r="C214" s="578" t="s">
        <v>1704</v>
      </c>
      <c r="D214" s="578"/>
      <c r="E214" s="578"/>
      <c r="F214" s="578"/>
      <c r="G214" s="578"/>
      <c r="H214" s="578"/>
      <c r="I214" s="578"/>
      <c r="J214" s="578"/>
      <c r="K214" s="578"/>
      <c r="L214" s="578"/>
      <c r="M214" s="578"/>
      <c r="N214" s="578"/>
      <c r="O214" s="578"/>
      <c r="P214" s="579"/>
      <c r="Q214" s="578"/>
      <c r="R214" s="579"/>
      <c r="S214" s="578"/>
      <c r="T214" s="579"/>
      <c r="U214" s="578"/>
      <c r="V214" s="579"/>
      <c r="W214" s="578"/>
      <c r="X214" s="579"/>
      <c r="Y214" s="578"/>
      <c r="Z214" s="579"/>
      <c r="AA214" s="578"/>
      <c r="AB214" s="578"/>
      <c r="AC214" s="578"/>
      <c r="AD214" s="579"/>
      <c r="AE214" s="578"/>
      <c r="AF214" s="579"/>
      <c r="AG214" s="578"/>
      <c r="AH214" s="586"/>
      <c r="AI214" s="578"/>
      <c r="AJ214" s="579"/>
    </row>
    <row r="215" spans="1:36">
      <c r="A215" s="578"/>
      <c r="B215" s="578"/>
      <c r="C215" s="578"/>
      <c r="D215" s="578" t="s">
        <v>2695</v>
      </c>
      <c r="E215" s="578"/>
      <c r="F215" s="578"/>
      <c r="G215" s="578"/>
      <c r="H215" s="578"/>
      <c r="I215" s="578"/>
      <c r="J215" s="578"/>
      <c r="K215" s="578"/>
      <c r="L215" s="578"/>
      <c r="M215" s="578"/>
      <c r="N215" s="578"/>
      <c r="O215" s="578"/>
      <c r="P215" s="579"/>
      <c r="Q215" s="578"/>
      <c r="R215" s="579"/>
      <c r="S215" s="578"/>
      <c r="T215" s="579"/>
      <c r="U215" s="578"/>
      <c r="V215" s="579"/>
      <c r="W215" s="578"/>
      <c r="X215" s="579"/>
      <c r="Y215" s="578"/>
      <c r="Z215" s="579"/>
      <c r="AA215" s="578"/>
      <c r="AB215" s="578"/>
      <c r="AC215" s="578"/>
      <c r="AD215" s="579"/>
      <c r="AE215" s="578"/>
      <c r="AF215" s="579"/>
      <c r="AG215" s="578"/>
      <c r="AH215" s="586"/>
      <c r="AI215" s="578"/>
      <c r="AJ215" s="579"/>
    </row>
    <row r="216" spans="1:36">
      <c r="A216" s="580"/>
      <c r="B216" s="580"/>
      <c r="C216" s="580"/>
      <c r="D216" s="580"/>
      <c r="E216" s="580" t="s">
        <v>3074</v>
      </c>
      <c r="F216" s="580" t="s">
        <v>3075</v>
      </c>
      <c r="G216" s="580"/>
      <c r="H216" s="580" t="s">
        <v>597</v>
      </c>
      <c r="I216" s="580"/>
      <c r="J216" s="580" t="s">
        <v>1710</v>
      </c>
      <c r="K216" s="580"/>
      <c r="L216" s="580"/>
      <c r="M216" s="580"/>
      <c r="N216" s="580"/>
      <c r="O216" s="580"/>
      <c r="P216" s="581"/>
      <c r="Q216" s="580"/>
      <c r="R216" s="581"/>
      <c r="S216" s="580"/>
      <c r="T216" s="581">
        <v>0</v>
      </c>
      <c r="U216" s="580"/>
      <c r="V216" s="581">
        <v>0</v>
      </c>
      <c r="W216" s="580"/>
      <c r="X216" s="581">
        <v>0</v>
      </c>
      <c r="Y216" s="580"/>
      <c r="Z216" s="581">
        <v>0</v>
      </c>
      <c r="AA216" s="580"/>
      <c r="AB216" s="580"/>
      <c r="AC216" s="580"/>
      <c r="AD216" s="581">
        <v>0</v>
      </c>
      <c r="AE216" s="580"/>
      <c r="AF216" s="581">
        <v>0</v>
      </c>
      <c r="AG216" s="580"/>
      <c r="AH216" s="587"/>
      <c r="AI216" s="580"/>
      <c r="AJ216" s="581">
        <v>0</v>
      </c>
    </row>
    <row r="217" spans="1:36" ht="16.5" thickBot="1">
      <c r="A217" s="580"/>
      <c r="B217" s="580"/>
      <c r="C217" s="580"/>
      <c r="D217" s="580"/>
      <c r="E217" s="580" t="s">
        <v>3076</v>
      </c>
      <c r="F217" s="580" t="s">
        <v>3075</v>
      </c>
      <c r="G217" s="580"/>
      <c r="H217" s="580" t="s">
        <v>604</v>
      </c>
      <c r="I217" s="580"/>
      <c r="J217" s="580" t="s">
        <v>2484</v>
      </c>
      <c r="K217" s="580"/>
      <c r="L217" s="580"/>
      <c r="M217" s="580"/>
      <c r="N217" s="580"/>
      <c r="O217" s="580"/>
      <c r="P217" s="581"/>
      <c r="Q217" s="580"/>
      <c r="R217" s="581"/>
      <c r="S217" s="580"/>
      <c r="T217" s="581">
        <v>0</v>
      </c>
      <c r="U217" s="580"/>
      <c r="V217" s="581">
        <v>0</v>
      </c>
      <c r="W217" s="580"/>
      <c r="X217" s="581">
        <v>0</v>
      </c>
      <c r="Y217" s="580"/>
      <c r="Z217" s="581">
        <v>0</v>
      </c>
      <c r="AA217" s="580"/>
      <c r="AB217" s="580"/>
      <c r="AC217" s="580"/>
      <c r="AD217" s="581">
        <v>500</v>
      </c>
      <c r="AE217" s="580"/>
      <c r="AF217" s="581">
        <v>0</v>
      </c>
      <c r="AG217" s="580"/>
      <c r="AH217" s="587">
        <v>45929</v>
      </c>
      <c r="AI217" s="580"/>
      <c r="AJ217" s="581">
        <v>0</v>
      </c>
    </row>
    <row r="218" spans="1:36" ht="16.5" thickBot="1">
      <c r="A218" s="580"/>
      <c r="B218" s="580"/>
      <c r="C218" s="580"/>
      <c r="D218" s="580" t="s">
        <v>2705</v>
      </c>
      <c r="E218" s="580"/>
      <c r="F218" s="580"/>
      <c r="G218" s="580"/>
      <c r="H218" s="580"/>
      <c r="I218" s="580"/>
      <c r="J218" s="580"/>
      <c r="K218" s="580"/>
      <c r="L218" s="580"/>
      <c r="M218" s="580"/>
      <c r="N218" s="584"/>
      <c r="O218" s="580"/>
      <c r="P218" s="581"/>
      <c r="Q218" s="580"/>
      <c r="R218" s="581"/>
      <c r="S218" s="580"/>
      <c r="T218" s="585">
        <v>0</v>
      </c>
      <c r="U218" s="580"/>
      <c r="V218" s="585">
        <v>0</v>
      </c>
      <c r="W218" s="580"/>
      <c r="X218" s="585">
        <v>0</v>
      </c>
      <c r="Y218" s="580"/>
      <c r="Z218" s="585">
        <v>0</v>
      </c>
      <c r="AA218" s="580"/>
      <c r="AB218" s="580"/>
      <c r="AC218" s="580"/>
      <c r="AD218" s="585">
        <v>500</v>
      </c>
      <c r="AE218" s="580"/>
      <c r="AF218" s="581"/>
      <c r="AG218" s="580"/>
      <c r="AH218" s="587"/>
      <c r="AI218" s="580"/>
      <c r="AJ218" s="585">
        <v>0</v>
      </c>
    </row>
    <row r="219" spans="1:36">
      <c r="A219" s="580"/>
      <c r="B219" s="580"/>
      <c r="C219" s="580" t="s">
        <v>3077</v>
      </c>
      <c r="D219" s="580"/>
      <c r="E219" s="580"/>
      <c r="F219" s="580"/>
      <c r="G219" s="580"/>
      <c r="H219" s="580"/>
      <c r="I219" s="580"/>
      <c r="J219" s="580"/>
      <c r="K219" s="580"/>
      <c r="L219" s="580"/>
      <c r="M219" s="580"/>
      <c r="N219" s="580"/>
      <c r="O219" s="580"/>
      <c r="P219" s="581"/>
      <c r="Q219" s="580"/>
      <c r="R219" s="581"/>
      <c r="S219" s="580"/>
      <c r="T219" s="581">
        <v>0</v>
      </c>
      <c r="U219" s="580"/>
      <c r="V219" s="581">
        <v>0</v>
      </c>
      <c r="W219" s="580"/>
      <c r="X219" s="581">
        <v>0</v>
      </c>
      <c r="Y219" s="580"/>
      <c r="Z219" s="581">
        <v>0</v>
      </c>
      <c r="AA219" s="580"/>
      <c r="AB219" s="580"/>
      <c r="AC219" s="580"/>
      <c r="AD219" s="581">
        <v>500</v>
      </c>
      <c r="AE219" s="580"/>
      <c r="AF219" s="581"/>
      <c r="AG219" s="580"/>
      <c r="AH219" s="587"/>
      <c r="AI219" s="580"/>
      <c r="AJ219" s="581">
        <v>0</v>
      </c>
    </row>
    <row r="220" spans="1:36">
      <c r="A220" s="578"/>
      <c r="B220" s="578"/>
      <c r="C220" s="578" t="s">
        <v>1729</v>
      </c>
      <c r="D220" s="578"/>
      <c r="E220" s="578"/>
      <c r="F220" s="578"/>
      <c r="G220" s="578"/>
      <c r="H220" s="578"/>
      <c r="I220" s="578"/>
      <c r="J220" s="578"/>
      <c r="K220" s="578"/>
      <c r="L220" s="578"/>
      <c r="M220" s="578"/>
      <c r="N220" s="578"/>
      <c r="O220" s="578"/>
      <c r="P220" s="579"/>
      <c r="Q220" s="578"/>
      <c r="R220" s="579"/>
      <c r="S220" s="578"/>
      <c r="T220" s="579"/>
      <c r="U220" s="578"/>
      <c r="V220" s="579"/>
      <c r="W220" s="578"/>
      <c r="X220" s="579"/>
      <c r="Y220" s="578"/>
      <c r="Z220" s="579"/>
      <c r="AA220" s="578"/>
      <c r="AB220" s="578"/>
      <c r="AC220" s="578"/>
      <c r="AD220" s="579"/>
      <c r="AE220" s="578"/>
      <c r="AF220" s="579"/>
      <c r="AG220" s="578"/>
      <c r="AH220" s="586"/>
      <c r="AI220" s="578"/>
      <c r="AJ220" s="579"/>
    </row>
    <row r="221" spans="1:36">
      <c r="A221" s="578"/>
      <c r="B221" s="578"/>
      <c r="C221" s="578"/>
      <c r="D221" s="578" t="s">
        <v>2734</v>
      </c>
      <c r="E221" s="578"/>
      <c r="F221" s="578"/>
      <c r="G221" s="578"/>
      <c r="H221" s="578"/>
      <c r="I221" s="578"/>
      <c r="J221" s="578"/>
      <c r="K221" s="578"/>
      <c r="L221" s="578"/>
      <c r="M221" s="578"/>
      <c r="N221" s="578"/>
      <c r="O221" s="578"/>
      <c r="P221" s="579"/>
      <c r="Q221" s="578"/>
      <c r="R221" s="579"/>
      <c r="S221" s="578"/>
      <c r="T221" s="579"/>
      <c r="U221" s="578"/>
      <c r="V221" s="579"/>
      <c r="W221" s="578"/>
      <c r="X221" s="579"/>
      <c r="Y221" s="578"/>
      <c r="Z221" s="579"/>
      <c r="AA221" s="578"/>
      <c r="AB221" s="578"/>
      <c r="AC221" s="578"/>
      <c r="AD221" s="579"/>
      <c r="AE221" s="578"/>
      <c r="AF221" s="579"/>
      <c r="AG221" s="578"/>
      <c r="AH221" s="586"/>
      <c r="AI221" s="578"/>
      <c r="AJ221" s="579"/>
    </row>
    <row r="222" spans="1:36">
      <c r="A222" s="580"/>
      <c r="B222" s="580"/>
      <c r="C222" s="580"/>
      <c r="D222" s="580"/>
      <c r="E222" s="580" t="s">
        <v>3078</v>
      </c>
      <c r="F222" s="580" t="s">
        <v>3079</v>
      </c>
      <c r="G222" s="580"/>
      <c r="H222" s="580" t="s">
        <v>51</v>
      </c>
      <c r="I222" s="580"/>
      <c r="J222" s="580" t="s">
        <v>3080</v>
      </c>
      <c r="K222" s="580"/>
      <c r="L222" s="580"/>
      <c r="M222" s="580"/>
      <c r="N222" s="580"/>
      <c r="O222" s="580"/>
      <c r="P222" s="581"/>
      <c r="Q222" s="580"/>
      <c r="R222" s="581"/>
      <c r="S222" s="580"/>
      <c r="T222" s="581">
        <v>0</v>
      </c>
      <c r="U222" s="580"/>
      <c r="V222" s="581">
        <v>12</v>
      </c>
      <c r="W222" s="580"/>
      <c r="X222" s="581">
        <v>0</v>
      </c>
      <c r="Y222" s="580"/>
      <c r="Z222" s="581">
        <v>-12</v>
      </c>
      <c r="AA222" s="580"/>
      <c r="AB222" s="580"/>
      <c r="AC222" s="580"/>
      <c r="AD222" s="581">
        <v>0</v>
      </c>
      <c r="AE222" s="580"/>
      <c r="AF222" s="581">
        <v>0</v>
      </c>
      <c r="AG222" s="580"/>
      <c r="AH222" s="587"/>
      <c r="AI222" s="580"/>
      <c r="AJ222" s="581">
        <v>0</v>
      </c>
    </row>
    <row r="223" spans="1:36">
      <c r="A223" s="580"/>
      <c r="B223" s="580"/>
      <c r="C223" s="580"/>
      <c r="D223" s="580"/>
      <c r="E223" s="580" t="s">
        <v>3081</v>
      </c>
      <c r="F223" s="580" t="s">
        <v>3079</v>
      </c>
      <c r="G223" s="580"/>
      <c r="H223" s="580" t="s">
        <v>55</v>
      </c>
      <c r="I223" s="580"/>
      <c r="J223" s="580" t="s">
        <v>3082</v>
      </c>
      <c r="K223" s="580"/>
      <c r="L223" s="580"/>
      <c r="M223" s="580"/>
      <c r="N223" s="580"/>
      <c r="O223" s="580"/>
      <c r="P223" s="581"/>
      <c r="Q223" s="580"/>
      <c r="R223" s="581"/>
      <c r="S223" s="580"/>
      <c r="T223" s="581">
        <v>0</v>
      </c>
      <c r="U223" s="580"/>
      <c r="V223" s="581">
        <v>12</v>
      </c>
      <c r="W223" s="580"/>
      <c r="X223" s="581">
        <v>0</v>
      </c>
      <c r="Y223" s="580"/>
      <c r="Z223" s="581">
        <v>-12</v>
      </c>
      <c r="AA223" s="580"/>
      <c r="AB223" s="580"/>
      <c r="AC223" s="580"/>
      <c r="AD223" s="581">
        <v>0</v>
      </c>
      <c r="AE223" s="580"/>
      <c r="AF223" s="581">
        <v>0</v>
      </c>
      <c r="AG223" s="580"/>
      <c r="AH223" s="587"/>
      <c r="AI223" s="580"/>
      <c r="AJ223" s="581">
        <v>0</v>
      </c>
    </row>
    <row r="224" spans="1:36">
      <c r="A224" s="580"/>
      <c r="B224" s="580"/>
      <c r="C224" s="580"/>
      <c r="D224" s="580"/>
      <c r="E224" s="580" t="s">
        <v>3083</v>
      </c>
      <c r="F224" s="580" t="s">
        <v>3079</v>
      </c>
      <c r="G224" s="580"/>
      <c r="H224" s="580" t="s">
        <v>57</v>
      </c>
      <c r="I224" s="580"/>
      <c r="J224" s="580" t="s">
        <v>3084</v>
      </c>
      <c r="K224" s="580"/>
      <c r="L224" s="580"/>
      <c r="M224" s="580"/>
      <c r="N224" s="580"/>
      <c r="O224" s="580"/>
      <c r="P224" s="581"/>
      <c r="Q224" s="580"/>
      <c r="R224" s="581"/>
      <c r="S224" s="580"/>
      <c r="T224" s="581">
        <v>0</v>
      </c>
      <c r="U224" s="580"/>
      <c r="V224" s="581">
        <v>12</v>
      </c>
      <c r="W224" s="580"/>
      <c r="X224" s="581">
        <v>0</v>
      </c>
      <c r="Y224" s="580"/>
      <c r="Z224" s="581">
        <v>-12</v>
      </c>
      <c r="AA224" s="580"/>
      <c r="AB224" s="580"/>
      <c r="AC224" s="580"/>
      <c r="AD224" s="581">
        <v>0</v>
      </c>
      <c r="AE224" s="580"/>
      <c r="AF224" s="581">
        <v>0</v>
      </c>
      <c r="AG224" s="580"/>
      <c r="AH224" s="587"/>
      <c r="AI224" s="580"/>
      <c r="AJ224" s="581">
        <v>0</v>
      </c>
    </row>
    <row r="225" spans="1:36">
      <c r="A225" s="580"/>
      <c r="B225" s="580"/>
      <c r="C225" s="580"/>
      <c r="D225" s="580"/>
      <c r="E225" s="580" t="s">
        <v>3085</v>
      </c>
      <c r="F225" s="580" t="s">
        <v>3079</v>
      </c>
      <c r="G225" s="580"/>
      <c r="H225" s="580" t="s">
        <v>59</v>
      </c>
      <c r="I225" s="580"/>
      <c r="J225" s="580" t="s">
        <v>3086</v>
      </c>
      <c r="K225" s="580"/>
      <c r="L225" s="580"/>
      <c r="M225" s="580"/>
      <c r="N225" s="580"/>
      <c r="O225" s="580"/>
      <c r="P225" s="581"/>
      <c r="Q225" s="580"/>
      <c r="R225" s="581"/>
      <c r="S225" s="580"/>
      <c r="T225" s="581">
        <v>0</v>
      </c>
      <c r="U225" s="580"/>
      <c r="V225" s="581">
        <v>12</v>
      </c>
      <c r="W225" s="580"/>
      <c r="X225" s="581">
        <v>0</v>
      </c>
      <c r="Y225" s="580"/>
      <c r="Z225" s="581">
        <v>-12</v>
      </c>
      <c r="AA225" s="580"/>
      <c r="AB225" s="580"/>
      <c r="AC225" s="580"/>
      <c r="AD225" s="581">
        <v>0</v>
      </c>
      <c r="AE225" s="580"/>
      <c r="AF225" s="581">
        <v>0</v>
      </c>
      <c r="AG225" s="580"/>
      <c r="AH225" s="587"/>
      <c r="AI225" s="580"/>
      <c r="AJ225" s="581">
        <v>0</v>
      </c>
    </row>
    <row r="226" spans="1:36">
      <c r="A226" s="580"/>
      <c r="B226" s="580"/>
      <c r="C226" s="580"/>
      <c r="D226" s="580"/>
      <c r="E226" s="580" t="s">
        <v>3087</v>
      </c>
      <c r="F226" s="580" t="s">
        <v>3079</v>
      </c>
      <c r="G226" s="580"/>
      <c r="H226" s="580" t="s">
        <v>61</v>
      </c>
      <c r="I226" s="580"/>
      <c r="J226" s="580" t="s">
        <v>3088</v>
      </c>
      <c r="K226" s="580"/>
      <c r="L226" s="580"/>
      <c r="M226" s="580"/>
      <c r="N226" s="580"/>
      <c r="O226" s="580"/>
      <c r="P226" s="581"/>
      <c r="Q226" s="580"/>
      <c r="R226" s="581"/>
      <c r="S226" s="580"/>
      <c r="T226" s="581">
        <v>0</v>
      </c>
      <c r="U226" s="580"/>
      <c r="V226" s="581">
        <v>0</v>
      </c>
      <c r="W226" s="580"/>
      <c r="X226" s="581">
        <v>0</v>
      </c>
      <c r="Y226" s="580"/>
      <c r="Z226" s="581">
        <v>0</v>
      </c>
      <c r="AA226" s="580"/>
      <c r="AB226" s="580"/>
      <c r="AC226" s="580"/>
      <c r="AD226" s="581">
        <v>0</v>
      </c>
      <c r="AE226" s="580"/>
      <c r="AF226" s="581">
        <v>0</v>
      </c>
      <c r="AG226" s="580"/>
      <c r="AH226" s="587"/>
      <c r="AI226" s="580"/>
      <c r="AJ226" s="581">
        <v>0</v>
      </c>
    </row>
    <row r="227" spans="1:36">
      <c r="A227" s="580"/>
      <c r="B227" s="580"/>
      <c r="C227" s="580"/>
      <c r="D227" s="580"/>
      <c r="E227" s="580" t="s">
        <v>3089</v>
      </c>
      <c r="F227" s="580" t="s">
        <v>3079</v>
      </c>
      <c r="G227" s="580"/>
      <c r="H227" s="580" t="s">
        <v>63</v>
      </c>
      <c r="I227" s="580"/>
      <c r="J227" s="580" t="s">
        <v>3090</v>
      </c>
      <c r="K227" s="580"/>
      <c r="L227" s="580"/>
      <c r="M227" s="580"/>
      <c r="N227" s="580"/>
      <c r="O227" s="580"/>
      <c r="P227" s="581"/>
      <c r="Q227" s="580"/>
      <c r="R227" s="581"/>
      <c r="S227" s="580"/>
      <c r="T227" s="581">
        <v>0</v>
      </c>
      <c r="U227" s="580"/>
      <c r="V227" s="581">
        <v>0</v>
      </c>
      <c r="W227" s="580"/>
      <c r="X227" s="581">
        <v>0</v>
      </c>
      <c r="Y227" s="580"/>
      <c r="Z227" s="581">
        <v>0</v>
      </c>
      <c r="AA227" s="580"/>
      <c r="AB227" s="580"/>
      <c r="AC227" s="580"/>
      <c r="AD227" s="581">
        <v>0</v>
      </c>
      <c r="AE227" s="580"/>
      <c r="AF227" s="581">
        <v>0</v>
      </c>
      <c r="AG227" s="580"/>
      <c r="AH227" s="587"/>
      <c r="AI227" s="580"/>
      <c r="AJ227" s="581">
        <v>0</v>
      </c>
    </row>
    <row r="228" spans="1:36">
      <c r="A228" s="580"/>
      <c r="B228" s="580"/>
      <c r="C228" s="580"/>
      <c r="D228" s="580"/>
      <c r="E228" s="580" t="s">
        <v>3091</v>
      </c>
      <c r="F228" s="580" t="s">
        <v>3079</v>
      </c>
      <c r="G228" s="580"/>
      <c r="H228" s="580" t="s">
        <v>65</v>
      </c>
      <c r="I228" s="580"/>
      <c r="J228" s="580" t="s">
        <v>3092</v>
      </c>
      <c r="K228" s="580"/>
      <c r="L228" s="580"/>
      <c r="M228" s="580"/>
      <c r="N228" s="580"/>
      <c r="O228" s="580"/>
      <c r="P228" s="581"/>
      <c r="Q228" s="580"/>
      <c r="R228" s="581"/>
      <c r="S228" s="580"/>
      <c r="T228" s="581">
        <v>0</v>
      </c>
      <c r="U228" s="580"/>
      <c r="V228" s="581">
        <v>0</v>
      </c>
      <c r="W228" s="580"/>
      <c r="X228" s="581">
        <v>0</v>
      </c>
      <c r="Y228" s="580"/>
      <c r="Z228" s="581">
        <v>0</v>
      </c>
      <c r="AA228" s="580"/>
      <c r="AB228" s="580"/>
      <c r="AC228" s="580"/>
      <c r="AD228" s="581">
        <v>0</v>
      </c>
      <c r="AE228" s="580"/>
      <c r="AF228" s="581">
        <v>0</v>
      </c>
      <c r="AG228" s="580"/>
      <c r="AH228" s="587"/>
      <c r="AI228" s="580"/>
      <c r="AJ228" s="581">
        <v>0</v>
      </c>
    </row>
    <row r="229" spans="1:36">
      <c r="A229" s="580"/>
      <c r="B229" s="580"/>
      <c r="C229" s="580"/>
      <c r="D229" s="580"/>
      <c r="E229" s="580" t="s">
        <v>3093</v>
      </c>
      <c r="F229" s="580" t="s">
        <v>3079</v>
      </c>
      <c r="G229" s="580"/>
      <c r="H229" s="580" t="s">
        <v>67</v>
      </c>
      <c r="I229" s="580"/>
      <c r="J229" s="580" t="s">
        <v>3094</v>
      </c>
      <c r="K229" s="580"/>
      <c r="L229" s="580"/>
      <c r="M229" s="580"/>
      <c r="N229" s="580"/>
      <c r="O229" s="580"/>
      <c r="P229" s="581"/>
      <c r="Q229" s="580"/>
      <c r="R229" s="581"/>
      <c r="S229" s="580"/>
      <c r="T229" s="581">
        <v>0</v>
      </c>
      <c r="U229" s="580"/>
      <c r="V229" s="581">
        <v>0</v>
      </c>
      <c r="W229" s="580"/>
      <c r="X229" s="581">
        <v>0</v>
      </c>
      <c r="Y229" s="580"/>
      <c r="Z229" s="581">
        <v>0</v>
      </c>
      <c r="AA229" s="580"/>
      <c r="AB229" s="580"/>
      <c r="AC229" s="580"/>
      <c r="AD229" s="581">
        <v>0</v>
      </c>
      <c r="AE229" s="580"/>
      <c r="AF229" s="581">
        <v>0</v>
      </c>
      <c r="AG229" s="580"/>
      <c r="AH229" s="587"/>
      <c r="AI229" s="580"/>
      <c r="AJ229" s="581">
        <v>0</v>
      </c>
    </row>
    <row r="230" spans="1:36" ht="16.5" thickBot="1">
      <c r="A230" s="580"/>
      <c r="B230" s="580"/>
      <c r="C230" s="580"/>
      <c r="D230" s="580"/>
      <c r="E230" s="580" t="s">
        <v>3095</v>
      </c>
      <c r="F230" s="580" t="s">
        <v>3079</v>
      </c>
      <c r="G230" s="580"/>
      <c r="H230" s="580" t="s">
        <v>69</v>
      </c>
      <c r="I230" s="580"/>
      <c r="J230" s="580" t="s">
        <v>3096</v>
      </c>
      <c r="K230" s="580"/>
      <c r="L230" s="580"/>
      <c r="M230" s="580"/>
      <c r="N230" s="580"/>
      <c r="O230" s="580"/>
      <c r="P230" s="581"/>
      <c r="Q230" s="580"/>
      <c r="R230" s="581"/>
      <c r="S230" s="580"/>
      <c r="T230" s="581">
        <v>0</v>
      </c>
      <c r="U230" s="580"/>
      <c r="V230" s="581">
        <v>0</v>
      </c>
      <c r="W230" s="580"/>
      <c r="X230" s="581">
        <v>0</v>
      </c>
      <c r="Y230" s="580"/>
      <c r="Z230" s="581">
        <v>0</v>
      </c>
      <c r="AA230" s="580"/>
      <c r="AB230" s="580"/>
      <c r="AC230" s="580"/>
      <c r="AD230" s="581">
        <v>0</v>
      </c>
      <c r="AE230" s="580"/>
      <c r="AF230" s="581">
        <v>0</v>
      </c>
      <c r="AG230" s="580"/>
      <c r="AH230" s="587"/>
      <c r="AI230" s="580"/>
      <c r="AJ230" s="581">
        <v>0</v>
      </c>
    </row>
    <row r="231" spans="1:36" ht="16.5" thickBot="1">
      <c r="A231" s="580"/>
      <c r="B231" s="580"/>
      <c r="C231" s="580"/>
      <c r="D231" s="580" t="s">
        <v>2760</v>
      </c>
      <c r="E231" s="580"/>
      <c r="F231" s="580"/>
      <c r="G231" s="580"/>
      <c r="H231" s="580"/>
      <c r="I231" s="580"/>
      <c r="J231" s="580"/>
      <c r="K231" s="580"/>
      <c r="L231" s="580"/>
      <c r="M231" s="580"/>
      <c r="N231" s="584"/>
      <c r="O231" s="580"/>
      <c r="P231" s="581"/>
      <c r="Q231" s="580"/>
      <c r="R231" s="581"/>
      <c r="S231" s="580"/>
      <c r="T231" s="585">
        <v>0</v>
      </c>
      <c r="U231" s="580"/>
      <c r="V231" s="585">
        <v>48</v>
      </c>
      <c r="W231" s="580"/>
      <c r="X231" s="585">
        <v>0</v>
      </c>
      <c r="Y231" s="580"/>
      <c r="Z231" s="585">
        <v>-48</v>
      </c>
      <c r="AA231" s="580"/>
      <c r="AB231" s="580"/>
      <c r="AC231" s="580"/>
      <c r="AD231" s="585">
        <v>0</v>
      </c>
      <c r="AE231" s="580"/>
      <c r="AF231" s="581"/>
      <c r="AG231" s="580"/>
      <c r="AH231" s="587"/>
      <c r="AI231" s="580"/>
      <c r="AJ231" s="585">
        <v>0</v>
      </c>
    </row>
    <row r="232" spans="1:36">
      <c r="A232" s="580"/>
      <c r="B232" s="580"/>
      <c r="C232" s="580" t="s">
        <v>3097</v>
      </c>
      <c r="D232" s="580"/>
      <c r="E232" s="580"/>
      <c r="F232" s="580"/>
      <c r="G232" s="580"/>
      <c r="H232" s="580"/>
      <c r="I232" s="580"/>
      <c r="J232" s="580"/>
      <c r="K232" s="580"/>
      <c r="L232" s="580"/>
      <c r="M232" s="580"/>
      <c r="N232" s="580"/>
      <c r="O232" s="580"/>
      <c r="P232" s="581"/>
      <c r="Q232" s="580"/>
      <c r="R232" s="581"/>
      <c r="S232" s="580"/>
      <c r="T232" s="581">
        <v>0</v>
      </c>
      <c r="U232" s="580"/>
      <c r="V232" s="581">
        <v>48</v>
      </c>
      <c r="W232" s="580"/>
      <c r="X232" s="581">
        <v>0</v>
      </c>
      <c r="Y232" s="580"/>
      <c r="Z232" s="581">
        <v>-48</v>
      </c>
      <c r="AA232" s="580"/>
      <c r="AB232" s="580"/>
      <c r="AC232" s="580"/>
      <c r="AD232" s="581">
        <v>0</v>
      </c>
      <c r="AE232" s="580"/>
      <c r="AF232" s="581"/>
      <c r="AG232" s="580"/>
      <c r="AH232" s="587"/>
      <c r="AI232" s="580"/>
      <c r="AJ232" s="581">
        <v>0</v>
      </c>
    </row>
    <row r="233" spans="1:36">
      <c r="A233" s="578"/>
      <c r="B233" s="578"/>
      <c r="C233" s="578" t="s">
        <v>1857</v>
      </c>
      <c r="D233" s="578"/>
      <c r="E233" s="578"/>
      <c r="F233" s="578"/>
      <c r="G233" s="578"/>
      <c r="H233" s="578"/>
      <c r="I233" s="578"/>
      <c r="J233" s="578"/>
      <c r="K233" s="578"/>
      <c r="L233" s="578"/>
      <c r="M233" s="578"/>
      <c r="N233" s="578"/>
      <c r="O233" s="578"/>
      <c r="P233" s="579"/>
      <c r="Q233" s="578"/>
      <c r="R233" s="579"/>
      <c r="S233" s="578"/>
      <c r="T233" s="579"/>
      <c r="U233" s="578"/>
      <c r="V233" s="579"/>
      <c r="W233" s="578"/>
      <c r="X233" s="579"/>
      <c r="Y233" s="578"/>
      <c r="Z233" s="579"/>
      <c r="AA233" s="578"/>
      <c r="AB233" s="578"/>
      <c r="AC233" s="578"/>
      <c r="AD233" s="579"/>
      <c r="AE233" s="578"/>
      <c r="AF233" s="579"/>
      <c r="AG233" s="578"/>
      <c r="AH233" s="586"/>
      <c r="AI233" s="578"/>
      <c r="AJ233" s="579"/>
    </row>
    <row r="234" spans="1:36">
      <c r="A234" s="578"/>
      <c r="B234" s="578"/>
      <c r="C234" s="578"/>
      <c r="D234" s="578" t="s">
        <v>2734</v>
      </c>
      <c r="E234" s="578"/>
      <c r="F234" s="578"/>
      <c r="G234" s="578"/>
      <c r="H234" s="578"/>
      <c r="I234" s="578"/>
      <c r="J234" s="578"/>
      <c r="K234" s="578"/>
      <c r="L234" s="578"/>
      <c r="M234" s="578"/>
      <c r="N234" s="578"/>
      <c r="O234" s="578"/>
      <c r="P234" s="579"/>
      <c r="Q234" s="578"/>
      <c r="R234" s="579"/>
      <c r="S234" s="578"/>
      <c r="T234" s="579"/>
      <c r="U234" s="578"/>
      <c r="V234" s="579"/>
      <c r="W234" s="578"/>
      <c r="X234" s="579"/>
      <c r="Y234" s="578"/>
      <c r="Z234" s="579"/>
      <c r="AA234" s="578"/>
      <c r="AB234" s="578"/>
      <c r="AC234" s="578"/>
      <c r="AD234" s="579"/>
      <c r="AE234" s="578"/>
      <c r="AF234" s="579"/>
      <c r="AG234" s="578"/>
      <c r="AH234" s="586"/>
      <c r="AI234" s="578"/>
      <c r="AJ234" s="579"/>
    </row>
    <row r="235" spans="1:36">
      <c r="A235" s="580"/>
      <c r="B235" s="580"/>
      <c r="C235" s="580"/>
      <c r="D235" s="580"/>
      <c r="E235" s="580" t="s">
        <v>3098</v>
      </c>
      <c r="F235" s="580" t="s">
        <v>3099</v>
      </c>
      <c r="G235" s="580"/>
      <c r="H235" s="580" t="s">
        <v>498</v>
      </c>
      <c r="I235" s="580"/>
      <c r="J235" s="580" t="s">
        <v>3100</v>
      </c>
      <c r="K235" s="580"/>
      <c r="L235" s="580"/>
      <c r="M235" s="580"/>
      <c r="N235" s="580"/>
      <c r="O235" s="580"/>
      <c r="P235" s="581"/>
      <c r="Q235" s="580"/>
      <c r="R235" s="581"/>
      <c r="S235" s="580"/>
      <c r="T235" s="581">
        <v>30</v>
      </c>
      <c r="U235" s="580"/>
      <c r="V235" s="581">
        <v>12</v>
      </c>
      <c r="W235" s="580"/>
      <c r="X235" s="581">
        <v>0</v>
      </c>
      <c r="Y235" s="580"/>
      <c r="Z235" s="581">
        <v>18</v>
      </c>
      <c r="AA235" s="580"/>
      <c r="AB235" s="580"/>
      <c r="AC235" s="580"/>
      <c r="AD235" s="581">
        <v>0</v>
      </c>
      <c r="AE235" s="580"/>
      <c r="AF235" s="581">
        <v>0</v>
      </c>
      <c r="AG235" s="580"/>
      <c r="AH235" s="587"/>
      <c r="AI235" s="580"/>
      <c r="AJ235" s="581">
        <v>0</v>
      </c>
    </row>
    <row r="236" spans="1:36">
      <c r="A236" s="580"/>
      <c r="B236" s="580"/>
      <c r="C236" s="580"/>
      <c r="D236" s="580"/>
      <c r="E236" s="580" t="s">
        <v>3101</v>
      </c>
      <c r="F236" s="580" t="s">
        <v>3099</v>
      </c>
      <c r="G236" s="580"/>
      <c r="H236" s="580" t="s">
        <v>501</v>
      </c>
      <c r="I236" s="580"/>
      <c r="J236" s="580" t="s">
        <v>3102</v>
      </c>
      <c r="K236" s="580"/>
      <c r="L236" s="580"/>
      <c r="M236" s="580"/>
      <c r="N236" s="580"/>
      <c r="O236" s="580"/>
      <c r="P236" s="581"/>
      <c r="Q236" s="580"/>
      <c r="R236" s="581"/>
      <c r="S236" s="580"/>
      <c r="T236" s="581">
        <v>30</v>
      </c>
      <c r="U236" s="580"/>
      <c r="V236" s="581">
        <v>12</v>
      </c>
      <c r="W236" s="580"/>
      <c r="X236" s="581">
        <v>0</v>
      </c>
      <c r="Y236" s="580"/>
      <c r="Z236" s="581">
        <v>18</v>
      </c>
      <c r="AA236" s="580"/>
      <c r="AB236" s="580"/>
      <c r="AC236" s="580"/>
      <c r="AD236" s="581">
        <v>0</v>
      </c>
      <c r="AE236" s="580"/>
      <c r="AF236" s="581">
        <v>0</v>
      </c>
      <c r="AG236" s="580"/>
      <c r="AH236" s="587"/>
      <c r="AI236" s="580"/>
      <c r="AJ236" s="581">
        <v>0</v>
      </c>
    </row>
    <row r="237" spans="1:36">
      <c r="A237" s="580"/>
      <c r="B237" s="580"/>
      <c r="C237" s="580"/>
      <c r="D237" s="580"/>
      <c r="E237" s="580" t="s">
        <v>3103</v>
      </c>
      <c r="F237" s="580" t="s">
        <v>3099</v>
      </c>
      <c r="G237" s="580"/>
      <c r="H237" s="580" t="s">
        <v>503</v>
      </c>
      <c r="I237" s="580"/>
      <c r="J237" s="580" t="s">
        <v>3104</v>
      </c>
      <c r="K237" s="580"/>
      <c r="L237" s="580"/>
      <c r="M237" s="580"/>
      <c r="N237" s="580"/>
      <c r="O237" s="580"/>
      <c r="P237" s="581"/>
      <c r="Q237" s="580"/>
      <c r="R237" s="581"/>
      <c r="S237" s="580"/>
      <c r="T237" s="581">
        <v>0</v>
      </c>
      <c r="U237" s="580"/>
      <c r="V237" s="581">
        <v>12</v>
      </c>
      <c r="W237" s="580"/>
      <c r="X237" s="581">
        <v>0</v>
      </c>
      <c r="Y237" s="580"/>
      <c r="Z237" s="581">
        <v>-12</v>
      </c>
      <c r="AA237" s="580"/>
      <c r="AB237" s="580"/>
      <c r="AC237" s="580"/>
      <c r="AD237" s="581">
        <v>0</v>
      </c>
      <c r="AE237" s="580"/>
      <c r="AF237" s="581">
        <v>0</v>
      </c>
      <c r="AG237" s="580"/>
      <c r="AH237" s="587"/>
      <c r="AI237" s="580"/>
      <c r="AJ237" s="581">
        <v>0</v>
      </c>
    </row>
    <row r="238" spans="1:36">
      <c r="A238" s="580"/>
      <c r="B238" s="580"/>
      <c r="C238" s="580"/>
      <c r="D238" s="580"/>
      <c r="E238" s="580" t="s">
        <v>3105</v>
      </c>
      <c r="F238" s="580" t="s">
        <v>3099</v>
      </c>
      <c r="G238" s="580"/>
      <c r="H238" s="580" t="s">
        <v>505</v>
      </c>
      <c r="I238" s="580"/>
      <c r="J238" s="580" t="s">
        <v>3106</v>
      </c>
      <c r="K238" s="580"/>
      <c r="L238" s="580"/>
      <c r="M238" s="580"/>
      <c r="N238" s="580"/>
      <c r="O238" s="580"/>
      <c r="P238" s="581"/>
      <c r="Q238" s="580"/>
      <c r="R238" s="581"/>
      <c r="S238" s="580"/>
      <c r="T238" s="581">
        <v>30</v>
      </c>
      <c r="U238" s="580"/>
      <c r="V238" s="581">
        <v>12</v>
      </c>
      <c r="W238" s="580"/>
      <c r="X238" s="581">
        <v>0</v>
      </c>
      <c r="Y238" s="580"/>
      <c r="Z238" s="581">
        <v>18</v>
      </c>
      <c r="AA238" s="580"/>
      <c r="AB238" s="580"/>
      <c r="AC238" s="580"/>
      <c r="AD238" s="581">
        <v>0</v>
      </c>
      <c r="AE238" s="580"/>
      <c r="AF238" s="581">
        <v>0</v>
      </c>
      <c r="AG238" s="580"/>
      <c r="AH238" s="587"/>
      <c r="AI238" s="580"/>
      <c r="AJ238" s="581">
        <v>0</v>
      </c>
    </row>
    <row r="239" spans="1:36">
      <c r="A239" s="580"/>
      <c r="B239" s="580"/>
      <c r="C239" s="580"/>
      <c r="D239" s="580"/>
      <c r="E239" s="580" t="s">
        <v>3107</v>
      </c>
      <c r="F239" s="580" t="s">
        <v>3099</v>
      </c>
      <c r="G239" s="580"/>
      <c r="H239" s="580" t="s">
        <v>507</v>
      </c>
      <c r="I239" s="580"/>
      <c r="J239" s="580" t="s">
        <v>3108</v>
      </c>
      <c r="K239" s="580"/>
      <c r="L239" s="580"/>
      <c r="M239" s="580"/>
      <c r="N239" s="580"/>
      <c r="O239" s="580"/>
      <c r="P239" s="581"/>
      <c r="Q239" s="580"/>
      <c r="R239" s="581"/>
      <c r="S239" s="580"/>
      <c r="T239" s="581">
        <v>0</v>
      </c>
      <c r="U239" s="580"/>
      <c r="V239" s="581">
        <v>0</v>
      </c>
      <c r="W239" s="580"/>
      <c r="X239" s="581">
        <v>0</v>
      </c>
      <c r="Y239" s="580"/>
      <c r="Z239" s="581">
        <v>0</v>
      </c>
      <c r="AA239" s="580"/>
      <c r="AB239" s="580"/>
      <c r="AC239" s="580"/>
      <c r="AD239" s="581">
        <v>0</v>
      </c>
      <c r="AE239" s="580"/>
      <c r="AF239" s="581">
        <v>0</v>
      </c>
      <c r="AG239" s="580"/>
      <c r="AH239" s="587"/>
      <c r="AI239" s="580"/>
      <c r="AJ239" s="581">
        <v>0</v>
      </c>
    </row>
    <row r="240" spans="1:36">
      <c r="A240" s="580"/>
      <c r="B240" s="580"/>
      <c r="C240" s="580"/>
      <c r="D240" s="580"/>
      <c r="E240" s="580" t="s">
        <v>3109</v>
      </c>
      <c r="F240" s="580" t="s">
        <v>3099</v>
      </c>
      <c r="G240" s="580"/>
      <c r="H240" s="580" t="s">
        <v>509</v>
      </c>
      <c r="I240" s="580"/>
      <c r="J240" s="580" t="s">
        <v>3110</v>
      </c>
      <c r="K240" s="580"/>
      <c r="L240" s="580"/>
      <c r="M240" s="580"/>
      <c r="N240" s="580"/>
      <c r="O240" s="580"/>
      <c r="P240" s="581"/>
      <c r="Q240" s="580"/>
      <c r="R240" s="581"/>
      <c r="S240" s="580"/>
      <c r="T240" s="581">
        <v>0</v>
      </c>
      <c r="U240" s="580"/>
      <c r="V240" s="581">
        <v>12</v>
      </c>
      <c r="W240" s="580"/>
      <c r="X240" s="581">
        <v>0</v>
      </c>
      <c r="Y240" s="580"/>
      <c r="Z240" s="581">
        <v>-12</v>
      </c>
      <c r="AA240" s="580"/>
      <c r="AB240" s="580"/>
      <c r="AC240" s="580"/>
      <c r="AD240" s="581">
        <v>0</v>
      </c>
      <c r="AE240" s="580"/>
      <c r="AF240" s="581">
        <v>0</v>
      </c>
      <c r="AG240" s="580"/>
      <c r="AH240" s="587"/>
      <c r="AI240" s="580"/>
      <c r="AJ240" s="581">
        <v>0</v>
      </c>
    </row>
    <row r="241" spans="1:36">
      <c r="A241" s="580"/>
      <c r="B241" s="580"/>
      <c r="C241" s="580"/>
      <c r="D241" s="580"/>
      <c r="E241" s="580" t="s">
        <v>3111</v>
      </c>
      <c r="F241" s="580" t="s">
        <v>3099</v>
      </c>
      <c r="G241" s="580"/>
      <c r="H241" s="580" t="s">
        <v>511</v>
      </c>
      <c r="I241" s="580"/>
      <c r="J241" s="580" t="s">
        <v>2391</v>
      </c>
      <c r="K241" s="580"/>
      <c r="L241" s="580"/>
      <c r="M241" s="580"/>
      <c r="N241" s="580"/>
      <c r="O241" s="580"/>
      <c r="P241" s="581"/>
      <c r="Q241" s="580"/>
      <c r="R241" s="581"/>
      <c r="S241" s="580"/>
      <c r="T241" s="581">
        <v>0</v>
      </c>
      <c r="U241" s="580"/>
      <c r="V241" s="581">
        <v>12</v>
      </c>
      <c r="W241" s="580"/>
      <c r="X241" s="581">
        <v>0</v>
      </c>
      <c r="Y241" s="580"/>
      <c r="Z241" s="581">
        <v>-12</v>
      </c>
      <c r="AA241" s="580"/>
      <c r="AB241" s="580"/>
      <c r="AC241" s="580"/>
      <c r="AD241" s="581">
        <v>0</v>
      </c>
      <c r="AE241" s="580"/>
      <c r="AF241" s="581">
        <v>0</v>
      </c>
      <c r="AG241" s="580"/>
      <c r="AH241" s="587"/>
      <c r="AI241" s="580"/>
      <c r="AJ241" s="581">
        <v>0</v>
      </c>
    </row>
    <row r="242" spans="1:36">
      <c r="A242" s="580"/>
      <c r="B242" s="580"/>
      <c r="C242" s="580"/>
      <c r="D242" s="580"/>
      <c r="E242" s="580" t="s">
        <v>3112</v>
      </c>
      <c r="F242" s="580" t="s">
        <v>3099</v>
      </c>
      <c r="G242" s="580"/>
      <c r="H242" s="580" t="s">
        <v>514</v>
      </c>
      <c r="I242" s="580"/>
      <c r="J242" s="580" t="s">
        <v>2393</v>
      </c>
      <c r="K242" s="580"/>
      <c r="L242" s="580"/>
      <c r="M242" s="580"/>
      <c r="N242" s="580"/>
      <c r="O242" s="580"/>
      <c r="P242" s="581"/>
      <c r="Q242" s="580"/>
      <c r="R242" s="581"/>
      <c r="S242" s="580"/>
      <c r="T242" s="581">
        <v>0</v>
      </c>
      <c r="U242" s="580"/>
      <c r="V242" s="581">
        <v>12</v>
      </c>
      <c r="W242" s="580"/>
      <c r="X242" s="581">
        <v>0</v>
      </c>
      <c r="Y242" s="580"/>
      <c r="Z242" s="581">
        <v>-12</v>
      </c>
      <c r="AA242" s="580"/>
      <c r="AB242" s="580"/>
      <c r="AC242" s="580"/>
      <c r="AD242" s="581">
        <v>0</v>
      </c>
      <c r="AE242" s="580"/>
      <c r="AF242" s="581">
        <v>0</v>
      </c>
      <c r="AG242" s="580"/>
      <c r="AH242" s="587"/>
      <c r="AI242" s="580"/>
      <c r="AJ242" s="581">
        <v>0</v>
      </c>
    </row>
    <row r="243" spans="1:36">
      <c r="A243" s="580"/>
      <c r="B243" s="580"/>
      <c r="C243" s="580"/>
      <c r="D243" s="580"/>
      <c r="E243" s="580" t="s">
        <v>3113</v>
      </c>
      <c r="F243" s="580" t="s">
        <v>3099</v>
      </c>
      <c r="G243" s="580"/>
      <c r="H243" s="580" t="s">
        <v>516</v>
      </c>
      <c r="I243" s="580"/>
      <c r="J243" s="580" t="s">
        <v>3114</v>
      </c>
      <c r="K243" s="580"/>
      <c r="L243" s="580"/>
      <c r="M243" s="580"/>
      <c r="N243" s="580"/>
      <c r="O243" s="580"/>
      <c r="P243" s="581"/>
      <c r="Q243" s="580"/>
      <c r="R243" s="581"/>
      <c r="S243" s="580"/>
      <c r="T243" s="581">
        <v>0</v>
      </c>
      <c r="U243" s="580"/>
      <c r="V243" s="581">
        <v>12</v>
      </c>
      <c r="W243" s="580"/>
      <c r="X243" s="581">
        <v>0</v>
      </c>
      <c r="Y243" s="580"/>
      <c r="Z243" s="581">
        <v>-12</v>
      </c>
      <c r="AA243" s="580"/>
      <c r="AB243" s="580"/>
      <c r="AC243" s="580"/>
      <c r="AD243" s="581">
        <v>0</v>
      </c>
      <c r="AE243" s="580"/>
      <c r="AF243" s="581">
        <v>0</v>
      </c>
      <c r="AG243" s="580"/>
      <c r="AH243" s="587"/>
      <c r="AI243" s="580"/>
      <c r="AJ243" s="581">
        <v>0</v>
      </c>
    </row>
    <row r="244" spans="1:36">
      <c r="A244" s="580"/>
      <c r="B244" s="580"/>
      <c r="C244" s="580"/>
      <c r="D244" s="580"/>
      <c r="E244" s="580" t="s">
        <v>3115</v>
      </c>
      <c r="F244" s="580" t="s">
        <v>3099</v>
      </c>
      <c r="G244" s="580"/>
      <c r="H244" s="580" t="s">
        <v>518</v>
      </c>
      <c r="I244" s="580"/>
      <c r="J244" s="580" t="s">
        <v>3116</v>
      </c>
      <c r="K244" s="580"/>
      <c r="L244" s="580"/>
      <c r="M244" s="580"/>
      <c r="N244" s="580"/>
      <c r="O244" s="580"/>
      <c r="P244" s="581"/>
      <c r="Q244" s="580"/>
      <c r="R244" s="581"/>
      <c r="S244" s="580"/>
      <c r="T244" s="581">
        <v>0</v>
      </c>
      <c r="U244" s="580"/>
      <c r="V244" s="581">
        <v>12</v>
      </c>
      <c r="W244" s="580"/>
      <c r="X244" s="581">
        <v>0</v>
      </c>
      <c r="Y244" s="580"/>
      <c r="Z244" s="581">
        <v>-12</v>
      </c>
      <c r="AA244" s="580"/>
      <c r="AB244" s="580"/>
      <c r="AC244" s="580"/>
      <c r="AD244" s="581">
        <v>0</v>
      </c>
      <c r="AE244" s="580"/>
      <c r="AF244" s="581">
        <v>0</v>
      </c>
      <c r="AG244" s="580"/>
      <c r="AH244" s="587"/>
      <c r="AI244" s="580"/>
      <c r="AJ244" s="581">
        <v>0</v>
      </c>
    </row>
    <row r="245" spans="1:36">
      <c r="A245" s="580"/>
      <c r="B245" s="580"/>
      <c r="C245" s="580"/>
      <c r="D245" s="580"/>
      <c r="E245" s="580" t="s">
        <v>3117</v>
      </c>
      <c r="F245" s="580" t="s">
        <v>3099</v>
      </c>
      <c r="G245" s="580"/>
      <c r="H245" s="580" t="s">
        <v>522</v>
      </c>
      <c r="I245" s="580"/>
      <c r="J245" s="580" t="s">
        <v>2402</v>
      </c>
      <c r="K245" s="580"/>
      <c r="L245" s="580"/>
      <c r="M245" s="580"/>
      <c r="N245" s="580"/>
      <c r="O245" s="580"/>
      <c r="P245" s="581"/>
      <c r="Q245" s="580"/>
      <c r="R245" s="581"/>
      <c r="S245" s="580"/>
      <c r="T245" s="581">
        <v>0</v>
      </c>
      <c r="U245" s="580"/>
      <c r="V245" s="581">
        <v>12</v>
      </c>
      <c r="W245" s="580"/>
      <c r="X245" s="581">
        <v>0</v>
      </c>
      <c r="Y245" s="580"/>
      <c r="Z245" s="581">
        <v>-12</v>
      </c>
      <c r="AA245" s="580"/>
      <c r="AB245" s="580"/>
      <c r="AC245" s="580"/>
      <c r="AD245" s="581">
        <v>0</v>
      </c>
      <c r="AE245" s="580"/>
      <c r="AF245" s="581">
        <v>0</v>
      </c>
      <c r="AG245" s="580"/>
      <c r="AH245" s="587"/>
      <c r="AI245" s="580"/>
      <c r="AJ245" s="581">
        <v>0</v>
      </c>
    </row>
    <row r="246" spans="1:36" ht="16.5" thickBot="1">
      <c r="A246" s="580"/>
      <c r="B246" s="580"/>
      <c r="C246" s="580"/>
      <c r="D246" s="580"/>
      <c r="E246" s="580" t="s">
        <v>3118</v>
      </c>
      <c r="F246" s="580" t="s">
        <v>3099</v>
      </c>
      <c r="G246" s="580"/>
      <c r="H246" s="580" t="s">
        <v>2399</v>
      </c>
      <c r="I246" s="580"/>
      <c r="J246" s="580" t="s">
        <v>2400</v>
      </c>
      <c r="K246" s="580"/>
      <c r="L246" s="580"/>
      <c r="M246" s="580"/>
      <c r="N246" s="580"/>
      <c r="O246" s="580"/>
      <c r="P246" s="581"/>
      <c r="Q246" s="580"/>
      <c r="R246" s="581"/>
      <c r="S246" s="580"/>
      <c r="T246" s="581">
        <v>0</v>
      </c>
      <c r="U246" s="580"/>
      <c r="V246" s="581">
        <v>0</v>
      </c>
      <c r="W246" s="580"/>
      <c r="X246" s="581">
        <v>0</v>
      </c>
      <c r="Y246" s="580"/>
      <c r="Z246" s="581">
        <v>0</v>
      </c>
      <c r="AA246" s="580"/>
      <c r="AB246" s="580"/>
      <c r="AC246" s="580"/>
      <c r="AD246" s="581">
        <v>0</v>
      </c>
      <c r="AE246" s="580"/>
      <c r="AF246" s="581">
        <v>0</v>
      </c>
      <c r="AG246" s="580"/>
      <c r="AH246" s="587"/>
      <c r="AI246" s="580"/>
      <c r="AJ246" s="581">
        <v>0</v>
      </c>
    </row>
    <row r="247" spans="1:36" ht="16.5" thickBot="1">
      <c r="A247" s="580"/>
      <c r="B247" s="580"/>
      <c r="C247" s="580"/>
      <c r="D247" s="580" t="s">
        <v>2760</v>
      </c>
      <c r="E247" s="580"/>
      <c r="F247" s="580"/>
      <c r="G247" s="580"/>
      <c r="H247" s="580"/>
      <c r="I247" s="580"/>
      <c r="J247" s="580"/>
      <c r="K247" s="580"/>
      <c r="L247" s="580"/>
      <c r="M247" s="580"/>
      <c r="N247" s="584"/>
      <c r="O247" s="580"/>
      <c r="P247" s="581"/>
      <c r="Q247" s="580"/>
      <c r="R247" s="581"/>
      <c r="S247" s="580"/>
      <c r="T247" s="585">
        <v>90</v>
      </c>
      <c r="U247" s="580"/>
      <c r="V247" s="585">
        <v>120</v>
      </c>
      <c r="W247" s="580"/>
      <c r="X247" s="585">
        <v>0</v>
      </c>
      <c r="Y247" s="580"/>
      <c r="Z247" s="585">
        <v>-30</v>
      </c>
      <c r="AA247" s="580"/>
      <c r="AB247" s="580"/>
      <c r="AC247" s="580"/>
      <c r="AD247" s="585">
        <v>0</v>
      </c>
      <c r="AE247" s="580"/>
      <c r="AF247" s="581"/>
      <c r="AG247" s="580"/>
      <c r="AH247" s="587"/>
      <c r="AI247" s="580"/>
      <c r="AJ247" s="585">
        <v>0</v>
      </c>
    </row>
    <row r="248" spans="1:36">
      <c r="A248" s="580"/>
      <c r="B248" s="580"/>
      <c r="C248" s="580" t="s">
        <v>3119</v>
      </c>
      <c r="D248" s="580"/>
      <c r="E248" s="580"/>
      <c r="F248" s="580"/>
      <c r="G248" s="580"/>
      <c r="H248" s="580"/>
      <c r="I248" s="580"/>
      <c r="J248" s="580"/>
      <c r="K248" s="580"/>
      <c r="L248" s="580"/>
      <c r="M248" s="580"/>
      <c r="N248" s="580"/>
      <c r="O248" s="580"/>
      <c r="P248" s="581"/>
      <c r="Q248" s="580"/>
      <c r="R248" s="581"/>
      <c r="S248" s="580"/>
      <c r="T248" s="581">
        <v>90</v>
      </c>
      <c r="U248" s="580"/>
      <c r="V248" s="581">
        <v>120</v>
      </c>
      <c r="W248" s="580"/>
      <c r="X248" s="581">
        <v>0</v>
      </c>
      <c r="Y248" s="580"/>
      <c r="Z248" s="581">
        <v>-30</v>
      </c>
      <c r="AA248" s="580"/>
      <c r="AB248" s="580"/>
      <c r="AC248" s="580"/>
      <c r="AD248" s="581">
        <v>0</v>
      </c>
      <c r="AE248" s="580"/>
      <c r="AF248" s="581"/>
      <c r="AG248" s="580"/>
      <c r="AH248" s="587"/>
      <c r="AI248" s="580"/>
      <c r="AJ248" s="581">
        <v>0</v>
      </c>
    </row>
    <row r="249" spans="1:36">
      <c r="A249" s="578"/>
      <c r="B249" s="578"/>
      <c r="C249" s="578" t="s">
        <v>2695</v>
      </c>
      <c r="D249" s="578"/>
      <c r="E249" s="578"/>
      <c r="F249" s="578"/>
      <c r="G249" s="578"/>
      <c r="H249" s="578"/>
      <c r="I249" s="578"/>
      <c r="J249" s="578"/>
      <c r="K249" s="578"/>
      <c r="L249" s="578"/>
      <c r="M249" s="578"/>
      <c r="N249" s="578"/>
      <c r="O249" s="578"/>
      <c r="P249" s="579"/>
      <c r="Q249" s="578"/>
      <c r="R249" s="579"/>
      <c r="S249" s="578"/>
      <c r="T249" s="579"/>
      <c r="U249" s="578"/>
      <c r="V249" s="579"/>
      <c r="W249" s="578"/>
      <c r="X249" s="579"/>
      <c r="Y249" s="578"/>
      <c r="Z249" s="579"/>
      <c r="AA249" s="578"/>
      <c r="AB249" s="578"/>
      <c r="AC249" s="578"/>
      <c r="AD249" s="579"/>
      <c r="AE249" s="578"/>
      <c r="AF249" s="579"/>
      <c r="AG249" s="578"/>
      <c r="AH249" s="586"/>
      <c r="AI249" s="578"/>
      <c r="AJ249" s="579"/>
    </row>
    <row r="250" spans="1:36">
      <c r="A250" s="580"/>
      <c r="B250" s="580"/>
      <c r="C250" s="580"/>
      <c r="D250" s="580" t="s">
        <v>3120</v>
      </c>
      <c r="E250" s="580"/>
      <c r="F250" s="580" t="s">
        <v>2707</v>
      </c>
      <c r="G250" s="580"/>
      <c r="H250" s="580" t="s">
        <v>1688</v>
      </c>
      <c r="I250" s="580"/>
      <c r="J250" s="580" t="s">
        <v>3121</v>
      </c>
      <c r="K250" s="580"/>
      <c r="L250" s="580"/>
      <c r="M250" s="580"/>
      <c r="N250" s="580"/>
      <c r="O250" s="580"/>
      <c r="P250" s="581"/>
      <c r="Q250" s="580"/>
      <c r="R250" s="581"/>
      <c r="S250" s="580"/>
      <c r="T250" s="581">
        <v>100</v>
      </c>
      <c r="U250" s="580"/>
      <c r="V250" s="581">
        <v>0</v>
      </c>
      <c r="W250" s="580"/>
      <c r="X250" s="581">
        <v>0</v>
      </c>
      <c r="Y250" s="580"/>
      <c r="Z250" s="581">
        <v>100</v>
      </c>
      <c r="AA250" s="580"/>
      <c r="AB250" s="580"/>
      <c r="AC250" s="580"/>
      <c r="AD250" s="581">
        <v>0</v>
      </c>
      <c r="AE250" s="580"/>
      <c r="AF250" s="581">
        <v>0</v>
      </c>
      <c r="AG250" s="580"/>
      <c r="AH250" s="587"/>
      <c r="AI250" s="580"/>
      <c r="AJ250" s="581">
        <v>0</v>
      </c>
    </row>
    <row r="251" spans="1:36">
      <c r="A251" s="580"/>
      <c r="B251" s="580"/>
      <c r="C251" s="580"/>
      <c r="D251" s="580" t="s">
        <v>3122</v>
      </c>
      <c r="E251" s="580"/>
      <c r="F251" s="580" t="s">
        <v>2707</v>
      </c>
      <c r="G251" s="580"/>
      <c r="H251" s="580" t="s">
        <v>1623</v>
      </c>
      <c r="I251" s="580"/>
      <c r="J251" s="580" t="s">
        <v>3123</v>
      </c>
      <c r="K251" s="580"/>
      <c r="L251" s="580"/>
      <c r="M251" s="580"/>
      <c r="N251" s="580"/>
      <c r="O251" s="580"/>
      <c r="P251" s="581"/>
      <c r="Q251" s="580"/>
      <c r="R251" s="581"/>
      <c r="S251" s="580"/>
      <c r="T251" s="581">
        <v>0</v>
      </c>
      <c r="U251" s="580"/>
      <c r="V251" s="581">
        <v>0</v>
      </c>
      <c r="W251" s="580"/>
      <c r="X251" s="581">
        <v>0</v>
      </c>
      <c r="Y251" s="580"/>
      <c r="Z251" s="581">
        <v>0</v>
      </c>
      <c r="AA251" s="580"/>
      <c r="AB251" s="580"/>
      <c r="AC251" s="580"/>
      <c r="AD251" s="581">
        <v>36</v>
      </c>
      <c r="AE251" s="580"/>
      <c r="AF251" s="581">
        <v>0</v>
      </c>
      <c r="AG251" s="580"/>
      <c r="AH251" s="587">
        <v>45996</v>
      </c>
      <c r="AI251" s="580"/>
      <c r="AJ251" s="581">
        <v>0</v>
      </c>
    </row>
    <row r="252" spans="1:36">
      <c r="A252" s="580"/>
      <c r="B252" s="580"/>
      <c r="C252" s="580"/>
      <c r="D252" s="580" t="s">
        <v>3124</v>
      </c>
      <c r="E252" s="580"/>
      <c r="F252" s="580" t="s">
        <v>2707</v>
      </c>
      <c r="G252" s="580"/>
      <c r="H252" s="580" t="s">
        <v>730</v>
      </c>
      <c r="I252" s="580"/>
      <c r="J252" s="580" t="s">
        <v>2938</v>
      </c>
      <c r="K252" s="580"/>
      <c r="L252" s="580"/>
      <c r="M252" s="580"/>
      <c r="N252" s="580"/>
      <c r="O252" s="580"/>
      <c r="P252" s="581"/>
      <c r="Q252" s="580"/>
      <c r="R252" s="581"/>
      <c r="S252" s="580"/>
      <c r="T252" s="581">
        <v>3000</v>
      </c>
      <c r="U252" s="580"/>
      <c r="V252" s="581">
        <v>0</v>
      </c>
      <c r="W252" s="580"/>
      <c r="X252" s="581">
        <v>0</v>
      </c>
      <c r="Y252" s="580"/>
      <c r="Z252" s="581">
        <v>3000</v>
      </c>
      <c r="AA252" s="580"/>
      <c r="AB252" s="580"/>
      <c r="AC252" s="580"/>
      <c r="AD252" s="581">
        <v>0</v>
      </c>
      <c r="AE252" s="580"/>
      <c r="AF252" s="581">
        <v>0</v>
      </c>
      <c r="AG252" s="580"/>
      <c r="AH252" s="587"/>
      <c r="AI252" s="580"/>
      <c r="AJ252" s="581">
        <v>0</v>
      </c>
    </row>
    <row r="253" spans="1:36">
      <c r="A253" s="580"/>
      <c r="B253" s="580"/>
      <c r="C253" s="580"/>
      <c r="D253" s="580" t="s">
        <v>3125</v>
      </c>
      <c r="E253" s="580"/>
      <c r="F253" s="580" t="s">
        <v>2707</v>
      </c>
      <c r="G253" s="580"/>
      <c r="H253" s="580" t="s">
        <v>773</v>
      </c>
      <c r="I253" s="580"/>
      <c r="J253" s="580" t="s">
        <v>3126</v>
      </c>
      <c r="K253" s="580"/>
      <c r="L253" s="580"/>
      <c r="M253" s="580"/>
      <c r="N253" s="580"/>
      <c r="O253" s="580"/>
      <c r="P253" s="581"/>
      <c r="Q253" s="580"/>
      <c r="R253" s="581"/>
      <c r="S253" s="580"/>
      <c r="T253" s="581">
        <v>200</v>
      </c>
      <c r="U253" s="580"/>
      <c r="V253" s="581">
        <v>30</v>
      </c>
      <c r="W253" s="580"/>
      <c r="X253" s="581">
        <v>0</v>
      </c>
      <c r="Y253" s="580"/>
      <c r="Z253" s="581">
        <v>170</v>
      </c>
      <c r="AA253" s="580"/>
      <c r="AB253" s="580"/>
      <c r="AC253" s="580"/>
      <c r="AD253" s="581">
        <v>0</v>
      </c>
      <c r="AE253" s="580"/>
      <c r="AF253" s="581">
        <v>0</v>
      </c>
      <c r="AG253" s="580"/>
      <c r="AH253" s="587"/>
      <c r="AI253" s="580"/>
      <c r="AJ253" s="581">
        <v>0</v>
      </c>
    </row>
    <row r="254" spans="1:36">
      <c r="A254" s="580"/>
      <c r="B254" s="580"/>
      <c r="C254" s="580"/>
      <c r="D254" s="580" t="s">
        <v>3127</v>
      </c>
      <c r="E254" s="580"/>
      <c r="F254" s="580" t="s">
        <v>2707</v>
      </c>
      <c r="G254" s="580"/>
      <c r="H254" s="580" t="s">
        <v>778</v>
      </c>
      <c r="I254" s="580"/>
      <c r="J254" s="580" t="s">
        <v>3128</v>
      </c>
      <c r="K254" s="580"/>
      <c r="L254" s="580"/>
      <c r="M254" s="580"/>
      <c r="N254" s="580"/>
      <c r="O254" s="580"/>
      <c r="P254" s="581"/>
      <c r="Q254" s="580"/>
      <c r="R254" s="581"/>
      <c r="S254" s="580"/>
      <c r="T254" s="581">
        <v>0</v>
      </c>
      <c r="U254" s="580"/>
      <c r="V254" s="581">
        <v>0</v>
      </c>
      <c r="W254" s="580"/>
      <c r="X254" s="581">
        <v>0</v>
      </c>
      <c r="Y254" s="580"/>
      <c r="Z254" s="581">
        <v>0</v>
      </c>
      <c r="AA254" s="580"/>
      <c r="AB254" s="580"/>
      <c r="AC254" s="580"/>
      <c r="AD254" s="581">
        <v>0</v>
      </c>
      <c r="AE254" s="580"/>
      <c r="AF254" s="581">
        <v>0</v>
      </c>
      <c r="AG254" s="580"/>
      <c r="AH254" s="587"/>
      <c r="AI254" s="580"/>
      <c r="AJ254" s="581">
        <v>0</v>
      </c>
    </row>
    <row r="255" spans="1:36">
      <c r="A255" s="580"/>
      <c r="B255" s="580"/>
      <c r="C255" s="580"/>
      <c r="D255" s="580" t="s">
        <v>3129</v>
      </c>
      <c r="E255" s="580"/>
      <c r="F255" s="580" t="s">
        <v>2707</v>
      </c>
      <c r="G255" s="580"/>
      <c r="H255" s="580" t="s">
        <v>741</v>
      </c>
      <c r="I255" s="580"/>
      <c r="J255" s="580" t="s">
        <v>2493</v>
      </c>
      <c r="K255" s="580"/>
      <c r="L255" s="580"/>
      <c r="M255" s="580"/>
      <c r="N255" s="580"/>
      <c r="O255" s="580"/>
      <c r="P255" s="581"/>
      <c r="Q255" s="580"/>
      <c r="R255" s="581"/>
      <c r="S255" s="580"/>
      <c r="T255" s="581">
        <v>1440</v>
      </c>
      <c r="U255" s="580"/>
      <c r="V255" s="581">
        <v>0</v>
      </c>
      <c r="W255" s="580"/>
      <c r="X255" s="581">
        <v>0</v>
      </c>
      <c r="Y255" s="580"/>
      <c r="Z255" s="581">
        <v>1440</v>
      </c>
      <c r="AA255" s="580"/>
      <c r="AB255" s="580"/>
      <c r="AC255" s="580"/>
      <c r="AD255" s="581">
        <v>0</v>
      </c>
      <c r="AE255" s="580"/>
      <c r="AF255" s="581">
        <v>0</v>
      </c>
      <c r="AG255" s="580"/>
      <c r="AH255" s="587"/>
      <c r="AI255" s="580"/>
      <c r="AJ255" s="581">
        <v>0</v>
      </c>
    </row>
    <row r="256" spans="1:36">
      <c r="A256" s="580"/>
      <c r="B256" s="580"/>
      <c r="C256" s="580"/>
      <c r="D256" s="580" t="s">
        <v>3130</v>
      </c>
      <c r="E256" s="580"/>
      <c r="F256" s="580" t="s">
        <v>2707</v>
      </c>
      <c r="G256" s="580"/>
      <c r="H256" s="580" t="s">
        <v>739</v>
      </c>
      <c r="I256" s="580"/>
      <c r="J256" s="580" t="s">
        <v>3131</v>
      </c>
      <c r="K256" s="580"/>
      <c r="L256" s="580"/>
      <c r="M256" s="580"/>
      <c r="N256" s="580"/>
      <c r="O256" s="580"/>
      <c r="P256" s="581"/>
      <c r="Q256" s="580"/>
      <c r="R256" s="581"/>
      <c r="S256" s="580"/>
      <c r="T256" s="581">
        <v>1440</v>
      </c>
      <c r="U256" s="580"/>
      <c r="V256" s="581">
        <v>0</v>
      </c>
      <c r="W256" s="580"/>
      <c r="X256" s="581">
        <v>0</v>
      </c>
      <c r="Y256" s="580"/>
      <c r="Z256" s="581">
        <v>1440</v>
      </c>
      <c r="AA256" s="580"/>
      <c r="AB256" s="580"/>
      <c r="AC256" s="580"/>
      <c r="AD256" s="581">
        <v>0</v>
      </c>
      <c r="AE256" s="580"/>
      <c r="AF256" s="581">
        <v>0</v>
      </c>
      <c r="AG256" s="580"/>
      <c r="AH256" s="587"/>
      <c r="AI256" s="580"/>
      <c r="AJ256" s="581">
        <v>0</v>
      </c>
    </row>
    <row r="257" spans="1:36">
      <c r="A257" s="580"/>
      <c r="B257" s="580"/>
      <c r="C257" s="580"/>
      <c r="D257" s="580" t="s">
        <v>3132</v>
      </c>
      <c r="E257" s="580"/>
      <c r="F257" s="580" t="s">
        <v>2707</v>
      </c>
      <c r="G257" s="580"/>
      <c r="H257" s="580" t="s">
        <v>1108</v>
      </c>
      <c r="I257" s="580"/>
      <c r="J257" s="580" t="s">
        <v>2495</v>
      </c>
      <c r="K257" s="580"/>
      <c r="L257" s="580"/>
      <c r="M257" s="580"/>
      <c r="N257" s="580"/>
      <c r="O257" s="580"/>
      <c r="P257" s="581"/>
      <c r="Q257" s="580"/>
      <c r="R257" s="581"/>
      <c r="S257" s="580"/>
      <c r="T257" s="581">
        <v>1500</v>
      </c>
      <c r="U257" s="580"/>
      <c r="V257" s="581">
        <v>0</v>
      </c>
      <c r="W257" s="580"/>
      <c r="X257" s="581">
        <v>0</v>
      </c>
      <c r="Y257" s="580"/>
      <c r="Z257" s="581">
        <v>1500</v>
      </c>
      <c r="AA257" s="580"/>
      <c r="AB257" s="580"/>
      <c r="AC257" s="580"/>
      <c r="AD257" s="581">
        <v>0</v>
      </c>
      <c r="AE257" s="580"/>
      <c r="AF257" s="581">
        <v>0</v>
      </c>
      <c r="AG257" s="580"/>
      <c r="AH257" s="587"/>
      <c r="AI257" s="580"/>
      <c r="AJ257" s="581">
        <v>0</v>
      </c>
    </row>
    <row r="258" spans="1:36">
      <c r="A258" s="580"/>
      <c r="B258" s="580"/>
      <c r="C258" s="580"/>
      <c r="D258" s="580" t="s">
        <v>3133</v>
      </c>
      <c r="E258" s="580"/>
      <c r="F258" s="580" t="s">
        <v>2707</v>
      </c>
      <c r="G258" s="580"/>
      <c r="H258" s="580" t="s">
        <v>737</v>
      </c>
      <c r="I258" s="580"/>
      <c r="J258" s="580" t="s">
        <v>2496</v>
      </c>
      <c r="K258" s="580"/>
      <c r="L258" s="580"/>
      <c r="M258" s="580"/>
      <c r="N258" s="580"/>
      <c r="O258" s="580"/>
      <c r="P258" s="581"/>
      <c r="Q258" s="580"/>
      <c r="R258" s="581"/>
      <c r="S258" s="580"/>
      <c r="T258" s="581">
        <v>140</v>
      </c>
      <c r="U258" s="580"/>
      <c r="V258" s="581">
        <v>0</v>
      </c>
      <c r="W258" s="580"/>
      <c r="X258" s="581">
        <v>0</v>
      </c>
      <c r="Y258" s="580"/>
      <c r="Z258" s="581">
        <v>140</v>
      </c>
      <c r="AA258" s="580"/>
      <c r="AB258" s="580"/>
      <c r="AC258" s="580"/>
      <c r="AD258" s="581">
        <v>0</v>
      </c>
      <c r="AE258" s="580"/>
      <c r="AF258" s="581">
        <v>0</v>
      </c>
      <c r="AG258" s="580"/>
      <c r="AH258" s="587"/>
      <c r="AI258" s="580"/>
      <c r="AJ258" s="581">
        <v>0</v>
      </c>
    </row>
    <row r="259" spans="1:36">
      <c r="A259" s="580"/>
      <c r="B259" s="580"/>
      <c r="C259" s="580"/>
      <c r="D259" s="580" t="s">
        <v>3134</v>
      </c>
      <c r="E259" s="580"/>
      <c r="F259" s="580" t="s">
        <v>2707</v>
      </c>
      <c r="G259" s="580"/>
      <c r="H259" s="580" t="s">
        <v>747</v>
      </c>
      <c r="I259" s="580"/>
      <c r="J259" s="580" t="s">
        <v>2497</v>
      </c>
      <c r="K259" s="580"/>
      <c r="L259" s="580"/>
      <c r="M259" s="580"/>
      <c r="N259" s="580"/>
      <c r="O259" s="580"/>
      <c r="P259" s="581"/>
      <c r="Q259" s="580"/>
      <c r="R259" s="581"/>
      <c r="S259" s="580"/>
      <c r="T259" s="581">
        <v>0</v>
      </c>
      <c r="U259" s="580"/>
      <c r="V259" s="581">
        <v>0</v>
      </c>
      <c r="W259" s="580"/>
      <c r="X259" s="581">
        <v>0</v>
      </c>
      <c r="Y259" s="580"/>
      <c r="Z259" s="581">
        <v>0</v>
      </c>
      <c r="AA259" s="580"/>
      <c r="AB259" s="580"/>
      <c r="AC259" s="580"/>
      <c r="AD259" s="581">
        <v>0</v>
      </c>
      <c r="AE259" s="580"/>
      <c r="AF259" s="581">
        <v>0</v>
      </c>
      <c r="AG259" s="580"/>
      <c r="AH259" s="587"/>
      <c r="AI259" s="580"/>
      <c r="AJ259" s="581">
        <v>0</v>
      </c>
    </row>
    <row r="260" spans="1:36">
      <c r="A260" s="580"/>
      <c r="B260" s="580"/>
      <c r="C260" s="580"/>
      <c r="D260" s="580" t="s">
        <v>3135</v>
      </c>
      <c r="E260" s="580"/>
      <c r="F260" s="580" t="s">
        <v>2707</v>
      </c>
      <c r="G260" s="580"/>
      <c r="H260" s="580" t="s">
        <v>749</v>
      </c>
      <c r="I260" s="580"/>
      <c r="J260" s="580" t="s">
        <v>2498</v>
      </c>
      <c r="K260" s="580"/>
      <c r="L260" s="580"/>
      <c r="M260" s="580"/>
      <c r="N260" s="580"/>
      <c r="O260" s="580"/>
      <c r="P260" s="581"/>
      <c r="Q260" s="580"/>
      <c r="R260" s="581"/>
      <c r="S260" s="580"/>
      <c r="T260" s="581">
        <v>3000</v>
      </c>
      <c r="U260" s="580"/>
      <c r="V260" s="581">
        <v>0</v>
      </c>
      <c r="W260" s="580"/>
      <c r="X260" s="581">
        <v>0</v>
      </c>
      <c r="Y260" s="580"/>
      <c r="Z260" s="581">
        <v>3000</v>
      </c>
      <c r="AA260" s="580"/>
      <c r="AB260" s="580"/>
      <c r="AC260" s="580"/>
      <c r="AD260" s="581">
        <v>0</v>
      </c>
      <c r="AE260" s="580"/>
      <c r="AF260" s="581">
        <v>0</v>
      </c>
      <c r="AG260" s="580"/>
      <c r="AH260" s="587"/>
      <c r="AI260" s="580"/>
      <c r="AJ260" s="581">
        <v>0</v>
      </c>
    </row>
    <row r="261" spans="1:36">
      <c r="A261" s="580"/>
      <c r="B261" s="580"/>
      <c r="C261" s="580"/>
      <c r="D261" s="580" t="s">
        <v>3136</v>
      </c>
      <c r="E261" s="580"/>
      <c r="F261" s="580" t="s">
        <v>2707</v>
      </c>
      <c r="G261" s="580"/>
      <c r="H261" s="580" t="s">
        <v>885</v>
      </c>
      <c r="I261" s="580"/>
      <c r="J261" s="580" t="s">
        <v>2507</v>
      </c>
      <c r="K261" s="580"/>
      <c r="L261" s="580"/>
      <c r="M261" s="580"/>
      <c r="N261" s="580"/>
      <c r="O261" s="580"/>
      <c r="P261" s="581"/>
      <c r="Q261" s="580"/>
      <c r="R261" s="581"/>
      <c r="S261" s="580"/>
      <c r="T261" s="581">
        <v>750</v>
      </c>
      <c r="U261" s="580"/>
      <c r="V261" s="581">
        <v>0</v>
      </c>
      <c r="W261" s="580"/>
      <c r="X261" s="581">
        <v>0</v>
      </c>
      <c r="Y261" s="580"/>
      <c r="Z261" s="581">
        <v>750</v>
      </c>
      <c r="AA261" s="580"/>
      <c r="AB261" s="580"/>
      <c r="AC261" s="580"/>
      <c r="AD261" s="581">
        <v>6400</v>
      </c>
      <c r="AE261" s="580"/>
      <c r="AF261" s="581">
        <v>0</v>
      </c>
      <c r="AG261" s="580"/>
      <c r="AH261" s="587">
        <v>45908</v>
      </c>
      <c r="AI261" s="580"/>
      <c r="AJ261" s="581">
        <v>0</v>
      </c>
    </row>
    <row r="262" spans="1:36">
      <c r="A262" s="580"/>
      <c r="B262" s="580"/>
      <c r="C262" s="580"/>
      <c r="D262" s="580" t="s">
        <v>3137</v>
      </c>
      <c r="E262" s="580"/>
      <c r="F262" s="580" t="s">
        <v>2707</v>
      </c>
      <c r="G262" s="580"/>
      <c r="H262" s="580" t="s">
        <v>892</v>
      </c>
      <c r="I262" s="580"/>
      <c r="J262" s="580" t="s">
        <v>2510</v>
      </c>
      <c r="K262" s="580"/>
      <c r="L262" s="580"/>
      <c r="M262" s="580"/>
      <c r="N262" s="580"/>
      <c r="O262" s="580"/>
      <c r="P262" s="581"/>
      <c r="Q262" s="580"/>
      <c r="R262" s="581"/>
      <c r="S262" s="580"/>
      <c r="T262" s="581">
        <v>6480</v>
      </c>
      <c r="U262" s="580"/>
      <c r="V262" s="581">
        <v>0</v>
      </c>
      <c r="W262" s="580"/>
      <c r="X262" s="581">
        <v>0</v>
      </c>
      <c r="Y262" s="580"/>
      <c r="Z262" s="581">
        <v>6480</v>
      </c>
      <c r="AA262" s="580"/>
      <c r="AB262" s="580"/>
      <c r="AC262" s="580"/>
      <c r="AD262" s="581">
        <v>0</v>
      </c>
      <c r="AE262" s="580"/>
      <c r="AF262" s="581">
        <v>0</v>
      </c>
      <c r="AG262" s="580"/>
      <c r="AH262" s="587"/>
      <c r="AI262" s="580"/>
      <c r="AJ262" s="581">
        <v>0</v>
      </c>
    </row>
    <row r="263" spans="1:36">
      <c r="A263" s="580"/>
      <c r="B263" s="580"/>
      <c r="C263" s="580"/>
      <c r="D263" s="580" t="s">
        <v>3138</v>
      </c>
      <c r="E263" s="580"/>
      <c r="F263" s="580" t="s">
        <v>2707</v>
      </c>
      <c r="G263" s="580"/>
      <c r="H263" s="580" t="s">
        <v>902</v>
      </c>
      <c r="I263" s="580"/>
      <c r="J263" s="580" t="s">
        <v>2512</v>
      </c>
      <c r="K263" s="580"/>
      <c r="L263" s="580"/>
      <c r="M263" s="580"/>
      <c r="N263" s="580"/>
      <c r="O263" s="580"/>
      <c r="P263" s="581"/>
      <c r="Q263" s="580"/>
      <c r="R263" s="581"/>
      <c r="S263" s="580"/>
      <c r="T263" s="581">
        <v>0</v>
      </c>
      <c r="U263" s="580"/>
      <c r="V263" s="581">
        <v>0</v>
      </c>
      <c r="W263" s="580"/>
      <c r="X263" s="581">
        <v>0</v>
      </c>
      <c r="Y263" s="580"/>
      <c r="Z263" s="581">
        <v>0</v>
      </c>
      <c r="AA263" s="580"/>
      <c r="AB263" s="580"/>
      <c r="AC263" s="580"/>
      <c r="AD263" s="581">
        <v>0</v>
      </c>
      <c r="AE263" s="580"/>
      <c r="AF263" s="581">
        <v>0</v>
      </c>
      <c r="AG263" s="580"/>
      <c r="AH263" s="587"/>
      <c r="AI263" s="580"/>
      <c r="AJ263" s="581">
        <v>0</v>
      </c>
    </row>
    <row r="264" spans="1:36">
      <c r="A264" s="580"/>
      <c r="B264" s="580"/>
      <c r="C264" s="580"/>
      <c r="D264" s="580" t="s">
        <v>3139</v>
      </c>
      <c r="E264" s="580"/>
      <c r="F264" s="580" t="s">
        <v>2707</v>
      </c>
      <c r="G264" s="580"/>
      <c r="H264" s="580" t="s">
        <v>899</v>
      </c>
      <c r="I264" s="580"/>
      <c r="J264" s="580" t="s">
        <v>2511</v>
      </c>
      <c r="K264" s="580"/>
      <c r="L264" s="580"/>
      <c r="M264" s="580"/>
      <c r="N264" s="580"/>
      <c r="O264" s="580"/>
      <c r="P264" s="581"/>
      <c r="Q264" s="580"/>
      <c r="R264" s="581"/>
      <c r="S264" s="580"/>
      <c r="T264" s="581">
        <v>380</v>
      </c>
      <c r="U264" s="580"/>
      <c r="V264" s="581">
        <v>0</v>
      </c>
      <c r="W264" s="580"/>
      <c r="X264" s="581">
        <v>0</v>
      </c>
      <c r="Y264" s="580"/>
      <c r="Z264" s="581">
        <v>380</v>
      </c>
      <c r="AA264" s="580"/>
      <c r="AB264" s="580"/>
      <c r="AC264" s="580"/>
      <c r="AD264" s="581">
        <v>2000</v>
      </c>
      <c r="AE264" s="580"/>
      <c r="AF264" s="581">
        <v>0</v>
      </c>
      <c r="AG264" s="580"/>
      <c r="AH264" s="587">
        <v>45908</v>
      </c>
      <c r="AI264" s="580"/>
      <c r="AJ264" s="581">
        <v>0</v>
      </c>
    </row>
    <row r="265" spans="1:36">
      <c r="A265" s="580"/>
      <c r="B265" s="580"/>
      <c r="C265" s="580"/>
      <c r="D265" s="580" t="s">
        <v>3140</v>
      </c>
      <c r="E265" s="580"/>
      <c r="F265" s="580" t="s">
        <v>2707</v>
      </c>
      <c r="G265" s="580"/>
      <c r="H265" s="580" t="s">
        <v>906</v>
      </c>
      <c r="I265" s="580"/>
      <c r="J265" s="580" t="s">
        <v>2513</v>
      </c>
      <c r="K265" s="580"/>
      <c r="L265" s="580"/>
      <c r="M265" s="580"/>
      <c r="N265" s="580"/>
      <c r="O265" s="580"/>
      <c r="P265" s="581"/>
      <c r="Q265" s="580"/>
      <c r="R265" s="581"/>
      <c r="S265" s="580"/>
      <c r="T265" s="581">
        <v>0</v>
      </c>
      <c r="U265" s="580"/>
      <c r="V265" s="581">
        <v>0</v>
      </c>
      <c r="W265" s="580"/>
      <c r="X265" s="581">
        <v>0</v>
      </c>
      <c r="Y265" s="580"/>
      <c r="Z265" s="581">
        <v>0</v>
      </c>
      <c r="AA265" s="580"/>
      <c r="AB265" s="580"/>
      <c r="AC265" s="580"/>
      <c r="AD265" s="581">
        <v>0</v>
      </c>
      <c r="AE265" s="580"/>
      <c r="AF265" s="581">
        <v>0</v>
      </c>
      <c r="AG265" s="580"/>
      <c r="AH265" s="587"/>
      <c r="AI265" s="580"/>
      <c r="AJ265" s="581">
        <v>0</v>
      </c>
    </row>
    <row r="266" spans="1:36">
      <c r="A266" s="580"/>
      <c r="B266" s="580"/>
      <c r="C266" s="580"/>
      <c r="D266" s="580" t="s">
        <v>3141</v>
      </c>
      <c r="E266" s="580"/>
      <c r="F266" s="580" t="s">
        <v>2707</v>
      </c>
      <c r="G266" s="580"/>
      <c r="H266" s="580" t="s">
        <v>913</v>
      </c>
      <c r="I266" s="580"/>
      <c r="J266" s="580" t="s">
        <v>2514</v>
      </c>
      <c r="K266" s="580"/>
      <c r="L266" s="580"/>
      <c r="M266" s="580"/>
      <c r="N266" s="580"/>
      <c r="O266" s="580"/>
      <c r="P266" s="581"/>
      <c r="Q266" s="580"/>
      <c r="R266" s="581"/>
      <c r="S266" s="580"/>
      <c r="T266" s="581">
        <v>400</v>
      </c>
      <c r="U266" s="580"/>
      <c r="V266" s="581">
        <v>0</v>
      </c>
      <c r="W266" s="580"/>
      <c r="X266" s="581">
        <v>0</v>
      </c>
      <c r="Y266" s="580"/>
      <c r="Z266" s="581">
        <v>400</v>
      </c>
      <c r="AA266" s="580"/>
      <c r="AB266" s="580"/>
      <c r="AC266" s="580"/>
      <c r="AD266" s="581">
        <v>0</v>
      </c>
      <c r="AE266" s="580"/>
      <c r="AF266" s="581">
        <v>0</v>
      </c>
      <c r="AG266" s="580"/>
      <c r="AH266" s="587"/>
      <c r="AI266" s="580"/>
      <c r="AJ266" s="581">
        <v>0</v>
      </c>
    </row>
    <row r="267" spans="1:36">
      <c r="A267" s="580"/>
      <c r="B267" s="580"/>
      <c r="C267" s="580"/>
      <c r="D267" s="580" t="s">
        <v>3142</v>
      </c>
      <c r="E267" s="580"/>
      <c r="F267" s="580" t="s">
        <v>2707</v>
      </c>
      <c r="G267" s="580"/>
      <c r="H267" s="580" t="s">
        <v>917</v>
      </c>
      <c r="I267" s="580"/>
      <c r="J267" s="580" t="s">
        <v>2515</v>
      </c>
      <c r="K267" s="580"/>
      <c r="L267" s="580"/>
      <c r="M267" s="580"/>
      <c r="N267" s="580"/>
      <c r="O267" s="580"/>
      <c r="P267" s="581"/>
      <c r="Q267" s="580"/>
      <c r="R267" s="581"/>
      <c r="S267" s="580"/>
      <c r="T267" s="581">
        <v>400</v>
      </c>
      <c r="U267" s="580"/>
      <c r="V267" s="581">
        <v>0</v>
      </c>
      <c r="W267" s="580"/>
      <c r="X267" s="581">
        <v>0</v>
      </c>
      <c r="Y267" s="580"/>
      <c r="Z267" s="581">
        <v>400</v>
      </c>
      <c r="AA267" s="580"/>
      <c r="AB267" s="580"/>
      <c r="AC267" s="580"/>
      <c r="AD267" s="581">
        <v>0</v>
      </c>
      <c r="AE267" s="580"/>
      <c r="AF267" s="581">
        <v>0</v>
      </c>
      <c r="AG267" s="580"/>
      <c r="AH267" s="587"/>
      <c r="AI267" s="580"/>
      <c r="AJ267" s="581">
        <v>0</v>
      </c>
    </row>
    <row r="268" spans="1:36">
      <c r="A268" s="580"/>
      <c r="B268" s="580"/>
      <c r="C268" s="580"/>
      <c r="D268" s="580" t="s">
        <v>3143</v>
      </c>
      <c r="E268" s="580"/>
      <c r="F268" s="580" t="s">
        <v>2707</v>
      </c>
      <c r="G268" s="580"/>
      <c r="H268" s="580" t="s">
        <v>921</v>
      </c>
      <c r="I268" s="580"/>
      <c r="J268" s="580" t="s">
        <v>2516</v>
      </c>
      <c r="K268" s="580"/>
      <c r="L268" s="580"/>
      <c r="M268" s="580"/>
      <c r="N268" s="580"/>
      <c r="O268" s="580"/>
      <c r="P268" s="581"/>
      <c r="Q268" s="580"/>
      <c r="R268" s="581"/>
      <c r="S268" s="580"/>
      <c r="T268" s="581">
        <v>250</v>
      </c>
      <c r="U268" s="580"/>
      <c r="V268" s="581">
        <v>0</v>
      </c>
      <c r="W268" s="580"/>
      <c r="X268" s="581">
        <v>0</v>
      </c>
      <c r="Y268" s="580"/>
      <c r="Z268" s="581">
        <v>250</v>
      </c>
      <c r="AA268" s="580"/>
      <c r="AB268" s="580"/>
      <c r="AC268" s="580"/>
      <c r="AD268" s="581">
        <v>0</v>
      </c>
      <c r="AE268" s="580"/>
      <c r="AF268" s="581">
        <v>0</v>
      </c>
      <c r="AG268" s="580"/>
      <c r="AH268" s="587"/>
      <c r="AI268" s="580"/>
      <c r="AJ268" s="581">
        <v>0</v>
      </c>
    </row>
    <row r="269" spans="1:36">
      <c r="A269" s="580"/>
      <c r="B269" s="580"/>
      <c r="C269" s="580"/>
      <c r="D269" s="580" t="s">
        <v>3144</v>
      </c>
      <c r="E269" s="580"/>
      <c r="F269" s="580" t="s">
        <v>2707</v>
      </c>
      <c r="G269" s="580"/>
      <c r="H269" s="580" t="s">
        <v>930</v>
      </c>
      <c r="I269" s="580"/>
      <c r="J269" s="580" t="s">
        <v>2518</v>
      </c>
      <c r="K269" s="580"/>
      <c r="L269" s="580"/>
      <c r="M269" s="580"/>
      <c r="N269" s="580"/>
      <c r="O269" s="580"/>
      <c r="P269" s="581"/>
      <c r="Q269" s="580"/>
      <c r="R269" s="581"/>
      <c r="S269" s="580"/>
      <c r="T269" s="581">
        <v>200</v>
      </c>
      <c r="U269" s="580"/>
      <c r="V269" s="581">
        <v>0</v>
      </c>
      <c r="W269" s="580"/>
      <c r="X269" s="581">
        <v>0</v>
      </c>
      <c r="Y269" s="580"/>
      <c r="Z269" s="581">
        <v>200</v>
      </c>
      <c r="AA269" s="580"/>
      <c r="AB269" s="580"/>
      <c r="AC269" s="580"/>
      <c r="AD269" s="581">
        <v>0</v>
      </c>
      <c r="AE269" s="580"/>
      <c r="AF269" s="581">
        <v>0</v>
      </c>
      <c r="AG269" s="580"/>
      <c r="AH269" s="587"/>
      <c r="AI269" s="580"/>
      <c r="AJ269" s="581">
        <v>0</v>
      </c>
    </row>
    <row r="270" spans="1:36">
      <c r="A270" s="580"/>
      <c r="B270" s="580"/>
      <c r="C270" s="580"/>
      <c r="D270" s="580" t="s">
        <v>3145</v>
      </c>
      <c r="E270" s="580"/>
      <c r="F270" s="580" t="s">
        <v>2707</v>
      </c>
      <c r="G270" s="580"/>
      <c r="H270" s="580" t="s">
        <v>2392</v>
      </c>
      <c r="I270" s="580"/>
      <c r="J270" s="580" t="s">
        <v>2517</v>
      </c>
      <c r="K270" s="580"/>
      <c r="L270" s="580"/>
      <c r="M270" s="580"/>
      <c r="N270" s="580"/>
      <c r="O270" s="580"/>
      <c r="P270" s="581"/>
      <c r="Q270" s="580"/>
      <c r="R270" s="581"/>
      <c r="S270" s="580"/>
      <c r="T270" s="581">
        <v>200</v>
      </c>
      <c r="U270" s="580"/>
      <c r="V270" s="581">
        <v>0</v>
      </c>
      <c r="W270" s="580"/>
      <c r="X270" s="581">
        <v>0</v>
      </c>
      <c r="Y270" s="580"/>
      <c r="Z270" s="581">
        <v>200</v>
      </c>
      <c r="AA270" s="580"/>
      <c r="AB270" s="580"/>
      <c r="AC270" s="580"/>
      <c r="AD270" s="581">
        <v>0</v>
      </c>
      <c r="AE270" s="580"/>
      <c r="AF270" s="581">
        <v>0</v>
      </c>
      <c r="AG270" s="580"/>
      <c r="AH270" s="587"/>
      <c r="AI270" s="580"/>
      <c r="AJ270" s="581">
        <v>0</v>
      </c>
    </row>
    <row r="271" spans="1:36">
      <c r="A271" s="580"/>
      <c r="B271" s="580"/>
      <c r="C271" s="580"/>
      <c r="D271" s="580" t="s">
        <v>3146</v>
      </c>
      <c r="E271" s="580"/>
      <c r="F271" s="580" t="s">
        <v>2707</v>
      </c>
      <c r="G271" s="580"/>
      <c r="H271" s="580" t="s">
        <v>926</v>
      </c>
      <c r="I271" s="580"/>
      <c r="J271" s="580" t="s">
        <v>1876</v>
      </c>
      <c r="K271" s="580"/>
      <c r="L271" s="580"/>
      <c r="M271" s="580"/>
      <c r="N271" s="580"/>
      <c r="O271" s="580"/>
      <c r="P271" s="581"/>
      <c r="Q271" s="580"/>
      <c r="R271" s="581"/>
      <c r="S271" s="580"/>
      <c r="T271" s="581">
        <v>200</v>
      </c>
      <c r="U271" s="580"/>
      <c r="V271" s="581">
        <v>0</v>
      </c>
      <c r="W271" s="580"/>
      <c r="X271" s="581">
        <v>0</v>
      </c>
      <c r="Y271" s="580"/>
      <c r="Z271" s="581">
        <v>200</v>
      </c>
      <c r="AA271" s="580"/>
      <c r="AB271" s="580"/>
      <c r="AC271" s="580"/>
      <c r="AD271" s="581">
        <v>0</v>
      </c>
      <c r="AE271" s="580"/>
      <c r="AF271" s="581">
        <v>0</v>
      </c>
      <c r="AG271" s="580"/>
      <c r="AH271" s="587"/>
      <c r="AI271" s="580"/>
      <c r="AJ271" s="581">
        <v>0</v>
      </c>
    </row>
    <row r="272" spans="1:36">
      <c r="A272" s="580"/>
      <c r="B272" s="580"/>
      <c r="C272" s="580"/>
      <c r="D272" s="580" t="s">
        <v>3147</v>
      </c>
      <c r="E272" s="580"/>
      <c r="F272" s="580" t="s">
        <v>2707</v>
      </c>
      <c r="G272" s="580"/>
      <c r="H272" s="580" t="s">
        <v>1012</v>
      </c>
      <c r="I272" s="580"/>
      <c r="J272" s="580" t="s">
        <v>3148</v>
      </c>
      <c r="K272" s="580"/>
      <c r="L272" s="580"/>
      <c r="M272" s="580"/>
      <c r="N272" s="580"/>
      <c r="O272" s="580"/>
      <c r="P272" s="581"/>
      <c r="Q272" s="580"/>
      <c r="R272" s="581"/>
      <c r="S272" s="580"/>
      <c r="T272" s="581">
        <v>4000</v>
      </c>
      <c r="U272" s="580"/>
      <c r="V272" s="581">
        <v>0</v>
      </c>
      <c r="W272" s="580"/>
      <c r="X272" s="581">
        <v>0</v>
      </c>
      <c r="Y272" s="580"/>
      <c r="Z272" s="581">
        <v>4000</v>
      </c>
      <c r="AA272" s="580"/>
      <c r="AB272" s="580"/>
      <c r="AC272" s="580"/>
      <c r="AD272" s="581">
        <v>0</v>
      </c>
      <c r="AE272" s="580"/>
      <c r="AF272" s="581">
        <v>0</v>
      </c>
      <c r="AG272" s="580"/>
      <c r="AH272" s="587"/>
      <c r="AI272" s="580"/>
      <c r="AJ272" s="581">
        <v>0</v>
      </c>
    </row>
    <row r="273" spans="1:36">
      <c r="A273" s="580"/>
      <c r="B273" s="580"/>
      <c r="C273" s="580"/>
      <c r="D273" s="580" t="s">
        <v>3149</v>
      </c>
      <c r="E273" s="580"/>
      <c r="F273" s="580" t="s">
        <v>2707</v>
      </c>
      <c r="G273" s="580"/>
      <c r="H273" s="580" t="s">
        <v>1031</v>
      </c>
      <c r="I273" s="580"/>
      <c r="J273" s="580" t="s">
        <v>2468</v>
      </c>
      <c r="K273" s="580"/>
      <c r="L273" s="580"/>
      <c r="M273" s="580"/>
      <c r="N273" s="580"/>
      <c r="O273" s="580"/>
      <c r="P273" s="581"/>
      <c r="Q273" s="580"/>
      <c r="R273" s="581"/>
      <c r="S273" s="580"/>
      <c r="T273" s="581">
        <v>0</v>
      </c>
      <c r="U273" s="580"/>
      <c r="V273" s="581">
        <v>0</v>
      </c>
      <c r="W273" s="580"/>
      <c r="X273" s="581">
        <v>0</v>
      </c>
      <c r="Y273" s="580"/>
      <c r="Z273" s="581">
        <v>0</v>
      </c>
      <c r="AA273" s="580"/>
      <c r="AB273" s="580"/>
      <c r="AC273" s="580"/>
      <c r="AD273" s="581">
        <v>0</v>
      </c>
      <c r="AE273" s="580"/>
      <c r="AF273" s="581">
        <v>0</v>
      </c>
      <c r="AG273" s="580"/>
      <c r="AH273" s="587"/>
      <c r="AI273" s="580"/>
      <c r="AJ273" s="581">
        <v>0</v>
      </c>
    </row>
    <row r="274" spans="1:36">
      <c r="A274" s="580"/>
      <c r="B274" s="580"/>
      <c r="C274" s="580"/>
      <c r="D274" s="580" t="s">
        <v>3150</v>
      </c>
      <c r="E274" s="580"/>
      <c r="F274" s="580" t="s">
        <v>2707</v>
      </c>
      <c r="G274" s="580"/>
      <c r="H274" s="580" t="s">
        <v>1045</v>
      </c>
      <c r="I274" s="580"/>
      <c r="J274" s="580" t="s">
        <v>2469</v>
      </c>
      <c r="K274" s="580"/>
      <c r="L274" s="580"/>
      <c r="M274" s="580"/>
      <c r="N274" s="580"/>
      <c r="O274" s="580"/>
      <c r="P274" s="581"/>
      <c r="Q274" s="580"/>
      <c r="R274" s="581"/>
      <c r="S274" s="580"/>
      <c r="T274" s="581">
        <v>0</v>
      </c>
      <c r="U274" s="580"/>
      <c r="V274" s="581">
        <v>0</v>
      </c>
      <c r="W274" s="580"/>
      <c r="X274" s="581">
        <v>0</v>
      </c>
      <c r="Y274" s="580"/>
      <c r="Z274" s="581">
        <v>0</v>
      </c>
      <c r="AA274" s="580"/>
      <c r="AB274" s="580"/>
      <c r="AC274" s="580"/>
      <c r="AD274" s="581">
        <v>0</v>
      </c>
      <c r="AE274" s="580"/>
      <c r="AF274" s="581">
        <v>0</v>
      </c>
      <c r="AG274" s="580"/>
      <c r="AH274" s="587"/>
      <c r="AI274" s="580"/>
      <c r="AJ274" s="581">
        <v>0</v>
      </c>
    </row>
    <row r="275" spans="1:36">
      <c r="A275" s="580"/>
      <c r="B275" s="580"/>
      <c r="C275" s="580"/>
      <c r="D275" s="580" t="s">
        <v>3151</v>
      </c>
      <c r="E275" s="580"/>
      <c r="F275" s="580" t="s">
        <v>2707</v>
      </c>
      <c r="G275" s="580"/>
      <c r="H275" s="580" t="s">
        <v>1049</v>
      </c>
      <c r="I275" s="580"/>
      <c r="J275" s="580" t="s">
        <v>3152</v>
      </c>
      <c r="K275" s="580"/>
      <c r="L275" s="580"/>
      <c r="M275" s="580"/>
      <c r="N275" s="580"/>
      <c r="O275" s="580"/>
      <c r="P275" s="581"/>
      <c r="Q275" s="580"/>
      <c r="R275" s="581"/>
      <c r="S275" s="580"/>
      <c r="T275" s="581">
        <v>0</v>
      </c>
      <c r="U275" s="580"/>
      <c r="V275" s="581">
        <v>0</v>
      </c>
      <c r="W275" s="580"/>
      <c r="X275" s="581">
        <v>0</v>
      </c>
      <c r="Y275" s="580"/>
      <c r="Z275" s="581">
        <v>0</v>
      </c>
      <c r="AA275" s="580"/>
      <c r="AB275" s="580"/>
      <c r="AC275" s="580"/>
      <c r="AD275" s="581">
        <v>0</v>
      </c>
      <c r="AE275" s="580"/>
      <c r="AF275" s="581">
        <v>0</v>
      </c>
      <c r="AG275" s="580"/>
      <c r="AH275" s="587"/>
      <c r="AI275" s="580"/>
      <c r="AJ275" s="581">
        <v>0</v>
      </c>
    </row>
    <row r="276" spans="1:36">
      <c r="A276" s="580"/>
      <c r="B276" s="580"/>
      <c r="C276" s="580"/>
      <c r="D276" s="580" t="s">
        <v>3153</v>
      </c>
      <c r="E276" s="580"/>
      <c r="F276" s="580" t="s">
        <v>2707</v>
      </c>
      <c r="G276" s="580"/>
      <c r="H276" s="580" t="s">
        <v>1058</v>
      </c>
      <c r="I276" s="580"/>
      <c r="J276" s="580" t="s">
        <v>2471</v>
      </c>
      <c r="K276" s="580"/>
      <c r="L276" s="580"/>
      <c r="M276" s="580"/>
      <c r="N276" s="580"/>
      <c r="O276" s="580"/>
      <c r="P276" s="581"/>
      <c r="Q276" s="580"/>
      <c r="R276" s="581"/>
      <c r="S276" s="580"/>
      <c r="T276" s="581">
        <v>0</v>
      </c>
      <c r="U276" s="580"/>
      <c r="V276" s="581">
        <v>0</v>
      </c>
      <c r="W276" s="580"/>
      <c r="X276" s="581">
        <v>0</v>
      </c>
      <c r="Y276" s="580"/>
      <c r="Z276" s="581">
        <v>0</v>
      </c>
      <c r="AA276" s="580"/>
      <c r="AB276" s="580"/>
      <c r="AC276" s="580"/>
      <c r="AD276" s="581">
        <v>0</v>
      </c>
      <c r="AE276" s="580"/>
      <c r="AF276" s="581">
        <v>0</v>
      </c>
      <c r="AG276" s="580"/>
      <c r="AH276" s="587"/>
      <c r="AI276" s="580"/>
      <c r="AJ276" s="581">
        <v>0</v>
      </c>
    </row>
    <row r="277" spans="1:36">
      <c r="A277" s="580"/>
      <c r="B277" s="580"/>
      <c r="C277" s="580"/>
      <c r="D277" s="580" t="s">
        <v>3154</v>
      </c>
      <c r="E277" s="580"/>
      <c r="F277" s="580" t="s">
        <v>2707</v>
      </c>
      <c r="G277" s="580"/>
      <c r="H277" s="580" t="s">
        <v>1008</v>
      </c>
      <c r="I277" s="580"/>
      <c r="J277" s="580" t="s">
        <v>3155</v>
      </c>
      <c r="K277" s="580"/>
      <c r="L277" s="580"/>
      <c r="M277" s="580"/>
      <c r="N277" s="580"/>
      <c r="O277" s="580"/>
      <c r="P277" s="581"/>
      <c r="Q277" s="580"/>
      <c r="R277" s="581"/>
      <c r="S277" s="580"/>
      <c r="T277" s="581">
        <v>0</v>
      </c>
      <c r="U277" s="580"/>
      <c r="V277" s="581">
        <v>0</v>
      </c>
      <c r="W277" s="580"/>
      <c r="X277" s="581">
        <v>0</v>
      </c>
      <c r="Y277" s="580"/>
      <c r="Z277" s="581">
        <v>0</v>
      </c>
      <c r="AA277" s="580"/>
      <c r="AB277" s="580"/>
      <c r="AC277" s="580"/>
      <c r="AD277" s="581">
        <v>0</v>
      </c>
      <c r="AE277" s="580"/>
      <c r="AF277" s="581">
        <v>0</v>
      </c>
      <c r="AG277" s="580"/>
      <c r="AH277" s="587"/>
      <c r="AI277" s="580"/>
      <c r="AJ277" s="581">
        <v>0</v>
      </c>
    </row>
    <row r="278" spans="1:36">
      <c r="A278" s="580"/>
      <c r="B278" s="580"/>
      <c r="C278" s="580"/>
      <c r="D278" s="580" t="s">
        <v>3156</v>
      </c>
      <c r="E278" s="580"/>
      <c r="F278" s="580" t="s">
        <v>2707</v>
      </c>
      <c r="G278" s="580"/>
      <c r="H278" s="580" t="s">
        <v>3157</v>
      </c>
      <c r="I278" s="580"/>
      <c r="J278" s="580" t="s">
        <v>3158</v>
      </c>
      <c r="K278" s="580"/>
      <c r="L278" s="580"/>
      <c r="M278" s="580"/>
      <c r="N278" s="580"/>
      <c r="O278" s="580"/>
      <c r="P278" s="581"/>
      <c r="Q278" s="580"/>
      <c r="R278" s="581"/>
      <c r="S278" s="580"/>
      <c r="T278" s="581">
        <v>0</v>
      </c>
      <c r="U278" s="580"/>
      <c r="V278" s="581">
        <v>0</v>
      </c>
      <c r="W278" s="580"/>
      <c r="X278" s="581">
        <v>0</v>
      </c>
      <c r="Y278" s="580"/>
      <c r="Z278" s="581">
        <v>0</v>
      </c>
      <c r="AA278" s="580"/>
      <c r="AB278" s="580"/>
      <c r="AC278" s="580"/>
      <c r="AD278" s="581">
        <v>0</v>
      </c>
      <c r="AE278" s="580"/>
      <c r="AF278" s="581">
        <v>0</v>
      </c>
      <c r="AG278" s="580"/>
      <c r="AH278" s="587"/>
      <c r="AI278" s="580"/>
      <c r="AJ278" s="581">
        <v>0</v>
      </c>
    </row>
    <row r="279" spans="1:36">
      <c r="A279" s="580"/>
      <c r="B279" s="580"/>
      <c r="C279" s="580"/>
      <c r="D279" s="580" t="s">
        <v>3159</v>
      </c>
      <c r="E279" s="580"/>
      <c r="F279" s="580" t="s">
        <v>2707</v>
      </c>
      <c r="G279" s="580"/>
      <c r="H279" s="580" t="s">
        <v>1626</v>
      </c>
      <c r="I279" s="580"/>
      <c r="J279" s="580" t="s">
        <v>1630</v>
      </c>
      <c r="K279" s="580"/>
      <c r="L279" s="580"/>
      <c r="M279" s="580"/>
      <c r="N279" s="580"/>
      <c r="O279" s="580"/>
      <c r="P279" s="581"/>
      <c r="Q279" s="580"/>
      <c r="R279" s="581"/>
      <c r="S279" s="580"/>
      <c r="T279" s="581">
        <v>0</v>
      </c>
      <c r="U279" s="580"/>
      <c r="V279" s="581">
        <v>0</v>
      </c>
      <c r="W279" s="580"/>
      <c r="X279" s="581">
        <v>0</v>
      </c>
      <c r="Y279" s="580"/>
      <c r="Z279" s="581">
        <v>0</v>
      </c>
      <c r="AA279" s="580"/>
      <c r="AB279" s="580"/>
      <c r="AC279" s="580"/>
      <c r="AD279" s="581">
        <v>168</v>
      </c>
      <c r="AE279" s="580"/>
      <c r="AF279" s="581">
        <v>0</v>
      </c>
      <c r="AG279" s="580"/>
      <c r="AH279" s="587">
        <v>45831</v>
      </c>
      <c r="AI279" s="580"/>
      <c r="AJ279" s="581">
        <v>0</v>
      </c>
    </row>
    <row r="280" spans="1:36">
      <c r="A280" s="580"/>
      <c r="B280" s="580"/>
      <c r="C280" s="580"/>
      <c r="D280" s="580" t="s">
        <v>3160</v>
      </c>
      <c r="E280" s="580"/>
      <c r="F280" s="580" t="s">
        <v>2707</v>
      </c>
      <c r="G280" s="580"/>
      <c r="H280" s="580" t="s">
        <v>1631</v>
      </c>
      <c r="I280" s="580"/>
      <c r="J280" s="580" t="s">
        <v>1633</v>
      </c>
      <c r="K280" s="580"/>
      <c r="L280" s="580"/>
      <c r="M280" s="580"/>
      <c r="N280" s="580"/>
      <c r="O280" s="580"/>
      <c r="P280" s="581"/>
      <c r="Q280" s="580"/>
      <c r="R280" s="581"/>
      <c r="S280" s="580"/>
      <c r="T280" s="581">
        <v>0</v>
      </c>
      <c r="U280" s="580"/>
      <c r="V280" s="581">
        <v>0</v>
      </c>
      <c r="W280" s="580"/>
      <c r="X280" s="581">
        <v>0</v>
      </c>
      <c r="Y280" s="580"/>
      <c r="Z280" s="581">
        <v>0</v>
      </c>
      <c r="AA280" s="580"/>
      <c r="AB280" s="580"/>
      <c r="AC280" s="580"/>
      <c r="AD280" s="581">
        <v>168</v>
      </c>
      <c r="AE280" s="580"/>
      <c r="AF280" s="581">
        <v>0</v>
      </c>
      <c r="AG280" s="580"/>
      <c r="AH280" s="587">
        <v>45831</v>
      </c>
      <c r="AI280" s="580"/>
      <c r="AJ280" s="581">
        <v>0</v>
      </c>
    </row>
    <row r="281" spans="1:36">
      <c r="A281" s="580"/>
      <c r="B281" s="580"/>
      <c r="C281" s="580"/>
      <c r="D281" s="580" t="s">
        <v>3161</v>
      </c>
      <c r="E281" s="580"/>
      <c r="F281" s="580" t="s">
        <v>2707</v>
      </c>
      <c r="G281" s="580"/>
      <c r="H281" s="580" t="s">
        <v>1634</v>
      </c>
      <c r="I281" s="580"/>
      <c r="J281" s="580" t="s">
        <v>1636</v>
      </c>
      <c r="K281" s="580"/>
      <c r="L281" s="580"/>
      <c r="M281" s="580"/>
      <c r="N281" s="580"/>
      <c r="O281" s="580"/>
      <c r="P281" s="581"/>
      <c r="Q281" s="580"/>
      <c r="R281" s="581"/>
      <c r="S281" s="580"/>
      <c r="T281" s="581">
        <v>0</v>
      </c>
      <c r="U281" s="580"/>
      <c r="V281" s="581">
        <v>0</v>
      </c>
      <c r="W281" s="580"/>
      <c r="X281" s="581">
        <v>0</v>
      </c>
      <c r="Y281" s="580"/>
      <c r="Z281" s="581">
        <v>0</v>
      </c>
      <c r="AA281" s="580"/>
      <c r="AB281" s="580"/>
      <c r="AC281" s="580"/>
      <c r="AD281" s="581">
        <v>126</v>
      </c>
      <c r="AE281" s="580"/>
      <c r="AF281" s="581">
        <v>0</v>
      </c>
      <c r="AG281" s="580"/>
      <c r="AH281" s="587">
        <v>45831</v>
      </c>
      <c r="AI281" s="580"/>
      <c r="AJ281" s="581">
        <v>0</v>
      </c>
    </row>
    <row r="282" spans="1:36">
      <c r="A282" s="580"/>
      <c r="B282" s="580"/>
      <c r="C282" s="580"/>
      <c r="D282" s="580" t="s">
        <v>3162</v>
      </c>
      <c r="E282" s="580"/>
      <c r="F282" s="580" t="s">
        <v>2707</v>
      </c>
      <c r="G282" s="580"/>
      <c r="H282" s="580" t="s">
        <v>1637</v>
      </c>
      <c r="I282" s="580"/>
      <c r="J282" s="580" t="s">
        <v>1639</v>
      </c>
      <c r="K282" s="580"/>
      <c r="L282" s="580"/>
      <c r="M282" s="580"/>
      <c r="N282" s="580"/>
      <c r="O282" s="580"/>
      <c r="P282" s="581"/>
      <c r="Q282" s="580"/>
      <c r="R282" s="581"/>
      <c r="S282" s="580"/>
      <c r="T282" s="581">
        <v>0</v>
      </c>
      <c r="U282" s="580"/>
      <c r="V282" s="581">
        <v>0</v>
      </c>
      <c r="W282" s="580"/>
      <c r="X282" s="581">
        <v>0</v>
      </c>
      <c r="Y282" s="580"/>
      <c r="Z282" s="581">
        <v>0</v>
      </c>
      <c r="AA282" s="580"/>
      <c r="AB282" s="580"/>
      <c r="AC282" s="580"/>
      <c r="AD282" s="581">
        <v>126</v>
      </c>
      <c r="AE282" s="580"/>
      <c r="AF282" s="581">
        <v>0</v>
      </c>
      <c r="AG282" s="580"/>
      <c r="AH282" s="587">
        <v>45831</v>
      </c>
      <c r="AI282" s="580"/>
      <c r="AJ282" s="581">
        <v>0</v>
      </c>
    </row>
    <row r="283" spans="1:36">
      <c r="A283" s="580"/>
      <c r="B283" s="580"/>
      <c r="C283" s="580"/>
      <c r="D283" s="580" t="s">
        <v>3163</v>
      </c>
      <c r="E283" s="580"/>
      <c r="F283" s="580" t="s">
        <v>2707</v>
      </c>
      <c r="G283" s="580"/>
      <c r="H283" s="580" t="s">
        <v>3164</v>
      </c>
      <c r="I283" s="580"/>
      <c r="J283" s="580" t="s">
        <v>3165</v>
      </c>
      <c r="K283" s="580"/>
      <c r="L283" s="580"/>
      <c r="M283" s="580"/>
      <c r="N283" s="580"/>
      <c r="O283" s="580"/>
      <c r="P283" s="581"/>
      <c r="Q283" s="580"/>
      <c r="R283" s="581"/>
      <c r="S283" s="580"/>
      <c r="T283" s="581">
        <v>0</v>
      </c>
      <c r="U283" s="580"/>
      <c r="V283" s="581">
        <v>0</v>
      </c>
      <c r="W283" s="580"/>
      <c r="X283" s="581">
        <v>0</v>
      </c>
      <c r="Y283" s="580"/>
      <c r="Z283" s="581">
        <v>0</v>
      </c>
      <c r="AA283" s="580"/>
      <c r="AB283" s="580"/>
      <c r="AC283" s="580"/>
      <c r="AD283" s="581">
        <v>0</v>
      </c>
      <c r="AE283" s="580"/>
      <c r="AF283" s="581">
        <v>0</v>
      </c>
      <c r="AG283" s="580"/>
      <c r="AH283" s="587"/>
      <c r="AI283" s="580"/>
      <c r="AJ283" s="581">
        <v>0</v>
      </c>
    </row>
    <row r="284" spans="1:36">
      <c r="A284" s="580"/>
      <c r="B284" s="580"/>
      <c r="C284" s="580"/>
      <c r="D284" s="580" t="s">
        <v>3166</v>
      </c>
      <c r="E284" s="580"/>
      <c r="F284" s="580" t="s">
        <v>2707</v>
      </c>
      <c r="G284" s="580"/>
      <c r="H284" s="580" t="s">
        <v>3167</v>
      </c>
      <c r="I284" s="580"/>
      <c r="J284" s="580" t="s">
        <v>3168</v>
      </c>
      <c r="K284" s="580"/>
      <c r="L284" s="580"/>
      <c r="M284" s="580"/>
      <c r="N284" s="580"/>
      <c r="O284" s="580"/>
      <c r="P284" s="581"/>
      <c r="Q284" s="580"/>
      <c r="R284" s="581"/>
      <c r="S284" s="580"/>
      <c r="T284" s="581">
        <v>0</v>
      </c>
      <c r="U284" s="580"/>
      <c r="V284" s="581">
        <v>0</v>
      </c>
      <c r="W284" s="580"/>
      <c r="X284" s="581">
        <v>0</v>
      </c>
      <c r="Y284" s="580"/>
      <c r="Z284" s="581">
        <v>0</v>
      </c>
      <c r="AA284" s="580"/>
      <c r="AB284" s="580"/>
      <c r="AC284" s="580"/>
      <c r="AD284" s="581">
        <v>0</v>
      </c>
      <c r="AE284" s="580"/>
      <c r="AF284" s="581">
        <v>0</v>
      </c>
      <c r="AG284" s="580"/>
      <c r="AH284" s="587"/>
      <c r="AI284" s="580"/>
      <c r="AJ284" s="581">
        <v>0</v>
      </c>
    </row>
    <row r="285" spans="1:36">
      <c r="A285" s="580"/>
      <c r="B285" s="580"/>
      <c r="C285" s="580"/>
      <c r="D285" s="580" t="s">
        <v>3169</v>
      </c>
      <c r="E285" s="580"/>
      <c r="F285" s="580" t="s">
        <v>2707</v>
      </c>
      <c r="G285" s="580"/>
      <c r="H285" s="580" t="s">
        <v>3170</v>
      </c>
      <c r="I285" s="580"/>
      <c r="J285" s="580" t="s">
        <v>3171</v>
      </c>
      <c r="K285" s="580"/>
      <c r="L285" s="580"/>
      <c r="M285" s="580"/>
      <c r="N285" s="580"/>
      <c r="O285" s="580"/>
      <c r="P285" s="581"/>
      <c r="Q285" s="580"/>
      <c r="R285" s="581"/>
      <c r="S285" s="580"/>
      <c r="T285" s="581">
        <v>0</v>
      </c>
      <c r="U285" s="580"/>
      <c r="V285" s="581">
        <v>0</v>
      </c>
      <c r="W285" s="580"/>
      <c r="X285" s="581">
        <v>0</v>
      </c>
      <c r="Y285" s="580"/>
      <c r="Z285" s="581">
        <v>0</v>
      </c>
      <c r="AA285" s="580"/>
      <c r="AB285" s="580"/>
      <c r="AC285" s="580"/>
      <c r="AD285" s="581">
        <v>0</v>
      </c>
      <c r="AE285" s="580"/>
      <c r="AF285" s="581">
        <v>0</v>
      </c>
      <c r="AG285" s="580"/>
      <c r="AH285" s="587"/>
      <c r="AI285" s="580"/>
      <c r="AJ285" s="581">
        <v>0</v>
      </c>
    </row>
    <row r="286" spans="1:36">
      <c r="A286" s="580"/>
      <c r="B286" s="580"/>
      <c r="C286" s="580"/>
      <c r="D286" s="580" t="s">
        <v>3172</v>
      </c>
      <c r="E286" s="580"/>
      <c r="F286" s="580" t="s">
        <v>2707</v>
      </c>
      <c r="G286" s="580"/>
      <c r="H286" s="580" t="s">
        <v>3173</v>
      </c>
      <c r="I286" s="580"/>
      <c r="J286" s="580" t="s">
        <v>3174</v>
      </c>
      <c r="K286" s="580"/>
      <c r="L286" s="580"/>
      <c r="M286" s="580"/>
      <c r="N286" s="580"/>
      <c r="O286" s="580"/>
      <c r="P286" s="581"/>
      <c r="Q286" s="580"/>
      <c r="R286" s="581"/>
      <c r="S286" s="580"/>
      <c r="T286" s="581">
        <v>0</v>
      </c>
      <c r="U286" s="580"/>
      <c r="V286" s="581">
        <v>0</v>
      </c>
      <c r="W286" s="580"/>
      <c r="X286" s="581">
        <v>0</v>
      </c>
      <c r="Y286" s="580"/>
      <c r="Z286" s="581">
        <v>0</v>
      </c>
      <c r="AA286" s="580"/>
      <c r="AB286" s="580"/>
      <c r="AC286" s="580"/>
      <c r="AD286" s="581">
        <v>0</v>
      </c>
      <c r="AE286" s="580"/>
      <c r="AF286" s="581">
        <v>0</v>
      </c>
      <c r="AG286" s="580"/>
      <c r="AH286" s="587"/>
      <c r="AI286" s="580"/>
      <c r="AJ286" s="581">
        <v>0</v>
      </c>
    </row>
    <row r="287" spans="1:36">
      <c r="A287" s="580"/>
      <c r="B287" s="580"/>
      <c r="C287" s="580"/>
      <c r="D287" s="580" t="s">
        <v>3175</v>
      </c>
      <c r="E287" s="580"/>
      <c r="F287" s="580" t="s">
        <v>2707</v>
      </c>
      <c r="G287" s="580"/>
      <c r="H287" s="580" t="s">
        <v>3176</v>
      </c>
      <c r="I287" s="580"/>
      <c r="J287" s="580" t="s">
        <v>3177</v>
      </c>
      <c r="K287" s="580"/>
      <c r="L287" s="580"/>
      <c r="M287" s="580"/>
      <c r="N287" s="580"/>
      <c r="O287" s="580"/>
      <c r="P287" s="581"/>
      <c r="Q287" s="580"/>
      <c r="R287" s="581"/>
      <c r="S287" s="580"/>
      <c r="T287" s="581">
        <v>0</v>
      </c>
      <c r="U287" s="580"/>
      <c r="V287" s="581">
        <v>0</v>
      </c>
      <c r="W287" s="580"/>
      <c r="X287" s="581">
        <v>0</v>
      </c>
      <c r="Y287" s="580"/>
      <c r="Z287" s="581">
        <v>0</v>
      </c>
      <c r="AA287" s="580"/>
      <c r="AB287" s="580"/>
      <c r="AC287" s="580"/>
      <c r="AD287" s="581">
        <v>0</v>
      </c>
      <c r="AE287" s="580"/>
      <c r="AF287" s="581">
        <v>0</v>
      </c>
      <c r="AG287" s="580"/>
      <c r="AH287" s="587"/>
      <c r="AI287" s="580"/>
      <c r="AJ287" s="581">
        <v>0</v>
      </c>
    </row>
    <row r="288" spans="1:36">
      <c r="A288" s="580"/>
      <c r="B288" s="580"/>
      <c r="C288" s="580"/>
      <c r="D288" s="580" t="s">
        <v>3178</v>
      </c>
      <c r="E288" s="580"/>
      <c r="F288" s="580" t="s">
        <v>2707</v>
      </c>
      <c r="G288" s="580"/>
      <c r="H288" s="580" t="s">
        <v>3179</v>
      </c>
      <c r="I288" s="580"/>
      <c r="J288" s="580" t="s">
        <v>3180</v>
      </c>
      <c r="K288" s="580"/>
      <c r="L288" s="580"/>
      <c r="M288" s="580"/>
      <c r="N288" s="580"/>
      <c r="O288" s="580"/>
      <c r="P288" s="581"/>
      <c r="Q288" s="580"/>
      <c r="R288" s="581"/>
      <c r="S288" s="580"/>
      <c r="T288" s="581">
        <v>0</v>
      </c>
      <c r="U288" s="580"/>
      <c r="V288" s="581">
        <v>0</v>
      </c>
      <c r="W288" s="580"/>
      <c r="X288" s="581">
        <v>0</v>
      </c>
      <c r="Y288" s="580"/>
      <c r="Z288" s="581">
        <v>0</v>
      </c>
      <c r="AA288" s="580"/>
      <c r="AB288" s="580"/>
      <c r="AC288" s="580"/>
      <c r="AD288" s="581">
        <v>0</v>
      </c>
      <c r="AE288" s="580"/>
      <c r="AF288" s="581">
        <v>0</v>
      </c>
      <c r="AG288" s="580"/>
      <c r="AH288" s="587"/>
      <c r="AI288" s="580"/>
      <c r="AJ288" s="581">
        <v>0</v>
      </c>
    </row>
    <row r="289" spans="1:36">
      <c r="A289" s="580"/>
      <c r="B289" s="580"/>
      <c r="C289" s="580"/>
      <c r="D289" s="580" t="s">
        <v>3181</v>
      </c>
      <c r="E289" s="580"/>
      <c r="F289" s="580" t="s">
        <v>2707</v>
      </c>
      <c r="G289" s="580"/>
      <c r="H289" s="580" t="s">
        <v>1652</v>
      </c>
      <c r="I289" s="580"/>
      <c r="J289" s="580" t="s">
        <v>2462</v>
      </c>
      <c r="K289" s="580"/>
      <c r="L289" s="580"/>
      <c r="M289" s="580"/>
      <c r="N289" s="580"/>
      <c r="O289" s="580"/>
      <c r="P289" s="581"/>
      <c r="Q289" s="580"/>
      <c r="R289" s="581"/>
      <c r="S289" s="580"/>
      <c r="T289" s="581">
        <v>168</v>
      </c>
      <c r="U289" s="580"/>
      <c r="V289" s="581">
        <v>0</v>
      </c>
      <c r="W289" s="580"/>
      <c r="X289" s="581">
        <v>0</v>
      </c>
      <c r="Y289" s="580"/>
      <c r="Z289" s="581">
        <v>168</v>
      </c>
      <c r="AA289" s="580"/>
      <c r="AB289" s="580"/>
      <c r="AC289" s="580"/>
      <c r="AD289" s="581">
        <v>90</v>
      </c>
      <c r="AE289" s="580"/>
      <c r="AF289" s="581">
        <v>0</v>
      </c>
      <c r="AG289" s="580"/>
      <c r="AH289" s="587">
        <v>45831</v>
      </c>
      <c r="AI289" s="580"/>
      <c r="AJ289" s="581">
        <v>1.8</v>
      </c>
    </row>
    <row r="290" spans="1:36">
      <c r="A290" s="580"/>
      <c r="B290" s="580"/>
      <c r="C290" s="580"/>
      <c r="D290" s="580" t="s">
        <v>3182</v>
      </c>
      <c r="E290" s="580"/>
      <c r="F290" s="580" t="s">
        <v>2707</v>
      </c>
      <c r="G290" s="580"/>
      <c r="H290" s="580" t="s">
        <v>1655</v>
      </c>
      <c r="I290" s="580"/>
      <c r="J290" s="580" t="s">
        <v>2463</v>
      </c>
      <c r="K290" s="580"/>
      <c r="L290" s="580"/>
      <c r="M290" s="580"/>
      <c r="N290" s="580"/>
      <c r="O290" s="580"/>
      <c r="P290" s="581"/>
      <c r="Q290" s="580"/>
      <c r="R290" s="581"/>
      <c r="S290" s="580"/>
      <c r="T290" s="581">
        <v>168</v>
      </c>
      <c r="U290" s="580"/>
      <c r="V290" s="581">
        <v>0</v>
      </c>
      <c r="W290" s="580"/>
      <c r="X290" s="581">
        <v>0</v>
      </c>
      <c r="Y290" s="580"/>
      <c r="Z290" s="581">
        <v>168</v>
      </c>
      <c r="AA290" s="580"/>
      <c r="AB290" s="580"/>
      <c r="AC290" s="580"/>
      <c r="AD290" s="581">
        <v>90</v>
      </c>
      <c r="AE290" s="580"/>
      <c r="AF290" s="581">
        <v>0</v>
      </c>
      <c r="AG290" s="580"/>
      <c r="AH290" s="587">
        <v>45831</v>
      </c>
      <c r="AI290" s="580"/>
      <c r="AJ290" s="581">
        <v>1.8</v>
      </c>
    </row>
    <row r="291" spans="1:36">
      <c r="A291" s="580"/>
      <c r="B291" s="580"/>
      <c r="C291" s="580"/>
      <c r="D291" s="580" t="s">
        <v>3183</v>
      </c>
      <c r="E291" s="580"/>
      <c r="F291" s="580" t="s">
        <v>2707</v>
      </c>
      <c r="G291" s="580"/>
      <c r="H291" s="580" t="s">
        <v>1664</v>
      </c>
      <c r="I291" s="580"/>
      <c r="J291" s="580" t="s">
        <v>2466</v>
      </c>
      <c r="K291" s="580"/>
      <c r="L291" s="580"/>
      <c r="M291" s="580"/>
      <c r="N291" s="580"/>
      <c r="O291" s="580"/>
      <c r="P291" s="581"/>
      <c r="Q291" s="580"/>
      <c r="R291" s="581"/>
      <c r="S291" s="580"/>
      <c r="T291" s="581">
        <v>55</v>
      </c>
      <c r="U291" s="580"/>
      <c r="V291" s="581">
        <v>0</v>
      </c>
      <c r="W291" s="580"/>
      <c r="X291" s="581">
        <v>0</v>
      </c>
      <c r="Y291" s="580"/>
      <c r="Z291" s="581">
        <v>55</v>
      </c>
      <c r="AA291" s="580"/>
      <c r="AB291" s="580"/>
      <c r="AC291" s="580"/>
      <c r="AD291" s="581">
        <v>0</v>
      </c>
      <c r="AE291" s="580"/>
      <c r="AF291" s="581">
        <v>0</v>
      </c>
      <c r="AG291" s="580"/>
      <c r="AH291" s="587"/>
      <c r="AI291" s="580"/>
      <c r="AJ291" s="581">
        <v>1.2</v>
      </c>
    </row>
    <row r="292" spans="1:36">
      <c r="A292" s="580"/>
      <c r="B292" s="580"/>
      <c r="C292" s="580"/>
      <c r="D292" s="580" t="s">
        <v>3184</v>
      </c>
      <c r="E292" s="580"/>
      <c r="F292" s="580" t="s">
        <v>2707</v>
      </c>
      <c r="G292" s="580"/>
      <c r="H292" s="580" t="s">
        <v>1667</v>
      </c>
      <c r="I292" s="580"/>
      <c r="J292" s="580" t="s">
        <v>2467</v>
      </c>
      <c r="K292" s="580"/>
      <c r="L292" s="580"/>
      <c r="M292" s="580"/>
      <c r="N292" s="580"/>
      <c r="O292" s="580"/>
      <c r="P292" s="581"/>
      <c r="Q292" s="580"/>
      <c r="R292" s="581"/>
      <c r="S292" s="580"/>
      <c r="T292" s="581">
        <v>55</v>
      </c>
      <c r="U292" s="580"/>
      <c r="V292" s="581">
        <v>0</v>
      </c>
      <c r="W292" s="580"/>
      <c r="X292" s="581">
        <v>0</v>
      </c>
      <c r="Y292" s="580"/>
      <c r="Z292" s="581">
        <v>55</v>
      </c>
      <c r="AA292" s="580"/>
      <c r="AB292" s="580"/>
      <c r="AC292" s="580"/>
      <c r="AD292" s="581">
        <v>0</v>
      </c>
      <c r="AE292" s="580"/>
      <c r="AF292" s="581">
        <v>0</v>
      </c>
      <c r="AG292" s="580"/>
      <c r="AH292" s="587"/>
      <c r="AI292" s="580"/>
      <c r="AJ292" s="581">
        <v>1.2</v>
      </c>
    </row>
    <row r="293" spans="1:36">
      <c r="A293" s="580"/>
      <c r="B293" s="580"/>
      <c r="C293" s="580"/>
      <c r="D293" s="580" t="s">
        <v>3185</v>
      </c>
      <c r="E293" s="580"/>
      <c r="F293" s="580" t="s">
        <v>2707</v>
      </c>
      <c r="G293" s="580"/>
      <c r="H293" s="580" t="s">
        <v>1658</v>
      </c>
      <c r="I293" s="580"/>
      <c r="J293" s="580" t="s">
        <v>2464</v>
      </c>
      <c r="K293" s="580"/>
      <c r="L293" s="580"/>
      <c r="M293" s="580"/>
      <c r="N293" s="580"/>
      <c r="O293" s="580"/>
      <c r="P293" s="581"/>
      <c r="Q293" s="580"/>
      <c r="R293" s="581"/>
      <c r="S293" s="580"/>
      <c r="T293" s="581">
        <v>81</v>
      </c>
      <c r="U293" s="580"/>
      <c r="V293" s="581">
        <v>0</v>
      </c>
      <c r="W293" s="580"/>
      <c r="X293" s="581">
        <v>0</v>
      </c>
      <c r="Y293" s="580"/>
      <c r="Z293" s="581">
        <v>81</v>
      </c>
      <c r="AA293" s="580"/>
      <c r="AB293" s="580"/>
      <c r="AC293" s="580"/>
      <c r="AD293" s="581">
        <v>180</v>
      </c>
      <c r="AE293" s="580"/>
      <c r="AF293" s="581">
        <v>0</v>
      </c>
      <c r="AG293" s="580"/>
      <c r="AH293" s="587">
        <v>45831</v>
      </c>
      <c r="AI293" s="580"/>
      <c r="AJ293" s="581">
        <v>1.4</v>
      </c>
    </row>
    <row r="294" spans="1:36">
      <c r="A294" s="580"/>
      <c r="B294" s="580"/>
      <c r="C294" s="580"/>
      <c r="D294" s="580" t="s">
        <v>3186</v>
      </c>
      <c r="E294" s="580"/>
      <c r="F294" s="580" t="s">
        <v>2707</v>
      </c>
      <c r="G294" s="580"/>
      <c r="H294" s="580" t="s">
        <v>1661</v>
      </c>
      <c r="I294" s="580"/>
      <c r="J294" s="580" t="s">
        <v>2465</v>
      </c>
      <c r="K294" s="580"/>
      <c r="L294" s="580"/>
      <c r="M294" s="580"/>
      <c r="N294" s="580"/>
      <c r="O294" s="580"/>
      <c r="P294" s="581"/>
      <c r="Q294" s="580"/>
      <c r="R294" s="581"/>
      <c r="S294" s="580"/>
      <c r="T294" s="581">
        <v>81</v>
      </c>
      <c r="U294" s="580"/>
      <c r="V294" s="581">
        <v>0</v>
      </c>
      <c r="W294" s="580"/>
      <c r="X294" s="581">
        <v>0</v>
      </c>
      <c r="Y294" s="580"/>
      <c r="Z294" s="581">
        <v>81</v>
      </c>
      <c r="AA294" s="580"/>
      <c r="AB294" s="580"/>
      <c r="AC294" s="580"/>
      <c r="AD294" s="581">
        <v>180</v>
      </c>
      <c r="AE294" s="580"/>
      <c r="AF294" s="581">
        <v>0</v>
      </c>
      <c r="AG294" s="580"/>
      <c r="AH294" s="587">
        <v>45831</v>
      </c>
      <c r="AI294" s="580"/>
      <c r="AJ294" s="581">
        <v>1.4</v>
      </c>
    </row>
    <row r="295" spans="1:36">
      <c r="A295" s="580"/>
      <c r="B295" s="580"/>
      <c r="C295" s="580"/>
      <c r="D295" s="580" t="s">
        <v>3187</v>
      </c>
      <c r="E295" s="580"/>
      <c r="F295" s="580" t="s">
        <v>2707</v>
      </c>
      <c r="G295" s="580"/>
      <c r="H295" s="580" t="s">
        <v>1646</v>
      </c>
      <c r="I295" s="580"/>
      <c r="J295" s="580" t="s">
        <v>2460</v>
      </c>
      <c r="K295" s="580"/>
      <c r="L295" s="580"/>
      <c r="M295" s="580"/>
      <c r="N295" s="580"/>
      <c r="O295" s="580"/>
      <c r="P295" s="581"/>
      <c r="Q295" s="580"/>
      <c r="R295" s="581"/>
      <c r="S295" s="580"/>
      <c r="T295" s="581">
        <v>446</v>
      </c>
      <c r="U295" s="580"/>
      <c r="V295" s="581">
        <v>0</v>
      </c>
      <c r="W295" s="580"/>
      <c r="X295" s="581">
        <v>0</v>
      </c>
      <c r="Y295" s="580"/>
      <c r="Z295" s="581">
        <v>446</v>
      </c>
      <c r="AA295" s="580"/>
      <c r="AB295" s="580"/>
      <c r="AC295" s="580"/>
      <c r="AD295" s="581">
        <v>0</v>
      </c>
      <c r="AE295" s="580"/>
      <c r="AF295" s="581">
        <v>0</v>
      </c>
      <c r="AG295" s="580"/>
      <c r="AH295" s="587"/>
      <c r="AI295" s="580"/>
      <c r="AJ295" s="581">
        <v>34.4</v>
      </c>
    </row>
    <row r="296" spans="1:36">
      <c r="A296" s="580"/>
      <c r="B296" s="580"/>
      <c r="C296" s="580"/>
      <c r="D296" s="580" t="s">
        <v>3188</v>
      </c>
      <c r="E296" s="580"/>
      <c r="F296" s="580" t="s">
        <v>2707</v>
      </c>
      <c r="G296" s="580"/>
      <c r="H296" s="580" t="s">
        <v>1649</v>
      </c>
      <c r="I296" s="580"/>
      <c r="J296" s="580" t="s">
        <v>2461</v>
      </c>
      <c r="K296" s="580"/>
      <c r="L296" s="580"/>
      <c r="M296" s="580"/>
      <c r="N296" s="580"/>
      <c r="O296" s="580"/>
      <c r="P296" s="581"/>
      <c r="Q296" s="580"/>
      <c r="R296" s="581"/>
      <c r="S296" s="580"/>
      <c r="T296" s="581">
        <v>444</v>
      </c>
      <c r="U296" s="580"/>
      <c r="V296" s="581">
        <v>0</v>
      </c>
      <c r="W296" s="580"/>
      <c r="X296" s="581">
        <v>0</v>
      </c>
      <c r="Y296" s="580"/>
      <c r="Z296" s="581">
        <v>444</v>
      </c>
      <c r="AA296" s="580"/>
      <c r="AB296" s="580"/>
      <c r="AC296" s="580"/>
      <c r="AD296" s="581">
        <v>0</v>
      </c>
      <c r="AE296" s="580"/>
      <c r="AF296" s="581">
        <v>0</v>
      </c>
      <c r="AG296" s="580"/>
      <c r="AH296" s="587"/>
      <c r="AI296" s="580"/>
      <c r="AJ296" s="581">
        <v>34.700000000000003</v>
      </c>
    </row>
    <row r="297" spans="1:36">
      <c r="A297" s="580"/>
      <c r="B297" s="580"/>
      <c r="C297" s="580"/>
      <c r="D297" s="580" t="s">
        <v>3189</v>
      </c>
      <c r="E297" s="580"/>
      <c r="F297" s="580" t="s">
        <v>2707</v>
      </c>
      <c r="G297" s="580"/>
      <c r="H297" s="580" t="s">
        <v>1640</v>
      </c>
      <c r="I297" s="580"/>
      <c r="J297" s="580" t="s">
        <v>2457</v>
      </c>
      <c r="K297" s="580"/>
      <c r="L297" s="580"/>
      <c r="M297" s="580"/>
      <c r="N297" s="580"/>
      <c r="O297" s="580"/>
      <c r="P297" s="581"/>
      <c r="Q297" s="580"/>
      <c r="R297" s="581"/>
      <c r="S297" s="580"/>
      <c r="T297" s="581">
        <v>246</v>
      </c>
      <c r="U297" s="580"/>
      <c r="V297" s="581">
        <v>0</v>
      </c>
      <c r="W297" s="580"/>
      <c r="X297" s="581">
        <v>0</v>
      </c>
      <c r="Y297" s="580"/>
      <c r="Z297" s="581">
        <v>246</v>
      </c>
      <c r="AA297" s="580"/>
      <c r="AB297" s="580"/>
      <c r="AC297" s="580"/>
      <c r="AD297" s="581">
        <v>0</v>
      </c>
      <c r="AE297" s="580"/>
      <c r="AF297" s="581">
        <v>0</v>
      </c>
      <c r="AG297" s="580"/>
      <c r="AH297" s="587"/>
      <c r="AI297" s="580"/>
      <c r="AJ297" s="581">
        <v>13.7</v>
      </c>
    </row>
    <row r="298" spans="1:36">
      <c r="A298" s="580"/>
      <c r="B298" s="580"/>
      <c r="C298" s="580"/>
      <c r="D298" s="580" t="s">
        <v>3190</v>
      </c>
      <c r="E298" s="580"/>
      <c r="F298" s="580" t="s">
        <v>2707</v>
      </c>
      <c r="G298" s="580"/>
      <c r="H298" s="580" t="s">
        <v>1643</v>
      </c>
      <c r="I298" s="580"/>
      <c r="J298" s="580" t="s">
        <v>2459</v>
      </c>
      <c r="K298" s="580"/>
      <c r="L298" s="580"/>
      <c r="M298" s="580"/>
      <c r="N298" s="580"/>
      <c r="O298" s="580"/>
      <c r="P298" s="581"/>
      <c r="Q298" s="580"/>
      <c r="R298" s="581"/>
      <c r="S298" s="580"/>
      <c r="T298" s="581">
        <v>246</v>
      </c>
      <c r="U298" s="580"/>
      <c r="V298" s="581">
        <v>0</v>
      </c>
      <c r="W298" s="580"/>
      <c r="X298" s="581">
        <v>0</v>
      </c>
      <c r="Y298" s="580"/>
      <c r="Z298" s="581">
        <v>246</v>
      </c>
      <c r="AA298" s="580"/>
      <c r="AB298" s="580"/>
      <c r="AC298" s="580"/>
      <c r="AD298" s="581">
        <v>0</v>
      </c>
      <c r="AE298" s="580"/>
      <c r="AF298" s="581">
        <v>0</v>
      </c>
      <c r="AG298" s="580"/>
      <c r="AH298" s="587"/>
      <c r="AI298" s="580"/>
      <c r="AJ298" s="581">
        <v>13.7</v>
      </c>
    </row>
    <row r="299" spans="1:36">
      <c r="A299" s="580"/>
      <c r="B299" s="580"/>
      <c r="C299" s="580"/>
      <c r="D299" s="580" t="s">
        <v>3191</v>
      </c>
      <c r="E299" s="580"/>
      <c r="F299" s="580" t="s">
        <v>2707</v>
      </c>
      <c r="G299" s="580"/>
      <c r="H299" s="580" t="s">
        <v>98</v>
      </c>
      <c r="I299" s="580"/>
      <c r="J299" s="580" t="s">
        <v>3192</v>
      </c>
      <c r="K299" s="580"/>
      <c r="L299" s="580"/>
      <c r="M299" s="580"/>
      <c r="N299" s="580"/>
      <c r="O299" s="580"/>
      <c r="P299" s="581"/>
      <c r="Q299" s="580"/>
      <c r="R299" s="581"/>
      <c r="S299" s="580"/>
      <c r="T299" s="581">
        <v>8</v>
      </c>
      <c r="U299" s="580"/>
      <c r="V299" s="581">
        <v>0</v>
      </c>
      <c r="W299" s="580"/>
      <c r="X299" s="581">
        <v>0</v>
      </c>
      <c r="Y299" s="580"/>
      <c r="Z299" s="581">
        <v>8</v>
      </c>
      <c r="AA299" s="580"/>
      <c r="AB299" s="580"/>
      <c r="AC299" s="580"/>
      <c r="AD299" s="581">
        <v>144</v>
      </c>
      <c r="AE299" s="580"/>
      <c r="AF299" s="581">
        <v>0</v>
      </c>
      <c r="AG299" s="580"/>
      <c r="AH299" s="587">
        <v>45831</v>
      </c>
      <c r="AI299" s="580"/>
      <c r="AJ299" s="581">
        <v>0</v>
      </c>
    </row>
    <row r="300" spans="1:36">
      <c r="A300" s="580"/>
      <c r="B300" s="580"/>
      <c r="C300" s="580"/>
      <c r="D300" s="580" t="s">
        <v>3193</v>
      </c>
      <c r="E300" s="580"/>
      <c r="F300" s="580" t="s">
        <v>2707</v>
      </c>
      <c r="G300" s="580"/>
      <c r="H300" s="580" t="s">
        <v>102</v>
      </c>
      <c r="I300" s="580"/>
      <c r="J300" s="580" t="s">
        <v>3194</v>
      </c>
      <c r="K300" s="580"/>
      <c r="L300" s="580"/>
      <c r="M300" s="580"/>
      <c r="N300" s="580"/>
      <c r="O300" s="580"/>
      <c r="P300" s="581"/>
      <c r="Q300" s="580"/>
      <c r="R300" s="581"/>
      <c r="S300" s="580"/>
      <c r="T300" s="581">
        <v>8</v>
      </c>
      <c r="U300" s="580"/>
      <c r="V300" s="581">
        <v>0</v>
      </c>
      <c r="W300" s="580"/>
      <c r="X300" s="581">
        <v>0</v>
      </c>
      <c r="Y300" s="580"/>
      <c r="Z300" s="581">
        <v>8</v>
      </c>
      <c r="AA300" s="580"/>
      <c r="AB300" s="580"/>
      <c r="AC300" s="580"/>
      <c r="AD300" s="581">
        <v>144</v>
      </c>
      <c r="AE300" s="580"/>
      <c r="AF300" s="581">
        <v>0</v>
      </c>
      <c r="AG300" s="580"/>
      <c r="AH300" s="587">
        <v>45831</v>
      </c>
      <c r="AI300" s="580"/>
      <c r="AJ300" s="581">
        <v>0</v>
      </c>
    </row>
    <row r="301" spans="1:36">
      <c r="A301" s="580"/>
      <c r="B301" s="580"/>
      <c r="C301" s="580"/>
      <c r="D301" s="580" t="s">
        <v>3195</v>
      </c>
      <c r="E301" s="580"/>
      <c r="F301" s="580" t="s">
        <v>2707</v>
      </c>
      <c r="G301" s="580"/>
      <c r="H301" s="580" t="s">
        <v>123</v>
      </c>
      <c r="I301" s="580"/>
      <c r="J301" s="580" t="s">
        <v>3196</v>
      </c>
      <c r="K301" s="580"/>
      <c r="L301" s="580"/>
      <c r="M301" s="580"/>
      <c r="N301" s="580"/>
      <c r="O301" s="580"/>
      <c r="P301" s="581"/>
      <c r="Q301" s="580"/>
      <c r="R301" s="581"/>
      <c r="S301" s="580"/>
      <c r="T301" s="581">
        <v>8</v>
      </c>
      <c r="U301" s="580"/>
      <c r="V301" s="581">
        <v>0</v>
      </c>
      <c r="W301" s="580"/>
      <c r="X301" s="581">
        <v>0</v>
      </c>
      <c r="Y301" s="580"/>
      <c r="Z301" s="581">
        <v>8</v>
      </c>
      <c r="AA301" s="580"/>
      <c r="AB301" s="580"/>
      <c r="AC301" s="580"/>
      <c r="AD301" s="581">
        <v>216</v>
      </c>
      <c r="AE301" s="580"/>
      <c r="AF301" s="581">
        <v>0</v>
      </c>
      <c r="AG301" s="580"/>
      <c r="AH301" s="587">
        <v>45831</v>
      </c>
      <c r="AI301" s="580"/>
      <c r="AJ301" s="581">
        <v>0</v>
      </c>
    </row>
    <row r="302" spans="1:36">
      <c r="A302" s="580"/>
      <c r="B302" s="580"/>
      <c r="C302" s="580"/>
      <c r="D302" s="580" t="s">
        <v>3197</v>
      </c>
      <c r="E302" s="580"/>
      <c r="F302" s="580" t="s">
        <v>2707</v>
      </c>
      <c r="G302" s="580"/>
      <c r="H302" s="580" t="s">
        <v>126</v>
      </c>
      <c r="I302" s="580"/>
      <c r="J302" s="580" t="s">
        <v>3198</v>
      </c>
      <c r="K302" s="580"/>
      <c r="L302" s="580"/>
      <c r="M302" s="580"/>
      <c r="N302" s="580"/>
      <c r="O302" s="580"/>
      <c r="P302" s="581"/>
      <c r="Q302" s="580"/>
      <c r="R302" s="581"/>
      <c r="S302" s="580"/>
      <c r="T302" s="581">
        <v>8</v>
      </c>
      <c r="U302" s="580"/>
      <c r="V302" s="581">
        <v>0</v>
      </c>
      <c r="W302" s="580"/>
      <c r="X302" s="581">
        <v>0</v>
      </c>
      <c r="Y302" s="580"/>
      <c r="Z302" s="581">
        <v>8</v>
      </c>
      <c r="AA302" s="580"/>
      <c r="AB302" s="580"/>
      <c r="AC302" s="580"/>
      <c r="AD302" s="581">
        <v>216</v>
      </c>
      <c r="AE302" s="580"/>
      <c r="AF302" s="581">
        <v>0</v>
      </c>
      <c r="AG302" s="580"/>
      <c r="AH302" s="587">
        <v>45831</v>
      </c>
      <c r="AI302" s="580"/>
      <c r="AJ302" s="581">
        <v>0</v>
      </c>
    </row>
    <row r="303" spans="1:36">
      <c r="A303" s="580"/>
      <c r="B303" s="580"/>
      <c r="C303" s="580"/>
      <c r="D303" s="580" t="s">
        <v>3199</v>
      </c>
      <c r="E303" s="580"/>
      <c r="F303" s="580" t="s">
        <v>2707</v>
      </c>
      <c r="G303" s="580"/>
      <c r="H303" s="580" t="s">
        <v>578</v>
      </c>
      <c r="I303" s="580"/>
      <c r="J303" s="580" t="s">
        <v>1708</v>
      </c>
      <c r="K303" s="580"/>
      <c r="L303" s="580"/>
      <c r="M303" s="580"/>
      <c r="N303" s="580"/>
      <c r="O303" s="580"/>
      <c r="P303" s="581"/>
      <c r="Q303" s="580"/>
      <c r="R303" s="581"/>
      <c r="S303" s="580"/>
      <c r="T303" s="581">
        <v>160</v>
      </c>
      <c r="U303" s="580"/>
      <c r="V303" s="581">
        <v>1</v>
      </c>
      <c r="W303" s="580"/>
      <c r="X303" s="581">
        <v>0</v>
      </c>
      <c r="Y303" s="580"/>
      <c r="Z303" s="581">
        <v>159</v>
      </c>
      <c r="AA303" s="580"/>
      <c r="AB303" s="580"/>
      <c r="AC303" s="580"/>
      <c r="AD303" s="581">
        <v>0</v>
      </c>
      <c r="AE303" s="580"/>
      <c r="AF303" s="581">
        <v>0</v>
      </c>
      <c r="AG303" s="580"/>
      <c r="AH303" s="587"/>
      <c r="AI303" s="580"/>
      <c r="AJ303" s="581">
        <v>121.7</v>
      </c>
    </row>
    <row r="304" spans="1:36">
      <c r="A304" s="580"/>
      <c r="B304" s="580"/>
      <c r="C304" s="580"/>
      <c r="D304" s="580" t="s">
        <v>3200</v>
      </c>
      <c r="E304" s="580"/>
      <c r="F304" s="580" t="s">
        <v>2707</v>
      </c>
      <c r="G304" s="580"/>
      <c r="H304" s="580" t="s">
        <v>161</v>
      </c>
      <c r="I304" s="580"/>
      <c r="J304" s="580" t="s">
        <v>3201</v>
      </c>
      <c r="K304" s="580"/>
      <c r="L304" s="580"/>
      <c r="M304" s="580"/>
      <c r="N304" s="580"/>
      <c r="O304" s="580"/>
      <c r="P304" s="581"/>
      <c r="Q304" s="580"/>
      <c r="R304" s="581"/>
      <c r="S304" s="580"/>
      <c r="T304" s="581">
        <v>0</v>
      </c>
      <c r="U304" s="580"/>
      <c r="V304" s="581">
        <v>0</v>
      </c>
      <c r="W304" s="580"/>
      <c r="X304" s="581">
        <v>0</v>
      </c>
      <c r="Y304" s="580"/>
      <c r="Z304" s="581">
        <v>0</v>
      </c>
      <c r="AA304" s="580"/>
      <c r="AB304" s="580"/>
      <c r="AC304" s="580"/>
      <c r="AD304" s="581">
        <v>63</v>
      </c>
      <c r="AE304" s="580"/>
      <c r="AF304" s="581">
        <v>0</v>
      </c>
      <c r="AG304" s="580"/>
      <c r="AH304" s="587">
        <v>45831</v>
      </c>
      <c r="AI304" s="580"/>
      <c r="AJ304" s="581">
        <v>0</v>
      </c>
    </row>
    <row r="305" spans="1:36">
      <c r="A305" s="580"/>
      <c r="B305" s="580"/>
      <c r="C305" s="580"/>
      <c r="D305" s="580" t="s">
        <v>3202</v>
      </c>
      <c r="E305" s="580"/>
      <c r="F305" s="580" t="s">
        <v>2707</v>
      </c>
      <c r="G305" s="580"/>
      <c r="H305" s="580" t="s">
        <v>163</v>
      </c>
      <c r="I305" s="580"/>
      <c r="J305" s="580" t="s">
        <v>3203</v>
      </c>
      <c r="K305" s="580"/>
      <c r="L305" s="580"/>
      <c r="M305" s="580"/>
      <c r="N305" s="580"/>
      <c r="O305" s="580"/>
      <c r="P305" s="581"/>
      <c r="Q305" s="580"/>
      <c r="R305" s="581"/>
      <c r="S305" s="580"/>
      <c r="T305" s="581">
        <v>0</v>
      </c>
      <c r="U305" s="580"/>
      <c r="V305" s="581">
        <v>0</v>
      </c>
      <c r="W305" s="580"/>
      <c r="X305" s="581">
        <v>0</v>
      </c>
      <c r="Y305" s="580"/>
      <c r="Z305" s="581">
        <v>0</v>
      </c>
      <c r="AA305" s="580"/>
      <c r="AB305" s="580"/>
      <c r="AC305" s="580"/>
      <c r="AD305" s="581">
        <v>63</v>
      </c>
      <c r="AE305" s="580"/>
      <c r="AF305" s="581">
        <v>0</v>
      </c>
      <c r="AG305" s="580"/>
      <c r="AH305" s="587">
        <v>45831</v>
      </c>
      <c r="AI305" s="580"/>
      <c r="AJ305" s="581">
        <v>0</v>
      </c>
    </row>
    <row r="306" spans="1:36">
      <c r="A306" s="580"/>
      <c r="B306" s="580"/>
      <c r="C306" s="580"/>
      <c r="D306" s="580" t="s">
        <v>3204</v>
      </c>
      <c r="E306" s="580"/>
      <c r="F306" s="580" t="s">
        <v>2707</v>
      </c>
      <c r="G306" s="580"/>
      <c r="H306" s="580" t="s">
        <v>165</v>
      </c>
      <c r="I306" s="580"/>
      <c r="J306" s="580" t="s">
        <v>3205</v>
      </c>
      <c r="K306" s="580"/>
      <c r="L306" s="580"/>
      <c r="M306" s="580"/>
      <c r="N306" s="580"/>
      <c r="O306" s="580"/>
      <c r="P306" s="581"/>
      <c r="Q306" s="580"/>
      <c r="R306" s="581"/>
      <c r="S306" s="580"/>
      <c r="T306" s="581">
        <v>0</v>
      </c>
      <c r="U306" s="580"/>
      <c r="V306" s="581">
        <v>0</v>
      </c>
      <c r="W306" s="580"/>
      <c r="X306" s="581">
        <v>0</v>
      </c>
      <c r="Y306" s="580"/>
      <c r="Z306" s="581">
        <v>0</v>
      </c>
      <c r="AA306" s="580"/>
      <c r="AB306" s="580"/>
      <c r="AC306" s="580"/>
      <c r="AD306" s="581">
        <v>63</v>
      </c>
      <c r="AE306" s="580"/>
      <c r="AF306" s="581">
        <v>0</v>
      </c>
      <c r="AG306" s="580"/>
      <c r="AH306" s="587">
        <v>45831</v>
      </c>
      <c r="AI306" s="580"/>
      <c r="AJ306" s="581">
        <v>0</v>
      </c>
    </row>
    <row r="307" spans="1:36">
      <c r="A307" s="580"/>
      <c r="B307" s="580"/>
      <c r="C307" s="580"/>
      <c r="D307" s="580" t="s">
        <v>3206</v>
      </c>
      <c r="E307" s="580"/>
      <c r="F307" s="580" t="s">
        <v>2707</v>
      </c>
      <c r="G307" s="580"/>
      <c r="H307" s="580" t="s">
        <v>167</v>
      </c>
      <c r="I307" s="580"/>
      <c r="J307" s="580" t="s">
        <v>3207</v>
      </c>
      <c r="K307" s="580"/>
      <c r="L307" s="580"/>
      <c r="M307" s="580"/>
      <c r="N307" s="580"/>
      <c r="O307" s="580"/>
      <c r="P307" s="581"/>
      <c r="Q307" s="580"/>
      <c r="R307" s="581"/>
      <c r="S307" s="580"/>
      <c r="T307" s="581">
        <v>0</v>
      </c>
      <c r="U307" s="580"/>
      <c r="V307" s="581">
        <v>0</v>
      </c>
      <c r="W307" s="580"/>
      <c r="X307" s="581">
        <v>0</v>
      </c>
      <c r="Y307" s="580"/>
      <c r="Z307" s="581">
        <v>0</v>
      </c>
      <c r="AA307" s="580"/>
      <c r="AB307" s="580"/>
      <c r="AC307" s="580"/>
      <c r="AD307" s="581">
        <v>63</v>
      </c>
      <c r="AE307" s="580"/>
      <c r="AF307" s="581">
        <v>0</v>
      </c>
      <c r="AG307" s="580"/>
      <c r="AH307" s="587">
        <v>45831</v>
      </c>
      <c r="AI307" s="580"/>
      <c r="AJ307" s="581">
        <v>0</v>
      </c>
    </row>
    <row r="308" spans="1:36">
      <c r="A308" s="580"/>
      <c r="B308" s="580"/>
      <c r="C308" s="580"/>
      <c r="D308" s="580" t="s">
        <v>3208</v>
      </c>
      <c r="E308" s="580"/>
      <c r="F308" s="580" t="s">
        <v>2707</v>
      </c>
      <c r="G308" s="580"/>
      <c r="H308" s="580" t="s">
        <v>169</v>
      </c>
      <c r="I308" s="580"/>
      <c r="J308" s="580" t="s">
        <v>3209</v>
      </c>
      <c r="K308" s="580"/>
      <c r="L308" s="580"/>
      <c r="M308" s="580"/>
      <c r="N308" s="580"/>
      <c r="O308" s="580"/>
      <c r="P308" s="581"/>
      <c r="Q308" s="580"/>
      <c r="R308" s="581"/>
      <c r="S308" s="580"/>
      <c r="T308" s="581">
        <v>0</v>
      </c>
      <c r="U308" s="580"/>
      <c r="V308" s="581">
        <v>0</v>
      </c>
      <c r="W308" s="580"/>
      <c r="X308" s="581">
        <v>0</v>
      </c>
      <c r="Y308" s="580"/>
      <c r="Z308" s="581">
        <v>0</v>
      </c>
      <c r="AA308" s="580"/>
      <c r="AB308" s="580"/>
      <c r="AC308" s="580"/>
      <c r="AD308" s="581">
        <v>54</v>
      </c>
      <c r="AE308" s="580"/>
      <c r="AF308" s="581">
        <v>0</v>
      </c>
      <c r="AG308" s="580"/>
      <c r="AH308" s="587">
        <v>45831</v>
      </c>
      <c r="AI308" s="580"/>
      <c r="AJ308" s="581">
        <v>0</v>
      </c>
    </row>
    <row r="309" spans="1:36">
      <c r="A309" s="580"/>
      <c r="B309" s="580"/>
      <c r="C309" s="580"/>
      <c r="D309" s="580" t="s">
        <v>3210</v>
      </c>
      <c r="E309" s="580"/>
      <c r="F309" s="580" t="s">
        <v>2707</v>
      </c>
      <c r="G309" s="580"/>
      <c r="H309" s="580" t="s">
        <v>283</v>
      </c>
      <c r="I309" s="580"/>
      <c r="J309" s="580" t="s">
        <v>3211</v>
      </c>
      <c r="K309" s="580"/>
      <c r="L309" s="580"/>
      <c r="M309" s="580"/>
      <c r="N309" s="580"/>
      <c r="O309" s="580"/>
      <c r="P309" s="581"/>
      <c r="Q309" s="580"/>
      <c r="R309" s="581"/>
      <c r="S309" s="580"/>
      <c r="T309" s="581">
        <v>0</v>
      </c>
      <c r="U309" s="580"/>
      <c r="V309" s="581">
        <v>0</v>
      </c>
      <c r="W309" s="580"/>
      <c r="X309" s="581">
        <v>0</v>
      </c>
      <c r="Y309" s="580"/>
      <c r="Z309" s="581">
        <v>0</v>
      </c>
      <c r="AA309" s="580"/>
      <c r="AB309" s="580"/>
      <c r="AC309" s="580"/>
      <c r="AD309" s="581">
        <v>0</v>
      </c>
      <c r="AE309" s="580"/>
      <c r="AF309" s="581">
        <v>0</v>
      </c>
      <c r="AG309" s="580"/>
      <c r="AH309" s="587"/>
      <c r="AI309" s="580"/>
      <c r="AJ309" s="581">
        <v>0</v>
      </c>
    </row>
    <row r="310" spans="1:36">
      <c r="A310" s="580"/>
      <c r="B310" s="580"/>
      <c r="C310" s="580"/>
      <c r="D310" s="580" t="s">
        <v>3212</v>
      </c>
      <c r="E310" s="580"/>
      <c r="F310" s="580" t="s">
        <v>2707</v>
      </c>
      <c r="G310" s="580"/>
      <c r="H310" s="580" t="s">
        <v>351</v>
      </c>
      <c r="I310" s="580"/>
      <c r="J310" s="580" t="s">
        <v>3213</v>
      </c>
      <c r="K310" s="580"/>
      <c r="L310" s="580"/>
      <c r="M310" s="580"/>
      <c r="N310" s="580"/>
      <c r="O310" s="580"/>
      <c r="P310" s="581"/>
      <c r="Q310" s="580"/>
      <c r="R310" s="581"/>
      <c r="S310" s="580"/>
      <c r="T310" s="581">
        <v>0</v>
      </c>
      <c r="U310" s="580"/>
      <c r="V310" s="581">
        <v>0</v>
      </c>
      <c r="W310" s="580"/>
      <c r="X310" s="581">
        <v>0</v>
      </c>
      <c r="Y310" s="580"/>
      <c r="Z310" s="581">
        <v>0</v>
      </c>
      <c r="AA310" s="580"/>
      <c r="AB310" s="580"/>
      <c r="AC310" s="580"/>
      <c r="AD310" s="581">
        <v>72</v>
      </c>
      <c r="AE310" s="580"/>
      <c r="AF310" s="581">
        <v>0</v>
      </c>
      <c r="AG310" s="580"/>
      <c r="AH310" s="587">
        <v>45929</v>
      </c>
      <c r="AI310" s="580"/>
      <c r="AJ310" s="581">
        <v>0</v>
      </c>
    </row>
    <row r="311" spans="1:36">
      <c r="A311" s="580"/>
      <c r="B311" s="580"/>
      <c r="C311" s="580"/>
      <c r="D311" s="580" t="s">
        <v>3214</v>
      </c>
      <c r="E311" s="580"/>
      <c r="F311" s="580" t="s">
        <v>2707</v>
      </c>
      <c r="G311" s="580"/>
      <c r="H311" s="580" t="s">
        <v>354</v>
      </c>
      <c r="I311" s="580"/>
      <c r="J311" s="580" t="s">
        <v>3215</v>
      </c>
      <c r="K311" s="580"/>
      <c r="L311" s="580"/>
      <c r="M311" s="580"/>
      <c r="N311" s="580"/>
      <c r="O311" s="580"/>
      <c r="P311" s="581"/>
      <c r="Q311" s="580"/>
      <c r="R311" s="581"/>
      <c r="S311" s="580"/>
      <c r="T311" s="581">
        <v>25</v>
      </c>
      <c r="U311" s="580"/>
      <c r="V311" s="581">
        <v>0</v>
      </c>
      <c r="W311" s="580"/>
      <c r="X311" s="581">
        <v>0</v>
      </c>
      <c r="Y311" s="580"/>
      <c r="Z311" s="581">
        <v>25</v>
      </c>
      <c r="AA311" s="580"/>
      <c r="AB311" s="580"/>
      <c r="AC311" s="580"/>
      <c r="AD311" s="581">
        <v>135</v>
      </c>
      <c r="AE311" s="580"/>
      <c r="AF311" s="581">
        <v>0</v>
      </c>
      <c r="AG311" s="580"/>
      <c r="AH311" s="587">
        <v>45929</v>
      </c>
      <c r="AI311" s="580"/>
      <c r="AJ311" s="581">
        <v>6.8</v>
      </c>
    </row>
    <row r="312" spans="1:36">
      <c r="A312" s="580"/>
      <c r="B312" s="580"/>
      <c r="C312" s="580"/>
      <c r="D312" s="580" t="s">
        <v>3216</v>
      </c>
      <c r="E312" s="580"/>
      <c r="F312" s="580" t="s">
        <v>2707</v>
      </c>
      <c r="G312" s="580"/>
      <c r="H312" s="580" t="s">
        <v>357</v>
      </c>
      <c r="I312" s="580"/>
      <c r="J312" s="580" t="s">
        <v>3217</v>
      </c>
      <c r="K312" s="580"/>
      <c r="L312" s="580"/>
      <c r="M312" s="580"/>
      <c r="N312" s="580"/>
      <c r="O312" s="580"/>
      <c r="P312" s="581"/>
      <c r="Q312" s="580"/>
      <c r="R312" s="581"/>
      <c r="S312" s="580"/>
      <c r="T312" s="581">
        <v>5</v>
      </c>
      <c r="U312" s="580"/>
      <c r="V312" s="581">
        <v>1</v>
      </c>
      <c r="W312" s="580"/>
      <c r="X312" s="581">
        <v>0</v>
      </c>
      <c r="Y312" s="580"/>
      <c r="Z312" s="581">
        <v>4</v>
      </c>
      <c r="AA312" s="580"/>
      <c r="AB312" s="580"/>
      <c r="AC312" s="580"/>
      <c r="AD312" s="581">
        <v>270</v>
      </c>
      <c r="AE312" s="580"/>
      <c r="AF312" s="581">
        <v>0</v>
      </c>
      <c r="AG312" s="580"/>
      <c r="AH312" s="587">
        <v>45929</v>
      </c>
      <c r="AI312" s="580"/>
      <c r="AJ312" s="581">
        <v>20.5</v>
      </c>
    </row>
    <row r="313" spans="1:36">
      <c r="A313" s="580"/>
      <c r="B313" s="580"/>
      <c r="C313" s="580"/>
      <c r="D313" s="580" t="s">
        <v>3218</v>
      </c>
      <c r="E313" s="580"/>
      <c r="F313" s="580" t="s">
        <v>2707</v>
      </c>
      <c r="G313" s="580"/>
      <c r="H313" s="580" t="s">
        <v>360</v>
      </c>
      <c r="I313" s="580"/>
      <c r="J313" s="580" t="s">
        <v>3219</v>
      </c>
      <c r="K313" s="580"/>
      <c r="L313" s="580"/>
      <c r="M313" s="580"/>
      <c r="N313" s="580"/>
      <c r="O313" s="580"/>
      <c r="P313" s="581"/>
      <c r="Q313" s="580"/>
      <c r="R313" s="581"/>
      <c r="S313" s="580"/>
      <c r="T313" s="581">
        <v>141</v>
      </c>
      <c r="U313" s="580"/>
      <c r="V313" s="581">
        <v>0</v>
      </c>
      <c r="W313" s="580"/>
      <c r="X313" s="581">
        <v>0</v>
      </c>
      <c r="Y313" s="580"/>
      <c r="Z313" s="581">
        <v>141</v>
      </c>
      <c r="AA313" s="580"/>
      <c r="AB313" s="580"/>
      <c r="AC313" s="580"/>
      <c r="AD313" s="581">
        <v>160</v>
      </c>
      <c r="AE313" s="580"/>
      <c r="AF313" s="581">
        <v>0</v>
      </c>
      <c r="AG313" s="580"/>
      <c r="AH313" s="587">
        <v>45929</v>
      </c>
      <c r="AI313" s="580"/>
      <c r="AJ313" s="581">
        <v>6.7</v>
      </c>
    </row>
    <row r="314" spans="1:36">
      <c r="A314" s="580"/>
      <c r="B314" s="580"/>
      <c r="C314" s="580"/>
      <c r="D314" s="580" t="s">
        <v>3220</v>
      </c>
      <c r="E314" s="580"/>
      <c r="F314" s="580" t="s">
        <v>2707</v>
      </c>
      <c r="G314" s="580"/>
      <c r="H314" s="580" t="s">
        <v>372</v>
      </c>
      <c r="I314" s="580"/>
      <c r="J314" s="580" t="s">
        <v>2565</v>
      </c>
      <c r="K314" s="580"/>
      <c r="L314" s="580"/>
      <c r="M314" s="580"/>
      <c r="N314" s="580"/>
      <c r="O314" s="580"/>
      <c r="P314" s="581"/>
      <c r="Q314" s="580"/>
      <c r="R314" s="581"/>
      <c r="S314" s="580"/>
      <c r="T314" s="581">
        <v>1110</v>
      </c>
      <c r="U314" s="580"/>
      <c r="V314" s="581">
        <v>0</v>
      </c>
      <c r="W314" s="580"/>
      <c r="X314" s="581">
        <v>0</v>
      </c>
      <c r="Y314" s="580"/>
      <c r="Z314" s="581">
        <v>1110</v>
      </c>
      <c r="AA314" s="580"/>
      <c r="AB314" s="580"/>
      <c r="AC314" s="580"/>
      <c r="AD314" s="581">
        <v>2450</v>
      </c>
      <c r="AE314" s="580"/>
      <c r="AF314" s="581">
        <v>0</v>
      </c>
      <c r="AG314" s="580"/>
      <c r="AH314" s="587">
        <v>45905</v>
      </c>
      <c r="AI314" s="580"/>
      <c r="AJ314" s="581">
        <v>74.599999999999994</v>
      </c>
    </row>
    <row r="315" spans="1:36">
      <c r="A315" s="580"/>
      <c r="B315" s="580"/>
      <c r="C315" s="580"/>
      <c r="D315" s="580" t="s">
        <v>3221</v>
      </c>
      <c r="E315" s="580"/>
      <c r="F315" s="580" t="s">
        <v>2707</v>
      </c>
      <c r="G315" s="580"/>
      <c r="H315" s="580" t="s">
        <v>3222</v>
      </c>
      <c r="I315" s="580"/>
      <c r="J315" s="580" t="s">
        <v>3223</v>
      </c>
      <c r="K315" s="580"/>
      <c r="L315" s="580"/>
      <c r="M315" s="580"/>
      <c r="N315" s="580"/>
      <c r="O315" s="580"/>
      <c r="P315" s="581"/>
      <c r="Q315" s="580"/>
      <c r="R315" s="581"/>
      <c r="S315" s="580"/>
      <c r="T315" s="581">
        <v>0</v>
      </c>
      <c r="U315" s="580"/>
      <c r="V315" s="581">
        <v>0</v>
      </c>
      <c r="W315" s="580"/>
      <c r="X315" s="581">
        <v>0</v>
      </c>
      <c r="Y315" s="580"/>
      <c r="Z315" s="581">
        <v>0</v>
      </c>
      <c r="AA315" s="580"/>
      <c r="AB315" s="580"/>
      <c r="AC315" s="580"/>
      <c r="AD315" s="581">
        <v>0</v>
      </c>
      <c r="AE315" s="580"/>
      <c r="AF315" s="581">
        <v>0</v>
      </c>
      <c r="AG315" s="580"/>
      <c r="AH315" s="587"/>
      <c r="AI315" s="580"/>
      <c r="AJ315" s="581">
        <v>0</v>
      </c>
    </row>
    <row r="316" spans="1:36">
      <c r="A316" s="580"/>
      <c r="B316" s="580"/>
      <c r="C316" s="580"/>
      <c r="D316" s="580" t="s">
        <v>3224</v>
      </c>
      <c r="E316" s="580"/>
      <c r="F316" s="580" t="s">
        <v>2707</v>
      </c>
      <c r="G316" s="580"/>
      <c r="H316" s="580" t="s">
        <v>377</v>
      </c>
      <c r="I316" s="580"/>
      <c r="J316" s="580" t="s">
        <v>2566</v>
      </c>
      <c r="K316" s="580"/>
      <c r="L316" s="580"/>
      <c r="M316" s="580"/>
      <c r="N316" s="580"/>
      <c r="O316" s="580"/>
      <c r="P316" s="581"/>
      <c r="Q316" s="580"/>
      <c r="R316" s="581"/>
      <c r="S316" s="580"/>
      <c r="T316" s="581">
        <v>0</v>
      </c>
      <c r="U316" s="580"/>
      <c r="V316" s="581">
        <v>0</v>
      </c>
      <c r="W316" s="580"/>
      <c r="X316" s="581">
        <v>0</v>
      </c>
      <c r="Y316" s="580"/>
      <c r="Z316" s="581">
        <v>0</v>
      </c>
      <c r="AA316" s="580"/>
      <c r="AB316" s="580"/>
      <c r="AC316" s="580"/>
      <c r="AD316" s="581">
        <v>100</v>
      </c>
      <c r="AE316" s="580"/>
      <c r="AF316" s="581">
        <v>0</v>
      </c>
      <c r="AG316" s="580"/>
      <c r="AH316" s="587">
        <v>45999</v>
      </c>
      <c r="AI316" s="580"/>
      <c r="AJ316" s="581">
        <v>0</v>
      </c>
    </row>
    <row r="317" spans="1:36">
      <c r="A317" s="580"/>
      <c r="B317" s="580"/>
      <c r="C317" s="580"/>
      <c r="D317" s="580" t="s">
        <v>3225</v>
      </c>
      <c r="E317" s="580"/>
      <c r="F317" s="580" t="s">
        <v>2707</v>
      </c>
      <c r="G317" s="580"/>
      <c r="H317" s="580" t="s">
        <v>3226</v>
      </c>
      <c r="I317" s="580"/>
      <c r="J317" s="580" t="s">
        <v>3227</v>
      </c>
      <c r="K317" s="580"/>
      <c r="L317" s="580"/>
      <c r="M317" s="580"/>
      <c r="N317" s="580"/>
      <c r="O317" s="580"/>
      <c r="P317" s="581"/>
      <c r="Q317" s="580"/>
      <c r="R317" s="581"/>
      <c r="S317" s="580"/>
      <c r="T317" s="581">
        <v>0</v>
      </c>
      <c r="U317" s="580"/>
      <c r="V317" s="581">
        <v>0</v>
      </c>
      <c r="W317" s="580"/>
      <c r="X317" s="581">
        <v>0</v>
      </c>
      <c r="Y317" s="580"/>
      <c r="Z317" s="581">
        <v>0</v>
      </c>
      <c r="AA317" s="580"/>
      <c r="AB317" s="580"/>
      <c r="AC317" s="580"/>
      <c r="AD317" s="581">
        <v>0</v>
      </c>
      <c r="AE317" s="580"/>
      <c r="AF317" s="581">
        <v>0</v>
      </c>
      <c r="AG317" s="580"/>
      <c r="AH317" s="587"/>
      <c r="AI317" s="580"/>
      <c r="AJ317" s="581">
        <v>0</v>
      </c>
    </row>
    <row r="318" spans="1:36">
      <c r="A318" s="580"/>
      <c r="B318" s="580"/>
      <c r="C318" s="580"/>
      <c r="D318" s="580" t="s">
        <v>3228</v>
      </c>
      <c r="E318" s="580"/>
      <c r="F318" s="580" t="s">
        <v>2707</v>
      </c>
      <c r="G318" s="580"/>
      <c r="H318" s="580" t="s">
        <v>380</v>
      </c>
      <c r="I318" s="580"/>
      <c r="J318" s="580" t="s">
        <v>2567</v>
      </c>
      <c r="K318" s="580"/>
      <c r="L318" s="580"/>
      <c r="M318" s="580"/>
      <c r="N318" s="580"/>
      <c r="O318" s="580"/>
      <c r="P318" s="581"/>
      <c r="Q318" s="580"/>
      <c r="R318" s="581"/>
      <c r="S318" s="580"/>
      <c r="T318" s="581">
        <v>325</v>
      </c>
      <c r="U318" s="580"/>
      <c r="V318" s="581">
        <v>0</v>
      </c>
      <c r="W318" s="580"/>
      <c r="X318" s="581">
        <v>0</v>
      </c>
      <c r="Y318" s="580"/>
      <c r="Z318" s="581">
        <v>325</v>
      </c>
      <c r="AA318" s="580"/>
      <c r="AB318" s="580"/>
      <c r="AC318" s="580"/>
      <c r="AD318" s="581">
        <v>1470</v>
      </c>
      <c r="AE318" s="580"/>
      <c r="AF318" s="581">
        <v>0</v>
      </c>
      <c r="AG318" s="580"/>
      <c r="AH318" s="587">
        <v>45905</v>
      </c>
      <c r="AI318" s="580"/>
      <c r="AJ318" s="581">
        <v>64.7</v>
      </c>
    </row>
    <row r="319" spans="1:36">
      <c r="A319" s="580"/>
      <c r="B319" s="580"/>
      <c r="C319" s="580"/>
      <c r="D319" s="580" t="s">
        <v>3229</v>
      </c>
      <c r="E319" s="580"/>
      <c r="F319" s="580" t="s">
        <v>2707</v>
      </c>
      <c r="G319" s="580"/>
      <c r="H319" s="580" t="s">
        <v>3230</v>
      </c>
      <c r="I319" s="580"/>
      <c r="J319" s="580" t="s">
        <v>3231</v>
      </c>
      <c r="K319" s="580"/>
      <c r="L319" s="580"/>
      <c r="M319" s="580"/>
      <c r="N319" s="580"/>
      <c r="O319" s="580"/>
      <c r="P319" s="581"/>
      <c r="Q319" s="580"/>
      <c r="R319" s="581"/>
      <c r="S319" s="580"/>
      <c r="T319" s="581">
        <v>0</v>
      </c>
      <c r="U319" s="580"/>
      <c r="V319" s="581">
        <v>0</v>
      </c>
      <c r="W319" s="580"/>
      <c r="X319" s="581">
        <v>0</v>
      </c>
      <c r="Y319" s="580"/>
      <c r="Z319" s="581">
        <v>0</v>
      </c>
      <c r="AA319" s="580"/>
      <c r="AB319" s="580"/>
      <c r="AC319" s="580"/>
      <c r="AD319" s="581">
        <v>0</v>
      </c>
      <c r="AE319" s="580"/>
      <c r="AF319" s="581">
        <v>0</v>
      </c>
      <c r="AG319" s="580"/>
      <c r="AH319" s="587"/>
      <c r="AI319" s="580"/>
      <c r="AJ319" s="581">
        <v>0</v>
      </c>
    </row>
    <row r="320" spans="1:36">
      <c r="A320" s="580"/>
      <c r="B320" s="580"/>
      <c r="C320" s="580"/>
      <c r="D320" s="580" t="s">
        <v>3232</v>
      </c>
      <c r="E320" s="580"/>
      <c r="F320" s="580" t="s">
        <v>2707</v>
      </c>
      <c r="G320" s="580"/>
      <c r="H320" s="580" t="s">
        <v>386</v>
      </c>
      <c r="I320" s="580"/>
      <c r="J320" s="580" t="s">
        <v>2568</v>
      </c>
      <c r="K320" s="580"/>
      <c r="L320" s="580"/>
      <c r="M320" s="580"/>
      <c r="N320" s="580"/>
      <c r="O320" s="580"/>
      <c r="P320" s="581"/>
      <c r="Q320" s="580"/>
      <c r="R320" s="581"/>
      <c r="S320" s="580"/>
      <c r="T320" s="581">
        <v>300</v>
      </c>
      <c r="U320" s="580"/>
      <c r="V320" s="581">
        <v>0</v>
      </c>
      <c r="W320" s="580"/>
      <c r="X320" s="581">
        <v>0</v>
      </c>
      <c r="Y320" s="580"/>
      <c r="Z320" s="581">
        <v>300</v>
      </c>
      <c r="AA320" s="580"/>
      <c r="AB320" s="580"/>
      <c r="AC320" s="580"/>
      <c r="AD320" s="581">
        <v>180</v>
      </c>
      <c r="AE320" s="580"/>
      <c r="AF320" s="581">
        <v>0</v>
      </c>
      <c r="AG320" s="580"/>
      <c r="AH320" s="587">
        <v>45905</v>
      </c>
      <c r="AI320" s="580"/>
      <c r="AJ320" s="581">
        <v>0</v>
      </c>
    </row>
    <row r="321" spans="1:36">
      <c r="A321" s="580"/>
      <c r="B321" s="580"/>
      <c r="C321" s="580"/>
      <c r="D321" s="580" t="s">
        <v>3233</v>
      </c>
      <c r="E321" s="580"/>
      <c r="F321" s="580" t="s">
        <v>2707</v>
      </c>
      <c r="G321" s="580"/>
      <c r="H321" s="580" t="s">
        <v>389</v>
      </c>
      <c r="I321" s="580"/>
      <c r="J321" s="580" t="s">
        <v>2569</v>
      </c>
      <c r="K321" s="580"/>
      <c r="L321" s="580"/>
      <c r="M321" s="580"/>
      <c r="N321" s="580"/>
      <c r="O321" s="580"/>
      <c r="P321" s="581"/>
      <c r="Q321" s="580"/>
      <c r="R321" s="581"/>
      <c r="S321" s="580"/>
      <c r="T321" s="581">
        <v>150</v>
      </c>
      <c r="U321" s="580"/>
      <c r="V321" s="581">
        <v>50</v>
      </c>
      <c r="W321" s="580"/>
      <c r="X321" s="581">
        <v>0</v>
      </c>
      <c r="Y321" s="580"/>
      <c r="Z321" s="581">
        <v>100</v>
      </c>
      <c r="AA321" s="580"/>
      <c r="AB321" s="580"/>
      <c r="AC321" s="580"/>
      <c r="AD321" s="581">
        <v>150</v>
      </c>
      <c r="AE321" s="580"/>
      <c r="AF321" s="581">
        <v>0</v>
      </c>
      <c r="AG321" s="580"/>
      <c r="AH321" s="587">
        <v>45999</v>
      </c>
      <c r="AI321" s="580"/>
      <c r="AJ321" s="581">
        <v>0</v>
      </c>
    </row>
    <row r="322" spans="1:36">
      <c r="A322" s="580"/>
      <c r="B322" s="580"/>
      <c r="C322" s="580"/>
      <c r="D322" s="580" t="s">
        <v>3234</v>
      </c>
      <c r="E322" s="580"/>
      <c r="F322" s="580" t="s">
        <v>2707</v>
      </c>
      <c r="G322" s="580"/>
      <c r="H322" s="580" t="s">
        <v>392</v>
      </c>
      <c r="I322" s="580"/>
      <c r="J322" s="580" t="s">
        <v>2570</v>
      </c>
      <c r="K322" s="580"/>
      <c r="L322" s="580"/>
      <c r="M322" s="580"/>
      <c r="N322" s="580"/>
      <c r="O322" s="580"/>
      <c r="P322" s="581"/>
      <c r="Q322" s="580"/>
      <c r="R322" s="581"/>
      <c r="S322" s="580"/>
      <c r="T322" s="581">
        <v>130</v>
      </c>
      <c r="U322" s="580"/>
      <c r="V322" s="581">
        <v>50</v>
      </c>
      <c r="W322" s="580"/>
      <c r="X322" s="581">
        <v>0</v>
      </c>
      <c r="Y322" s="580"/>
      <c r="Z322" s="581">
        <v>80</v>
      </c>
      <c r="AA322" s="580"/>
      <c r="AB322" s="580"/>
      <c r="AC322" s="580"/>
      <c r="AD322" s="581">
        <v>130</v>
      </c>
      <c r="AE322" s="580"/>
      <c r="AF322" s="581">
        <v>0</v>
      </c>
      <c r="AG322" s="580"/>
      <c r="AH322" s="587">
        <v>45999</v>
      </c>
      <c r="AI322" s="580"/>
      <c r="AJ322" s="581">
        <v>0</v>
      </c>
    </row>
    <row r="323" spans="1:36">
      <c r="A323" s="580"/>
      <c r="B323" s="580"/>
      <c r="C323" s="580"/>
      <c r="D323" s="580" t="s">
        <v>3235</v>
      </c>
      <c r="E323" s="580"/>
      <c r="F323" s="580" t="s">
        <v>2707</v>
      </c>
      <c r="G323" s="580"/>
      <c r="H323" s="580" t="s">
        <v>395</v>
      </c>
      <c r="I323" s="580"/>
      <c r="J323" s="580" t="s">
        <v>2525</v>
      </c>
      <c r="K323" s="580"/>
      <c r="L323" s="580"/>
      <c r="M323" s="580"/>
      <c r="N323" s="580"/>
      <c r="O323" s="580"/>
      <c r="P323" s="581"/>
      <c r="Q323" s="580"/>
      <c r="R323" s="581"/>
      <c r="S323" s="580"/>
      <c r="T323" s="581">
        <v>0</v>
      </c>
      <c r="U323" s="580"/>
      <c r="V323" s="581">
        <v>0</v>
      </c>
      <c r="W323" s="580"/>
      <c r="X323" s="581">
        <v>0</v>
      </c>
      <c r="Y323" s="580"/>
      <c r="Z323" s="581">
        <v>0</v>
      </c>
      <c r="AA323" s="580"/>
      <c r="AB323" s="580"/>
      <c r="AC323" s="580"/>
      <c r="AD323" s="581">
        <v>2250</v>
      </c>
      <c r="AE323" s="580"/>
      <c r="AF323" s="581">
        <v>0</v>
      </c>
      <c r="AG323" s="580"/>
      <c r="AH323" s="587">
        <v>45905</v>
      </c>
      <c r="AI323" s="580"/>
      <c r="AJ323" s="581">
        <v>68.5</v>
      </c>
    </row>
    <row r="324" spans="1:36">
      <c r="A324" s="580"/>
      <c r="B324" s="580"/>
      <c r="C324" s="580"/>
      <c r="D324" s="580" t="s">
        <v>3236</v>
      </c>
      <c r="E324" s="580"/>
      <c r="F324" s="580" t="s">
        <v>2707</v>
      </c>
      <c r="G324" s="580"/>
      <c r="H324" s="580" t="s">
        <v>399</v>
      </c>
      <c r="I324" s="580"/>
      <c r="J324" s="580" t="s">
        <v>2530</v>
      </c>
      <c r="K324" s="580"/>
      <c r="L324" s="580"/>
      <c r="M324" s="580"/>
      <c r="N324" s="580"/>
      <c r="O324" s="580"/>
      <c r="P324" s="581"/>
      <c r="Q324" s="580"/>
      <c r="R324" s="581"/>
      <c r="S324" s="580"/>
      <c r="T324" s="581">
        <v>0</v>
      </c>
      <c r="U324" s="580"/>
      <c r="V324" s="581">
        <v>0</v>
      </c>
      <c r="W324" s="580"/>
      <c r="X324" s="581">
        <v>0</v>
      </c>
      <c r="Y324" s="580"/>
      <c r="Z324" s="581">
        <v>0</v>
      </c>
      <c r="AA324" s="580"/>
      <c r="AB324" s="580"/>
      <c r="AC324" s="580"/>
      <c r="AD324" s="581">
        <v>0</v>
      </c>
      <c r="AE324" s="580"/>
      <c r="AF324" s="581">
        <v>0</v>
      </c>
      <c r="AG324" s="580"/>
      <c r="AH324" s="587"/>
      <c r="AI324" s="580"/>
      <c r="AJ324" s="581">
        <v>0</v>
      </c>
    </row>
    <row r="325" spans="1:36">
      <c r="A325" s="580"/>
      <c r="B325" s="580"/>
      <c r="C325" s="580"/>
      <c r="D325" s="580" t="s">
        <v>3237</v>
      </c>
      <c r="E325" s="580"/>
      <c r="F325" s="580" t="s">
        <v>2707</v>
      </c>
      <c r="G325" s="580"/>
      <c r="H325" s="580" t="s">
        <v>402</v>
      </c>
      <c r="I325" s="580"/>
      <c r="J325" s="580" t="s">
        <v>3238</v>
      </c>
      <c r="K325" s="580"/>
      <c r="L325" s="580"/>
      <c r="M325" s="580"/>
      <c r="N325" s="580"/>
      <c r="O325" s="580"/>
      <c r="P325" s="581"/>
      <c r="Q325" s="580"/>
      <c r="R325" s="581"/>
      <c r="S325" s="580"/>
      <c r="T325" s="581">
        <v>0</v>
      </c>
      <c r="U325" s="580"/>
      <c r="V325" s="581">
        <v>0</v>
      </c>
      <c r="W325" s="580"/>
      <c r="X325" s="581">
        <v>0</v>
      </c>
      <c r="Y325" s="580"/>
      <c r="Z325" s="581">
        <v>0</v>
      </c>
      <c r="AA325" s="580"/>
      <c r="AB325" s="580"/>
      <c r="AC325" s="580"/>
      <c r="AD325" s="581">
        <v>0</v>
      </c>
      <c r="AE325" s="580"/>
      <c r="AF325" s="581">
        <v>0</v>
      </c>
      <c r="AG325" s="580"/>
      <c r="AH325" s="587"/>
      <c r="AI325" s="580"/>
      <c r="AJ325" s="581">
        <v>0</v>
      </c>
    </row>
    <row r="326" spans="1:36">
      <c r="A326" s="580"/>
      <c r="B326" s="580"/>
      <c r="C326" s="580"/>
      <c r="D326" s="580" t="s">
        <v>3239</v>
      </c>
      <c r="E326" s="580"/>
      <c r="F326" s="580" t="s">
        <v>2707</v>
      </c>
      <c r="G326" s="580"/>
      <c r="H326" s="580" t="s">
        <v>404</v>
      </c>
      <c r="I326" s="580"/>
      <c r="J326" s="580" t="s">
        <v>3240</v>
      </c>
      <c r="K326" s="580"/>
      <c r="L326" s="580"/>
      <c r="M326" s="580"/>
      <c r="N326" s="580"/>
      <c r="O326" s="580"/>
      <c r="P326" s="581"/>
      <c r="Q326" s="580"/>
      <c r="R326" s="581"/>
      <c r="S326" s="580"/>
      <c r="T326" s="581">
        <v>0</v>
      </c>
      <c r="U326" s="580"/>
      <c r="V326" s="581">
        <v>0</v>
      </c>
      <c r="W326" s="580"/>
      <c r="X326" s="581">
        <v>0</v>
      </c>
      <c r="Y326" s="580"/>
      <c r="Z326" s="581">
        <v>0</v>
      </c>
      <c r="AA326" s="580"/>
      <c r="AB326" s="580"/>
      <c r="AC326" s="580"/>
      <c r="AD326" s="581">
        <v>0</v>
      </c>
      <c r="AE326" s="580"/>
      <c r="AF326" s="581">
        <v>0</v>
      </c>
      <c r="AG326" s="580"/>
      <c r="AH326" s="587"/>
      <c r="AI326" s="580"/>
      <c r="AJ326" s="581">
        <v>0</v>
      </c>
    </row>
    <row r="327" spans="1:36">
      <c r="A327" s="580"/>
      <c r="B327" s="580"/>
      <c r="C327" s="580"/>
      <c r="D327" s="580" t="s">
        <v>3241</v>
      </c>
      <c r="E327" s="580"/>
      <c r="F327" s="580" t="s">
        <v>2707</v>
      </c>
      <c r="G327" s="580"/>
      <c r="H327" s="580" t="s">
        <v>407</v>
      </c>
      <c r="I327" s="580"/>
      <c r="J327" s="580" t="s">
        <v>3242</v>
      </c>
      <c r="K327" s="580"/>
      <c r="L327" s="580"/>
      <c r="M327" s="580"/>
      <c r="N327" s="580"/>
      <c r="O327" s="580"/>
      <c r="P327" s="581"/>
      <c r="Q327" s="580"/>
      <c r="R327" s="581"/>
      <c r="S327" s="580"/>
      <c r="T327" s="581">
        <v>395</v>
      </c>
      <c r="U327" s="580"/>
      <c r="V327" s="581">
        <v>0</v>
      </c>
      <c r="W327" s="580"/>
      <c r="X327" s="581">
        <v>0</v>
      </c>
      <c r="Y327" s="580"/>
      <c r="Z327" s="581">
        <v>395</v>
      </c>
      <c r="AA327" s="580"/>
      <c r="AB327" s="580"/>
      <c r="AC327" s="580"/>
      <c r="AD327" s="581">
        <v>315</v>
      </c>
      <c r="AE327" s="580"/>
      <c r="AF327" s="581">
        <v>0</v>
      </c>
      <c r="AG327" s="580"/>
      <c r="AH327" s="587">
        <v>45905</v>
      </c>
      <c r="AI327" s="580"/>
      <c r="AJ327" s="581">
        <v>12.2</v>
      </c>
    </row>
    <row r="328" spans="1:36">
      <c r="A328" s="580"/>
      <c r="B328" s="580"/>
      <c r="C328" s="580"/>
      <c r="D328" s="580" t="s">
        <v>3243</v>
      </c>
      <c r="E328" s="580"/>
      <c r="F328" s="580" t="s">
        <v>2707</v>
      </c>
      <c r="G328" s="580"/>
      <c r="H328" s="580" t="s">
        <v>410</v>
      </c>
      <c r="I328" s="580"/>
      <c r="J328" s="580" t="s">
        <v>2539</v>
      </c>
      <c r="K328" s="580"/>
      <c r="L328" s="580"/>
      <c r="M328" s="580"/>
      <c r="N328" s="580"/>
      <c r="O328" s="580"/>
      <c r="P328" s="581"/>
      <c r="Q328" s="580"/>
      <c r="R328" s="581"/>
      <c r="S328" s="580"/>
      <c r="T328" s="581">
        <v>200</v>
      </c>
      <c r="U328" s="580"/>
      <c r="V328" s="581">
        <v>0</v>
      </c>
      <c r="W328" s="580"/>
      <c r="X328" s="581">
        <v>0</v>
      </c>
      <c r="Y328" s="580"/>
      <c r="Z328" s="581">
        <v>200</v>
      </c>
      <c r="AA328" s="580"/>
      <c r="AB328" s="580"/>
      <c r="AC328" s="580"/>
      <c r="AD328" s="581">
        <v>184</v>
      </c>
      <c r="AE328" s="580"/>
      <c r="AF328" s="581">
        <v>0</v>
      </c>
      <c r="AG328" s="580"/>
      <c r="AH328" s="587">
        <v>45905</v>
      </c>
      <c r="AI328" s="580"/>
      <c r="AJ328" s="581">
        <v>0</v>
      </c>
    </row>
    <row r="329" spans="1:36">
      <c r="A329" s="580"/>
      <c r="B329" s="580"/>
      <c r="C329" s="580"/>
      <c r="D329" s="580" t="s">
        <v>3244</v>
      </c>
      <c r="E329" s="580"/>
      <c r="F329" s="580" t="s">
        <v>2707</v>
      </c>
      <c r="G329" s="580"/>
      <c r="H329" s="580" t="s">
        <v>413</v>
      </c>
      <c r="I329" s="580"/>
      <c r="J329" s="580" t="s">
        <v>3245</v>
      </c>
      <c r="K329" s="580"/>
      <c r="L329" s="580"/>
      <c r="M329" s="580"/>
      <c r="N329" s="580"/>
      <c r="O329" s="580"/>
      <c r="P329" s="581"/>
      <c r="Q329" s="580"/>
      <c r="R329" s="581"/>
      <c r="S329" s="580"/>
      <c r="T329" s="581">
        <v>332</v>
      </c>
      <c r="U329" s="580"/>
      <c r="V329" s="581">
        <v>0</v>
      </c>
      <c r="W329" s="580"/>
      <c r="X329" s="581">
        <v>0</v>
      </c>
      <c r="Y329" s="580"/>
      <c r="Z329" s="581">
        <v>332</v>
      </c>
      <c r="AA329" s="580"/>
      <c r="AB329" s="580"/>
      <c r="AC329" s="580"/>
      <c r="AD329" s="581">
        <v>620</v>
      </c>
      <c r="AE329" s="580"/>
      <c r="AF329" s="581">
        <v>0</v>
      </c>
      <c r="AG329" s="580"/>
      <c r="AH329" s="587">
        <v>45905</v>
      </c>
      <c r="AI329" s="580"/>
      <c r="AJ329" s="581">
        <v>6.1</v>
      </c>
    </row>
    <row r="330" spans="1:36">
      <c r="A330" s="580"/>
      <c r="B330" s="580"/>
      <c r="C330" s="580"/>
      <c r="D330" s="580" t="s">
        <v>3246</v>
      </c>
      <c r="E330" s="580"/>
      <c r="F330" s="580" t="s">
        <v>2707</v>
      </c>
      <c r="G330" s="580"/>
      <c r="H330" s="580" t="s">
        <v>2532</v>
      </c>
      <c r="I330" s="580"/>
      <c r="J330" s="580" t="s">
        <v>1962</v>
      </c>
      <c r="K330" s="580"/>
      <c r="L330" s="580"/>
      <c r="M330" s="580"/>
      <c r="N330" s="580"/>
      <c r="O330" s="580"/>
      <c r="P330" s="581"/>
      <c r="Q330" s="580"/>
      <c r="R330" s="581"/>
      <c r="S330" s="580"/>
      <c r="T330" s="581">
        <v>252</v>
      </c>
      <c r="U330" s="580"/>
      <c r="V330" s="581">
        <v>0</v>
      </c>
      <c r="W330" s="580"/>
      <c r="X330" s="581">
        <v>0</v>
      </c>
      <c r="Y330" s="580"/>
      <c r="Z330" s="581">
        <v>252</v>
      </c>
      <c r="AA330" s="580"/>
      <c r="AB330" s="580"/>
      <c r="AC330" s="580"/>
      <c r="AD330" s="581">
        <v>0</v>
      </c>
      <c r="AE330" s="580"/>
      <c r="AF330" s="581">
        <v>0</v>
      </c>
      <c r="AG330" s="580"/>
      <c r="AH330" s="587"/>
      <c r="AI330" s="580"/>
      <c r="AJ330" s="581">
        <v>19.5</v>
      </c>
    </row>
    <row r="331" spans="1:36">
      <c r="A331" s="580"/>
      <c r="B331" s="580"/>
      <c r="C331" s="580"/>
      <c r="D331" s="580" t="s">
        <v>3247</v>
      </c>
      <c r="E331" s="580"/>
      <c r="F331" s="580" t="s">
        <v>2707</v>
      </c>
      <c r="G331" s="580"/>
      <c r="H331" s="580" t="s">
        <v>2528</v>
      </c>
      <c r="I331" s="580"/>
      <c r="J331" s="580" t="s">
        <v>2529</v>
      </c>
      <c r="K331" s="580"/>
      <c r="L331" s="580"/>
      <c r="M331" s="580"/>
      <c r="N331" s="580"/>
      <c r="O331" s="580"/>
      <c r="P331" s="581"/>
      <c r="Q331" s="580"/>
      <c r="R331" s="581"/>
      <c r="S331" s="580"/>
      <c r="T331" s="581">
        <v>0</v>
      </c>
      <c r="U331" s="580"/>
      <c r="V331" s="581">
        <v>0</v>
      </c>
      <c r="W331" s="580"/>
      <c r="X331" s="581">
        <v>0</v>
      </c>
      <c r="Y331" s="580"/>
      <c r="Z331" s="581">
        <v>0</v>
      </c>
      <c r="AA331" s="580"/>
      <c r="AB331" s="580"/>
      <c r="AC331" s="580"/>
      <c r="AD331" s="581">
        <v>0</v>
      </c>
      <c r="AE331" s="580"/>
      <c r="AF331" s="581">
        <v>0</v>
      </c>
      <c r="AG331" s="580"/>
      <c r="AH331" s="587"/>
      <c r="AI331" s="580"/>
      <c r="AJ331" s="581">
        <v>0</v>
      </c>
    </row>
    <row r="332" spans="1:36">
      <c r="A332" s="580"/>
      <c r="B332" s="580"/>
      <c r="C332" s="580"/>
      <c r="D332" s="580" t="s">
        <v>3248</v>
      </c>
      <c r="E332" s="580"/>
      <c r="F332" s="580" t="s">
        <v>2707</v>
      </c>
      <c r="G332" s="580"/>
      <c r="H332" s="580" t="s">
        <v>1969</v>
      </c>
      <c r="I332" s="580"/>
      <c r="J332" s="580" t="s">
        <v>1973</v>
      </c>
      <c r="K332" s="580"/>
      <c r="L332" s="580"/>
      <c r="M332" s="580"/>
      <c r="N332" s="580"/>
      <c r="O332" s="580"/>
      <c r="P332" s="581"/>
      <c r="Q332" s="580"/>
      <c r="R332" s="581"/>
      <c r="S332" s="580"/>
      <c r="T332" s="581">
        <v>0</v>
      </c>
      <c r="U332" s="580"/>
      <c r="V332" s="581">
        <v>0</v>
      </c>
      <c r="W332" s="580"/>
      <c r="X332" s="581">
        <v>0</v>
      </c>
      <c r="Y332" s="580"/>
      <c r="Z332" s="581">
        <v>0</v>
      </c>
      <c r="AA332" s="580"/>
      <c r="AB332" s="580"/>
      <c r="AC332" s="580"/>
      <c r="AD332" s="581">
        <v>0</v>
      </c>
      <c r="AE332" s="580"/>
      <c r="AF332" s="581">
        <v>0</v>
      </c>
      <c r="AG332" s="580"/>
      <c r="AH332" s="587"/>
      <c r="AI332" s="580"/>
      <c r="AJ332" s="581">
        <v>0</v>
      </c>
    </row>
    <row r="333" spans="1:36">
      <c r="A333" s="580"/>
      <c r="B333" s="580"/>
      <c r="C333" s="580"/>
      <c r="D333" s="580" t="s">
        <v>3249</v>
      </c>
      <c r="E333" s="580"/>
      <c r="F333" s="580" t="s">
        <v>2707</v>
      </c>
      <c r="G333" s="580"/>
      <c r="H333" s="580" t="s">
        <v>422</v>
      </c>
      <c r="I333" s="580"/>
      <c r="J333" s="580" t="s">
        <v>3250</v>
      </c>
      <c r="K333" s="580"/>
      <c r="L333" s="580"/>
      <c r="M333" s="580"/>
      <c r="N333" s="580"/>
      <c r="O333" s="580"/>
      <c r="P333" s="581"/>
      <c r="Q333" s="580"/>
      <c r="R333" s="581"/>
      <c r="S333" s="580"/>
      <c r="T333" s="581">
        <v>31</v>
      </c>
      <c r="U333" s="580"/>
      <c r="V333" s="581">
        <v>0</v>
      </c>
      <c r="W333" s="580"/>
      <c r="X333" s="581">
        <v>0</v>
      </c>
      <c r="Y333" s="580"/>
      <c r="Z333" s="581">
        <v>31</v>
      </c>
      <c r="AA333" s="580"/>
      <c r="AB333" s="580"/>
      <c r="AC333" s="580"/>
      <c r="AD333" s="581">
        <v>0</v>
      </c>
      <c r="AE333" s="580"/>
      <c r="AF333" s="581">
        <v>0</v>
      </c>
      <c r="AG333" s="580"/>
      <c r="AH333" s="587"/>
      <c r="AI333" s="580"/>
      <c r="AJ333" s="581">
        <v>0.8</v>
      </c>
    </row>
    <row r="334" spans="1:36">
      <c r="A334" s="580"/>
      <c r="B334" s="580"/>
      <c r="C334" s="580"/>
      <c r="D334" s="580" t="s">
        <v>3251</v>
      </c>
      <c r="E334" s="580"/>
      <c r="F334" s="580" t="s">
        <v>2707</v>
      </c>
      <c r="G334" s="580"/>
      <c r="H334" s="580" t="s">
        <v>425</v>
      </c>
      <c r="I334" s="580"/>
      <c r="J334" s="580" t="s">
        <v>3252</v>
      </c>
      <c r="K334" s="580"/>
      <c r="L334" s="580"/>
      <c r="M334" s="580"/>
      <c r="N334" s="580"/>
      <c r="O334" s="580"/>
      <c r="P334" s="581"/>
      <c r="Q334" s="580"/>
      <c r="R334" s="581"/>
      <c r="S334" s="580"/>
      <c r="T334" s="581">
        <v>30</v>
      </c>
      <c r="U334" s="580"/>
      <c r="V334" s="581">
        <v>0</v>
      </c>
      <c r="W334" s="580"/>
      <c r="X334" s="581">
        <v>0</v>
      </c>
      <c r="Y334" s="580"/>
      <c r="Z334" s="581">
        <v>30</v>
      </c>
      <c r="AA334" s="580"/>
      <c r="AB334" s="580"/>
      <c r="AC334" s="580"/>
      <c r="AD334" s="581">
        <v>120</v>
      </c>
      <c r="AE334" s="580"/>
      <c r="AF334" s="581">
        <v>0</v>
      </c>
      <c r="AG334" s="580"/>
      <c r="AH334" s="587">
        <v>45995</v>
      </c>
      <c r="AI334" s="580"/>
      <c r="AJ334" s="581">
        <v>4.5999999999999996</v>
      </c>
    </row>
    <row r="335" spans="1:36">
      <c r="A335" s="580"/>
      <c r="B335" s="580"/>
      <c r="C335" s="580"/>
      <c r="D335" s="580" t="s">
        <v>3253</v>
      </c>
      <c r="E335" s="580"/>
      <c r="F335" s="580" t="s">
        <v>2707</v>
      </c>
      <c r="G335" s="580"/>
      <c r="H335" s="580" t="s">
        <v>1485</v>
      </c>
      <c r="I335" s="580"/>
      <c r="J335" s="580" t="s">
        <v>3254</v>
      </c>
      <c r="K335" s="580"/>
      <c r="L335" s="580"/>
      <c r="M335" s="580"/>
      <c r="N335" s="580"/>
      <c r="O335" s="580"/>
      <c r="P335" s="581"/>
      <c r="Q335" s="580"/>
      <c r="R335" s="581"/>
      <c r="S335" s="580"/>
      <c r="T335" s="581">
        <v>0</v>
      </c>
      <c r="U335" s="580"/>
      <c r="V335" s="581">
        <v>0</v>
      </c>
      <c r="W335" s="580"/>
      <c r="X335" s="581">
        <v>0</v>
      </c>
      <c r="Y335" s="580"/>
      <c r="Z335" s="581">
        <v>0</v>
      </c>
      <c r="AA335" s="580"/>
      <c r="AB335" s="580"/>
      <c r="AC335" s="580"/>
      <c r="AD335" s="581">
        <v>0</v>
      </c>
      <c r="AE335" s="580"/>
      <c r="AF335" s="581">
        <v>0</v>
      </c>
      <c r="AG335" s="580"/>
      <c r="AH335" s="587"/>
      <c r="AI335" s="580"/>
      <c r="AJ335" s="581">
        <v>0</v>
      </c>
    </row>
    <row r="336" spans="1:36">
      <c r="A336" s="580"/>
      <c r="B336" s="580"/>
      <c r="C336" s="580"/>
      <c r="D336" s="580" t="s">
        <v>3255</v>
      </c>
      <c r="E336" s="580"/>
      <c r="F336" s="580" t="s">
        <v>2707</v>
      </c>
      <c r="G336" s="580"/>
      <c r="H336" s="580" t="s">
        <v>1488</v>
      </c>
      <c r="I336" s="580"/>
      <c r="J336" s="580" t="s">
        <v>3256</v>
      </c>
      <c r="K336" s="580"/>
      <c r="L336" s="580"/>
      <c r="M336" s="580"/>
      <c r="N336" s="580"/>
      <c r="O336" s="580"/>
      <c r="P336" s="581"/>
      <c r="Q336" s="580"/>
      <c r="R336" s="581"/>
      <c r="S336" s="580"/>
      <c r="T336" s="581">
        <v>0</v>
      </c>
      <c r="U336" s="580"/>
      <c r="V336" s="581">
        <v>0</v>
      </c>
      <c r="W336" s="580"/>
      <c r="X336" s="581">
        <v>0</v>
      </c>
      <c r="Y336" s="580"/>
      <c r="Z336" s="581">
        <v>0</v>
      </c>
      <c r="AA336" s="580"/>
      <c r="AB336" s="580"/>
      <c r="AC336" s="580"/>
      <c r="AD336" s="581">
        <v>0</v>
      </c>
      <c r="AE336" s="580"/>
      <c r="AF336" s="581">
        <v>0</v>
      </c>
      <c r="AG336" s="580"/>
      <c r="AH336" s="587"/>
      <c r="AI336" s="580"/>
      <c r="AJ336" s="581">
        <v>0</v>
      </c>
    </row>
    <row r="337" spans="1:36">
      <c r="A337" s="580"/>
      <c r="B337" s="580"/>
      <c r="C337" s="580"/>
      <c r="D337" s="580" t="s">
        <v>3257</v>
      </c>
      <c r="E337" s="580"/>
      <c r="F337" s="580" t="s">
        <v>2707</v>
      </c>
      <c r="G337" s="580"/>
      <c r="H337" s="580" t="s">
        <v>1363</v>
      </c>
      <c r="I337" s="580"/>
      <c r="J337" s="580" t="s">
        <v>3258</v>
      </c>
      <c r="K337" s="580"/>
      <c r="L337" s="580"/>
      <c r="M337" s="580"/>
      <c r="N337" s="580"/>
      <c r="O337" s="580"/>
      <c r="P337" s="581"/>
      <c r="Q337" s="580"/>
      <c r="R337" s="581"/>
      <c r="S337" s="580"/>
      <c r="T337" s="581">
        <v>440</v>
      </c>
      <c r="U337" s="580"/>
      <c r="V337" s="581">
        <v>0</v>
      </c>
      <c r="W337" s="580"/>
      <c r="X337" s="581">
        <v>0</v>
      </c>
      <c r="Y337" s="580"/>
      <c r="Z337" s="581">
        <v>440</v>
      </c>
      <c r="AA337" s="580"/>
      <c r="AB337" s="580"/>
      <c r="AC337" s="580"/>
      <c r="AD337" s="581">
        <v>2420</v>
      </c>
      <c r="AE337" s="580"/>
      <c r="AF337" s="581">
        <v>0</v>
      </c>
      <c r="AG337" s="580"/>
      <c r="AH337" s="587">
        <v>45944</v>
      </c>
      <c r="AI337" s="580"/>
      <c r="AJ337" s="581">
        <v>33.5</v>
      </c>
    </row>
    <row r="338" spans="1:36">
      <c r="A338" s="580"/>
      <c r="B338" s="580"/>
      <c r="C338" s="580"/>
      <c r="D338" s="580" t="s">
        <v>3259</v>
      </c>
      <c r="E338" s="580"/>
      <c r="F338" s="580" t="s">
        <v>2707</v>
      </c>
      <c r="G338" s="580"/>
      <c r="H338" s="580" t="s">
        <v>1368</v>
      </c>
      <c r="I338" s="580"/>
      <c r="J338" s="580" t="s">
        <v>3260</v>
      </c>
      <c r="K338" s="580"/>
      <c r="L338" s="580"/>
      <c r="M338" s="580"/>
      <c r="N338" s="580"/>
      <c r="O338" s="580"/>
      <c r="P338" s="581"/>
      <c r="Q338" s="580"/>
      <c r="R338" s="581"/>
      <c r="S338" s="580"/>
      <c r="T338" s="581">
        <v>0</v>
      </c>
      <c r="U338" s="580"/>
      <c r="V338" s="581">
        <v>0</v>
      </c>
      <c r="W338" s="580"/>
      <c r="X338" s="581">
        <v>0</v>
      </c>
      <c r="Y338" s="580"/>
      <c r="Z338" s="581">
        <v>0</v>
      </c>
      <c r="AA338" s="580"/>
      <c r="AB338" s="580"/>
      <c r="AC338" s="580"/>
      <c r="AD338" s="581">
        <v>1520</v>
      </c>
      <c r="AE338" s="580"/>
      <c r="AF338" s="581">
        <v>0</v>
      </c>
      <c r="AG338" s="580"/>
      <c r="AH338" s="587">
        <v>45944</v>
      </c>
      <c r="AI338" s="580"/>
      <c r="AJ338" s="581">
        <v>0</v>
      </c>
    </row>
    <row r="339" spans="1:36">
      <c r="A339" s="580"/>
      <c r="B339" s="580"/>
      <c r="C339" s="580"/>
      <c r="D339" s="580" t="s">
        <v>3261</v>
      </c>
      <c r="E339" s="580"/>
      <c r="F339" s="580" t="s">
        <v>2707</v>
      </c>
      <c r="G339" s="580"/>
      <c r="H339" s="580" t="s">
        <v>1497</v>
      </c>
      <c r="I339" s="580"/>
      <c r="J339" s="580" t="s">
        <v>2125</v>
      </c>
      <c r="K339" s="580"/>
      <c r="L339" s="580"/>
      <c r="M339" s="580"/>
      <c r="N339" s="580"/>
      <c r="O339" s="580"/>
      <c r="P339" s="581"/>
      <c r="Q339" s="580"/>
      <c r="R339" s="581"/>
      <c r="S339" s="580"/>
      <c r="T339" s="581">
        <v>0</v>
      </c>
      <c r="U339" s="580"/>
      <c r="V339" s="581">
        <v>0</v>
      </c>
      <c r="W339" s="580"/>
      <c r="X339" s="581">
        <v>0</v>
      </c>
      <c r="Y339" s="580"/>
      <c r="Z339" s="581">
        <v>0</v>
      </c>
      <c r="AA339" s="580"/>
      <c r="AB339" s="580"/>
      <c r="AC339" s="580"/>
      <c r="AD339" s="581">
        <v>150</v>
      </c>
      <c r="AE339" s="580"/>
      <c r="AF339" s="581">
        <v>0</v>
      </c>
      <c r="AG339" s="580"/>
      <c r="AH339" s="587">
        <v>45908</v>
      </c>
      <c r="AI339" s="580"/>
      <c r="AJ339" s="581">
        <v>0</v>
      </c>
    </row>
    <row r="340" spans="1:36">
      <c r="A340" s="580"/>
      <c r="B340" s="580"/>
      <c r="C340" s="580"/>
      <c r="D340" s="580" t="s">
        <v>3262</v>
      </c>
      <c r="E340" s="580"/>
      <c r="F340" s="580" t="s">
        <v>2707</v>
      </c>
      <c r="G340" s="580"/>
      <c r="H340" s="580" t="s">
        <v>1502</v>
      </c>
      <c r="I340" s="580"/>
      <c r="J340" s="580" t="s">
        <v>2127</v>
      </c>
      <c r="K340" s="580"/>
      <c r="L340" s="580"/>
      <c r="M340" s="580"/>
      <c r="N340" s="580"/>
      <c r="O340" s="580"/>
      <c r="P340" s="581"/>
      <c r="Q340" s="580"/>
      <c r="R340" s="581"/>
      <c r="S340" s="580"/>
      <c r="T340" s="581">
        <v>0</v>
      </c>
      <c r="U340" s="580"/>
      <c r="V340" s="581">
        <v>0</v>
      </c>
      <c r="W340" s="580"/>
      <c r="X340" s="581">
        <v>0</v>
      </c>
      <c r="Y340" s="580"/>
      <c r="Z340" s="581">
        <v>0</v>
      </c>
      <c r="AA340" s="580"/>
      <c r="AB340" s="580"/>
      <c r="AC340" s="580"/>
      <c r="AD340" s="581">
        <v>0</v>
      </c>
      <c r="AE340" s="580"/>
      <c r="AF340" s="581">
        <v>0</v>
      </c>
      <c r="AG340" s="580"/>
      <c r="AH340" s="587"/>
      <c r="AI340" s="580"/>
      <c r="AJ340" s="581">
        <v>0</v>
      </c>
    </row>
    <row r="341" spans="1:36">
      <c r="A341" s="580"/>
      <c r="B341" s="580"/>
      <c r="C341" s="580"/>
      <c r="D341" s="580" t="s">
        <v>3263</v>
      </c>
      <c r="E341" s="580"/>
      <c r="F341" s="580" t="s">
        <v>2707</v>
      </c>
      <c r="G341" s="580"/>
      <c r="H341" s="580" t="s">
        <v>1505</v>
      </c>
      <c r="I341" s="580"/>
      <c r="J341" s="580" t="s">
        <v>2129</v>
      </c>
      <c r="K341" s="580"/>
      <c r="L341" s="580"/>
      <c r="M341" s="580"/>
      <c r="N341" s="580"/>
      <c r="O341" s="580"/>
      <c r="P341" s="581"/>
      <c r="Q341" s="580"/>
      <c r="R341" s="581"/>
      <c r="S341" s="580"/>
      <c r="T341" s="581">
        <v>0</v>
      </c>
      <c r="U341" s="580"/>
      <c r="V341" s="581">
        <v>0</v>
      </c>
      <c r="W341" s="580"/>
      <c r="X341" s="581">
        <v>0</v>
      </c>
      <c r="Y341" s="580"/>
      <c r="Z341" s="581">
        <v>0</v>
      </c>
      <c r="AA341" s="580"/>
      <c r="AB341" s="580"/>
      <c r="AC341" s="580"/>
      <c r="AD341" s="581">
        <v>150</v>
      </c>
      <c r="AE341" s="580"/>
      <c r="AF341" s="581">
        <v>0</v>
      </c>
      <c r="AG341" s="580"/>
      <c r="AH341" s="587">
        <v>45944</v>
      </c>
      <c r="AI341" s="580"/>
      <c r="AJ341" s="581">
        <v>0</v>
      </c>
    </row>
    <row r="342" spans="1:36">
      <c r="A342" s="580"/>
      <c r="B342" s="580"/>
      <c r="C342" s="580"/>
      <c r="D342" s="580" t="s">
        <v>3264</v>
      </c>
      <c r="E342" s="580"/>
      <c r="F342" s="580" t="s">
        <v>2707</v>
      </c>
      <c r="G342" s="580"/>
      <c r="H342" s="580" t="s">
        <v>1508</v>
      </c>
      <c r="I342" s="580"/>
      <c r="J342" s="580" t="s">
        <v>2131</v>
      </c>
      <c r="K342" s="580"/>
      <c r="L342" s="580"/>
      <c r="M342" s="580"/>
      <c r="N342" s="580"/>
      <c r="O342" s="580"/>
      <c r="P342" s="581"/>
      <c r="Q342" s="580"/>
      <c r="R342" s="581"/>
      <c r="S342" s="580"/>
      <c r="T342" s="581">
        <v>0</v>
      </c>
      <c r="U342" s="580"/>
      <c r="V342" s="581">
        <v>0</v>
      </c>
      <c r="W342" s="580"/>
      <c r="X342" s="581">
        <v>0</v>
      </c>
      <c r="Y342" s="580"/>
      <c r="Z342" s="581">
        <v>0</v>
      </c>
      <c r="AA342" s="580"/>
      <c r="AB342" s="580"/>
      <c r="AC342" s="580"/>
      <c r="AD342" s="581">
        <v>0</v>
      </c>
      <c r="AE342" s="580"/>
      <c r="AF342" s="581">
        <v>0</v>
      </c>
      <c r="AG342" s="580"/>
      <c r="AH342" s="587"/>
      <c r="AI342" s="580"/>
      <c r="AJ342" s="581">
        <v>0</v>
      </c>
    </row>
    <row r="343" spans="1:36">
      <c r="A343" s="580"/>
      <c r="B343" s="580"/>
      <c r="C343" s="580"/>
      <c r="D343" s="580" t="s">
        <v>3265</v>
      </c>
      <c r="E343" s="580"/>
      <c r="F343" s="580" t="s">
        <v>2707</v>
      </c>
      <c r="G343" s="580"/>
      <c r="H343" s="580" t="s">
        <v>1515</v>
      </c>
      <c r="I343" s="580"/>
      <c r="J343" s="580" t="s">
        <v>2135</v>
      </c>
      <c r="K343" s="580"/>
      <c r="L343" s="580"/>
      <c r="M343" s="580"/>
      <c r="N343" s="580"/>
      <c r="O343" s="580"/>
      <c r="P343" s="581"/>
      <c r="Q343" s="580"/>
      <c r="R343" s="581"/>
      <c r="S343" s="580"/>
      <c r="T343" s="581">
        <v>0</v>
      </c>
      <c r="U343" s="580"/>
      <c r="V343" s="581">
        <v>0</v>
      </c>
      <c r="W343" s="580"/>
      <c r="X343" s="581">
        <v>0</v>
      </c>
      <c r="Y343" s="580"/>
      <c r="Z343" s="581">
        <v>0</v>
      </c>
      <c r="AA343" s="580"/>
      <c r="AB343" s="580"/>
      <c r="AC343" s="580"/>
      <c r="AD343" s="581">
        <v>0</v>
      </c>
      <c r="AE343" s="580"/>
      <c r="AF343" s="581">
        <v>0</v>
      </c>
      <c r="AG343" s="580"/>
      <c r="AH343" s="587"/>
      <c r="AI343" s="580"/>
      <c r="AJ343" s="581">
        <v>0</v>
      </c>
    </row>
    <row r="344" spans="1:36">
      <c r="A344" s="580"/>
      <c r="B344" s="580"/>
      <c r="C344" s="580"/>
      <c r="D344" s="580" t="s">
        <v>3266</v>
      </c>
      <c r="E344" s="580"/>
      <c r="F344" s="580" t="s">
        <v>2707</v>
      </c>
      <c r="G344" s="580"/>
      <c r="H344" s="580" t="s">
        <v>1527</v>
      </c>
      <c r="I344" s="580"/>
      <c r="J344" s="580" t="s">
        <v>2143</v>
      </c>
      <c r="K344" s="580"/>
      <c r="L344" s="580"/>
      <c r="M344" s="580"/>
      <c r="N344" s="580"/>
      <c r="O344" s="580"/>
      <c r="P344" s="581"/>
      <c r="Q344" s="580"/>
      <c r="R344" s="581"/>
      <c r="S344" s="580"/>
      <c r="T344" s="581">
        <v>0</v>
      </c>
      <c r="U344" s="580"/>
      <c r="V344" s="581">
        <v>0</v>
      </c>
      <c r="W344" s="580"/>
      <c r="X344" s="581">
        <v>0</v>
      </c>
      <c r="Y344" s="580"/>
      <c r="Z344" s="581">
        <v>0</v>
      </c>
      <c r="AA344" s="580"/>
      <c r="AB344" s="580"/>
      <c r="AC344" s="580"/>
      <c r="AD344" s="581">
        <v>0</v>
      </c>
      <c r="AE344" s="580"/>
      <c r="AF344" s="581">
        <v>0</v>
      </c>
      <c r="AG344" s="580"/>
      <c r="AH344" s="587"/>
      <c r="AI344" s="580"/>
      <c r="AJ344" s="581">
        <v>0</v>
      </c>
    </row>
    <row r="345" spans="1:36">
      <c r="A345" s="580"/>
      <c r="B345" s="580"/>
      <c r="C345" s="580"/>
      <c r="D345" s="580" t="s">
        <v>3267</v>
      </c>
      <c r="E345" s="580"/>
      <c r="F345" s="580" t="s">
        <v>2707</v>
      </c>
      <c r="G345" s="580"/>
      <c r="H345" s="580" t="s">
        <v>2267</v>
      </c>
      <c r="I345" s="580"/>
      <c r="J345" s="580" t="s">
        <v>3268</v>
      </c>
      <c r="K345" s="580"/>
      <c r="L345" s="580"/>
      <c r="M345" s="580"/>
      <c r="N345" s="580"/>
      <c r="O345" s="580"/>
      <c r="P345" s="581"/>
      <c r="Q345" s="580"/>
      <c r="R345" s="581"/>
      <c r="S345" s="580"/>
      <c r="T345" s="581">
        <v>240</v>
      </c>
      <c r="U345" s="580"/>
      <c r="V345" s="581">
        <v>60</v>
      </c>
      <c r="W345" s="580"/>
      <c r="X345" s="581">
        <v>0</v>
      </c>
      <c r="Y345" s="580"/>
      <c r="Z345" s="581">
        <v>180</v>
      </c>
      <c r="AA345" s="580"/>
      <c r="AB345" s="580"/>
      <c r="AC345" s="580"/>
      <c r="AD345" s="581">
        <v>0</v>
      </c>
      <c r="AE345" s="580"/>
      <c r="AF345" s="581">
        <v>0</v>
      </c>
      <c r="AG345" s="580"/>
      <c r="AH345" s="587"/>
      <c r="AI345" s="580"/>
      <c r="AJ345" s="581">
        <v>0</v>
      </c>
    </row>
    <row r="346" spans="1:36">
      <c r="A346" s="580"/>
      <c r="B346" s="580"/>
      <c r="C346" s="580"/>
      <c r="D346" s="580" t="s">
        <v>3269</v>
      </c>
      <c r="E346" s="580"/>
      <c r="F346" s="580" t="s">
        <v>2707</v>
      </c>
      <c r="G346" s="580"/>
      <c r="H346" s="580" t="s">
        <v>2304</v>
      </c>
      <c r="I346" s="580"/>
      <c r="J346" s="580" t="s">
        <v>3270</v>
      </c>
      <c r="K346" s="580"/>
      <c r="L346" s="580"/>
      <c r="M346" s="580"/>
      <c r="N346" s="580"/>
      <c r="O346" s="580"/>
      <c r="P346" s="581"/>
      <c r="Q346" s="580"/>
      <c r="R346" s="581"/>
      <c r="S346" s="580"/>
      <c r="T346" s="581">
        <v>240</v>
      </c>
      <c r="U346" s="580"/>
      <c r="V346" s="581">
        <v>10</v>
      </c>
      <c r="W346" s="580"/>
      <c r="X346" s="581">
        <v>0</v>
      </c>
      <c r="Y346" s="580"/>
      <c r="Z346" s="581">
        <v>230</v>
      </c>
      <c r="AA346" s="580"/>
      <c r="AB346" s="580"/>
      <c r="AC346" s="580"/>
      <c r="AD346" s="581">
        <v>0</v>
      </c>
      <c r="AE346" s="580"/>
      <c r="AF346" s="581">
        <v>0</v>
      </c>
      <c r="AG346" s="580"/>
      <c r="AH346" s="587"/>
      <c r="AI346" s="580"/>
      <c r="AJ346" s="581">
        <v>0</v>
      </c>
    </row>
    <row r="347" spans="1:36">
      <c r="A347" s="580"/>
      <c r="B347" s="580"/>
      <c r="C347" s="580"/>
      <c r="D347" s="580" t="s">
        <v>3271</v>
      </c>
      <c r="E347" s="580"/>
      <c r="F347" s="580" t="s">
        <v>2707</v>
      </c>
      <c r="G347" s="580"/>
      <c r="H347" s="580" t="s">
        <v>2308</v>
      </c>
      <c r="I347" s="580"/>
      <c r="J347" s="580" t="s">
        <v>2311</v>
      </c>
      <c r="K347" s="580"/>
      <c r="L347" s="580"/>
      <c r="M347" s="580"/>
      <c r="N347" s="580"/>
      <c r="O347" s="580"/>
      <c r="P347" s="581"/>
      <c r="Q347" s="580"/>
      <c r="R347" s="581"/>
      <c r="S347" s="580"/>
      <c r="T347" s="581">
        <v>200</v>
      </c>
      <c r="U347" s="580"/>
      <c r="V347" s="581">
        <v>0</v>
      </c>
      <c r="W347" s="580"/>
      <c r="X347" s="581">
        <v>0</v>
      </c>
      <c r="Y347" s="580"/>
      <c r="Z347" s="581">
        <v>200</v>
      </c>
      <c r="AA347" s="580"/>
      <c r="AB347" s="580"/>
      <c r="AC347" s="580"/>
      <c r="AD347" s="581">
        <v>0</v>
      </c>
      <c r="AE347" s="580"/>
      <c r="AF347" s="581">
        <v>0</v>
      </c>
      <c r="AG347" s="580"/>
      <c r="AH347" s="587"/>
      <c r="AI347" s="580"/>
      <c r="AJ347" s="581">
        <v>0</v>
      </c>
    </row>
    <row r="348" spans="1:36">
      <c r="A348" s="580"/>
      <c r="B348" s="580"/>
      <c r="C348" s="580"/>
      <c r="D348" s="580" t="s">
        <v>3272</v>
      </c>
      <c r="E348" s="580"/>
      <c r="F348" s="580" t="s">
        <v>2707</v>
      </c>
      <c r="G348" s="580"/>
      <c r="H348" s="580" t="s">
        <v>2312</v>
      </c>
      <c r="I348" s="580"/>
      <c r="J348" s="580" t="s">
        <v>3273</v>
      </c>
      <c r="K348" s="580"/>
      <c r="L348" s="580"/>
      <c r="M348" s="580"/>
      <c r="N348" s="580"/>
      <c r="O348" s="580"/>
      <c r="P348" s="581"/>
      <c r="Q348" s="580"/>
      <c r="R348" s="581"/>
      <c r="S348" s="580"/>
      <c r="T348" s="581">
        <v>50</v>
      </c>
      <c r="U348" s="580"/>
      <c r="V348" s="581">
        <v>0</v>
      </c>
      <c r="W348" s="580"/>
      <c r="X348" s="581">
        <v>0</v>
      </c>
      <c r="Y348" s="580"/>
      <c r="Z348" s="581">
        <v>50</v>
      </c>
      <c r="AA348" s="580"/>
      <c r="AB348" s="580"/>
      <c r="AC348" s="580"/>
      <c r="AD348" s="581">
        <v>0</v>
      </c>
      <c r="AE348" s="580"/>
      <c r="AF348" s="581">
        <v>0</v>
      </c>
      <c r="AG348" s="580"/>
      <c r="AH348" s="587"/>
      <c r="AI348" s="580"/>
      <c r="AJ348" s="581">
        <v>0</v>
      </c>
    </row>
    <row r="349" spans="1:36">
      <c r="A349" s="580"/>
      <c r="B349" s="580"/>
      <c r="C349" s="580"/>
      <c r="D349" s="580" t="s">
        <v>3274</v>
      </c>
      <c r="E349" s="580"/>
      <c r="F349" s="580" t="s">
        <v>2707</v>
      </c>
      <c r="G349" s="580"/>
      <c r="H349" s="580" t="s">
        <v>2316</v>
      </c>
      <c r="I349" s="580"/>
      <c r="J349" s="580" t="s">
        <v>2319</v>
      </c>
      <c r="K349" s="580"/>
      <c r="L349" s="580"/>
      <c r="M349" s="580"/>
      <c r="N349" s="580"/>
      <c r="O349" s="580"/>
      <c r="P349" s="581"/>
      <c r="Q349" s="580"/>
      <c r="R349" s="581"/>
      <c r="S349" s="580"/>
      <c r="T349" s="581">
        <v>100</v>
      </c>
      <c r="U349" s="580"/>
      <c r="V349" s="581">
        <v>10</v>
      </c>
      <c r="W349" s="580"/>
      <c r="X349" s="581">
        <v>0</v>
      </c>
      <c r="Y349" s="580"/>
      <c r="Z349" s="581">
        <v>90</v>
      </c>
      <c r="AA349" s="580"/>
      <c r="AB349" s="580"/>
      <c r="AC349" s="580"/>
      <c r="AD349" s="581">
        <v>0</v>
      </c>
      <c r="AE349" s="580"/>
      <c r="AF349" s="581">
        <v>0</v>
      </c>
      <c r="AG349" s="580"/>
      <c r="AH349" s="587"/>
      <c r="AI349" s="580"/>
      <c r="AJ349" s="581">
        <v>0</v>
      </c>
    </row>
    <row r="350" spans="1:36">
      <c r="A350" s="580"/>
      <c r="B350" s="580"/>
      <c r="C350" s="580"/>
      <c r="D350" s="580" t="s">
        <v>3275</v>
      </c>
      <c r="E350" s="580"/>
      <c r="F350" s="580" t="s">
        <v>2707</v>
      </c>
      <c r="G350" s="580"/>
      <c r="H350" s="580" t="s">
        <v>2272</v>
      </c>
      <c r="I350" s="580"/>
      <c r="J350" s="580" t="s">
        <v>3276</v>
      </c>
      <c r="K350" s="580"/>
      <c r="L350" s="580"/>
      <c r="M350" s="580"/>
      <c r="N350" s="580"/>
      <c r="O350" s="580"/>
      <c r="P350" s="581"/>
      <c r="Q350" s="580"/>
      <c r="R350" s="581"/>
      <c r="S350" s="580"/>
      <c r="T350" s="581">
        <v>100</v>
      </c>
      <c r="U350" s="580"/>
      <c r="V350" s="581">
        <v>50</v>
      </c>
      <c r="W350" s="580"/>
      <c r="X350" s="581">
        <v>0</v>
      </c>
      <c r="Y350" s="580"/>
      <c r="Z350" s="581">
        <v>50</v>
      </c>
      <c r="AA350" s="580"/>
      <c r="AB350" s="580"/>
      <c r="AC350" s="580"/>
      <c r="AD350" s="581">
        <v>200</v>
      </c>
      <c r="AE350" s="580"/>
      <c r="AF350" s="581">
        <v>0</v>
      </c>
      <c r="AG350" s="580"/>
      <c r="AH350" s="587">
        <v>46023</v>
      </c>
      <c r="AI350" s="580"/>
      <c r="AJ350" s="581">
        <v>0</v>
      </c>
    </row>
    <row r="351" spans="1:36" ht="16.5" thickBot="1">
      <c r="A351" s="580"/>
      <c r="B351" s="580"/>
      <c r="C351" s="580"/>
      <c r="D351" s="580" t="s">
        <v>3277</v>
      </c>
      <c r="E351" s="580"/>
      <c r="F351" s="580" t="s">
        <v>2707</v>
      </c>
      <c r="G351" s="580"/>
      <c r="H351" s="580" t="s">
        <v>2277</v>
      </c>
      <c r="I351" s="580"/>
      <c r="J351" s="580" t="s">
        <v>3278</v>
      </c>
      <c r="K351" s="580"/>
      <c r="L351" s="580"/>
      <c r="M351" s="580"/>
      <c r="N351" s="582"/>
      <c r="O351" s="580"/>
      <c r="P351" s="581"/>
      <c r="Q351" s="580"/>
      <c r="R351" s="581"/>
      <c r="S351" s="580"/>
      <c r="T351" s="583">
        <v>300</v>
      </c>
      <c r="U351" s="580"/>
      <c r="V351" s="583">
        <v>15</v>
      </c>
      <c r="W351" s="580"/>
      <c r="X351" s="583">
        <v>0</v>
      </c>
      <c r="Y351" s="580"/>
      <c r="Z351" s="583">
        <v>285</v>
      </c>
      <c r="AA351" s="580"/>
      <c r="AB351" s="580"/>
      <c r="AC351" s="580"/>
      <c r="AD351" s="583">
        <v>0</v>
      </c>
      <c r="AE351" s="580"/>
      <c r="AF351" s="581">
        <v>0</v>
      </c>
      <c r="AG351" s="580"/>
      <c r="AH351" s="587"/>
      <c r="AI351" s="580"/>
      <c r="AJ351" s="583">
        <v>0</v>
      </c>
    </row>
    <row r="352" spans="1:36">
      <c r="A352" s="580"/>
      <c r="B352" s="580"/>
      <c r="C352" s="580" t="s">
        <v>2705</v>
      </c>
      <c r="D352" s="580"/>
      <c r="E352" s="580"/>
      <c r="F352" s="580"/>
      <c r="G352" s="580"/>
      <c r="H352" s="580"/>
      <c r="I352" s="580"/>
      <c r="J352" s="580"/>
      <c r="K352" s="580"/>
      <c r="L352" s="580"/>
      <c r="M352" s="580"/>
      <c r="N352" s="580"/>
      <c r="O352" s="580"/>
      <c r="P352" s="581"/>
      <c r="Q352" s="580"/>
      <c r="R352" s="581"/>
      <c r="S352" s="580"/>
      <c r="T352" s="581">
        <v>31358</v>
      </c>
      <c r="U352" s="580"/>
      <c r="V352" s="581">
        <v>277</v>
      </c>
      <c r="W352" s="580"/>
      <c r="X352" s="581">
        <v>0</v>
      </c>
      <c r="Y352" s="580"/>
      <c r="Z352" s="581">
        <v>31081</v>
      </c>
      <c r="AA352" s="580"/>
      <c r="AB352" s="580"/>
      <c r="AC352" s="580"/>
      <c r="AD352" s="581">
        <v>23636</v>
      </c>
      <c r="AE352" s="580"/>
      <c r="AF352" s="581"/>
      <c r="AG352" s="580"/>
      <c r="AH352" s="587"/>
      <c r="AI352" s="580"/>
      <c r="AJ352" s="581">
        <v>545.5</v>
      </c>
    </row>
    <row r="353" spans="1:36">
      <c r="A353" s="578"/>
      <c r="B353" s="578"/>
      <c r="C353" s="578" t="s">
        <v>2734</v>
      </c>
      <c r="D353" s="578"/>
      <c r="E353" s="578"/>
      <c r="F353" s="578"/>
      <c r="G353" s="578"/>
      <c r="H353" s="578"/>
      <c r="I353" s="578"/>
      <c r="J353" s="578"/>
      <c r="K353" s="578"/>
      <c r="L353" s="578"/>
      <c r="M353" s="578"/>
      <c r="N353" s="578"/>
      <c r="O353" s="578"/>
      <c r="P353" s="579"/>
      <c r="Q353" s="578"/>
      <c r="R353" s="579"/>
      <c r="S353" s="578"/>
      <c r="T353" s="579"/>
      <c r="U353" s="578"/>
      <c r="V353" s="579"/>
      <c r="W353" s="578"/>
      <c r="X353" s="579"/>
      <c r="Y353" s="578"/>
      <c r="Z353" s="579"/>
      <c r="AA353" s="578"/>
      <c r="AB353" s="578"/>
      <c r="AC353" s="578"/>
      <c r="AD353" s="579"/>
      <c r="AE353" s="578"/>
      <c r="AF353" s="579"/>
      <c r="AG353" s="578"/>
      <c r="AH353" s="586"/>
      <c r="AI353" s="578"/>
      <c r="AJ353" s="579"/>
    </row>
    <row r="354" spans="1:36" ht="16.5" thickBot="1">
      <c r="A354" s="577"/>
      <c r="B354" s="577"/>
      <c r="C354" s="577"/>
      <c r="D354" s="577" t="s">
        <v>3279</v>
      </c>
      <c r="E354" s="577"/>
      <c r="F354" s="580" t="s">
        <v>2707</v>
      </c>
      <c r="G354" s="580"/>
      <c r="H354" s="580" t="s">
        <v>3280</v>
      </c>
      <c r="I354" s="580"/>
      <c r="J354" s="580" t="s">
        <v>3281</v>
      </c>
      <c r="K354" s="580"/>
      <c r="L354" s="580"/>
      <c r="M354" s="580"/>
      <c r="N354" s="580"/>
      <c r="O354" s="580"/>
      <c r="P354" s="581"/>
      <c r="Q354" s="580"/>
      <c r="R354" s="581"/>
      <c r="S354" s="580"/>
      <c r="T354" s="581">
        <v>0</v>
      </c>
      <c r="U354" s="580"/>
      <c r="V354" s="581">
        <v>0</v>
      </c>
      <c r="W354" s="580"/>
      <c r="X354" s="581">
        <v>0</v>
      </c>
      <c r="Y354" s="580"/>
      <c r="Z354" s="581">
        <v>0</v>
      </c>
      <c r="AA354" s="580"/>
      <c r="AB354" s="580"/>
      <c r="AC354" s="580"/>
      <c r="AD354" s="581">
        <v>0</v>
      </c>
      <c r="AE354" s="580"/>
      <c r="AF354" s="581">
        <v>0</v>
      </c>
      <c r="AG354" s="580"/>
      <c r="AH354" s="587"/>
      <c r="AI354" s="580"/>
      <c r="AJ354" s="581">
        <v>0</v>
      </c>
    </row>
    <row r="355" spans="1:36" ht="16.5" thickBot="1">
      <c r="A355" s="580"/>
      <c r="B355" s="580"/>
      <c r="C355" s="580" t="s">
        <v>2760</v>
      </c>
      <c r="D355" s="580"/>
      <c r="E355" s="580"/>
      <c r="F355" s="580"/>
      <c r="G355" s="580"/>
      <c r="H355" s="580"/>
      <c r="I355" s="580"/>
      <c r="J355" s="580"/>
      <c r="K355" s="580"/>
      <c r="L355" s="580"/>
      <c r="M355" s="580"/>
      <c r="N355" s="584"/>
      <c r="O355" s="580"/>
      <c r="P355" s="581"/>
      <c r="Q355" s="580"/>
      <c r="R355" s="581"/>
      <c r="S355" s="580"/>
      <c r="T355" s="585">
        <v>0</v>
      </c>
      <c r="U355" s="580"/>
      <c r="V355" s="585">
        <v>0</v>
      </c>
      <c r="W355" s="580"/>
      <c r="X355" s="585">
        <v>0</v>
      </c>
      <c r="Y355" s="580"/>
      <c r="Z355" s="585">
        <v>0</v>
      </c>
      <c r="AA355" s="580"/>
      <c r="AB355" s="580"/>
      <c r="AC355" s="580"/>
      <c r="AD355" s="585">
        <v>0</v>
      </c>
      <c r="AE355" s="580"/>
      <c r="AF355" s="581"/>
      <c r="AG355" s="580"/>
      <c r="AH355" s="587"/>
      <c r="AI355" s="580"/>
      <c r="AJ355" s="585">
        <v>0</v>
      </c>
    </row>
    <row r="356" spans="1:36">
      <c r="A356" s="580"/>
      <c r="B356" s="580" t="s">
        <v>3282</v>
      </c>
      <c r="C356" s="580"/>
      <c r="D356" s="580"/>
      <c r="E356" s="580"/>
      <c r="F356" s="580"/>
      <c r="G356" s="580"/>
      <c r="H356" s="580"/>
      <c r="I356" s="580"/>
      <c r="J356" s="580"/>
      <c r="K356" s="580"/>
      <c r="L356" s="580"/>
      <c r="M356" s="580"/>
      <c r="N356" s="580"/>
      <c r="O356" s="580"/>
      <c r="P356" s="581"/>
      <c r="Q356" s="580"/>
      <c r="R356" s="581"/>
      <c r="S356" s="580"/>
      <c r="T356" s="581">
        <v>53619</v>
      </c>
      <c r="U356" s="580"/>
      <c r="V356" s="581">
        <v>1169</v>
      </c>
      <c r="W356" s="580"/>
      <c r="X356" s="581">
        <v>0</v>
      </c>
      <c r="Y356" s="580"/>
      <c r="Z356" s="581">
        <v>52450</v>
      </c>
      <c r="AA356" s="580"/>
      <c r="AB356" s="580"/>
      <c r="AC356" s="580"/>
      <c r="AD356" s="581">
        <v>42059</v>
      </c>
      <c r="AE356" s="580"/>
      <c r="AF356" s="581"/>
      <c r="AG356" s="580"/>
      <c r="AH356" s="587"/>
      <c r="AI356" s="580"/>
      <c r="AJ356" s="581">
        <v>643.4</v>
      </c>
    </row>
    <row r="357" spans="1:36">
      <c r="A357" s="578"/>
      <c r="B357" s="578" t="s">
        <v>3283</v>
      </c>
      <c r="C357" s="578"/>
      <c r="D357" s="578"/>
      <c r="E357" s="578"/>
      <c r="F357" s="578"/>
      <c r="G357" s="578"/>
      <c r="H357" s="578"/>
      <c r="I357" s="578"/>
      <c r="J357" s="578"/>
      <c r="K357" s="578"/>
      <c r="L357" s="578"/>
      <c r="M357" s="578"/>
      <c r="N357" s="578"/>
      <c r="O357" s="578"/>
      <c r="P357" s="579"/>
      <c r="Q357" s="578"/>
      <c r="R357" s="579"/>
      <c r="S357" s="578"/>
      <c r="T357" s="579"/>
      <c r="U357" s="578"/>
      <c r="V357" s="579"/>
      <c r="W357" s="578"/>
      <c r="X357" s="579"/>
      <c r="Y357" s="578"/>
      <c r="Z357" s="579"/>
      <c r="AA357" s="578"/>
      <c r="AB357" s="578"/>
      <c r="AC357" s="578"/>
      <c r="AD357" s="579"/>
      <c r="AE357" s="578"/>
      <c r="AF357" s="579"/>
      <c r="AG357" s="578"/>
      <c r="AH357" s="586"/>
      <c r="AI357" s="578"/>
      <c r="AJ357" s="579"/>
    </row>
    <row r="358" spans="1:36">
      <c r="A358" s="578"/>
      <c r="B358" s="578"/>
      <c r="C358" s="578" t="s">
        <v>3284</v>
      </c>
      <c r="D358" s="578"/>
      <c r="E358" s="578"/>
      <c r="F358" s="578"/>
      <c r="G358" s="578"/>
      <c r="H358" s="578"/>
      <c r="I358" s="578"/>
      <c r="J358" s="578"/>
      <c r="K358" s="578"/>
      <c r="L358" s="578"/>
      <c r="M358" s="578"/>
      <c r="N358" s="578"/>
      <c r="O358" s="578"/>
      <c r="P358" s="579"/>
      <c r="Q358" s="578"/>
      <c r="R358" s="579"/>
      <c r="S358" s="578"/>
      <c r="T358" s="579"/>
      <c r="U358" s="578"/>
      <c r="V358" s="579"/>
      <c r="W358" s="578"/>
      <c r="X358" s="579"/>
      <c r="Y358" s="578"/>
      <c r="Z358" s="579"/>
      <c r="AA358" s="578"/>
      <c r="AB358" s="578"/>
      <c r="AC358" s="578"/>
      <c r="AD358" s="579"/>
      <c r="AE358" s="578"/>
      <c r="AF358" s="579"/>
      <c r="AG358" s="578"/>
      <c r="AH358" s="586"/>
      <c r="AI358" s="578"/>
      <c r="AJ358" s="579"/>
    </row>
    <row r="359" spans="1:36">
      <c r="A359" s="578"/>
      <c r="B359" s="578"/>
      <c r="C359" s="578"/>
      <c r="D359" s="578" t="s">
        <v>2734</v>
      </c>
      <c r="E359" s="578"/>
      <c r="F359" s="578"/>
      <c r="G359" s="578"/>
      <c r="H359" s="578"/>
      <c r="I359" s="578"/>
      <c r="J359" s="578"/>
      <c r="K359" s="578"/>
      <c r="L359" s="578"/>
      <c r="M359" s="578"/>
      <c r="N359" s="578"/>
      <c r="O359" s="578"/>
      <c r="P359" s="579"/>
      <c r="Q359" s="578"/>
      <c r="R359" s="579"/>
      <c r="S359" s="578"/>
      <c r="T359" s="579"/>
      <c r="U359" s="578"/>
      <c r="V359" s="579"/>
      <c r="W359" s="578"/>
      <c r="X359" s="579"/>
      <c r="Y359" s="578"/>
      <c r="Z359" s="579"/>
      <c r="AA359" s="578"/>
      <c r="AB359" s="578"/>
      <c r="AC359" s="578"/>
      <c r="AD359" s="579"/>
      <c r="AE359" s="578"/>
      <c r="AF359" s="579"/>
      <c r="AG359" s="578"/>
      <c r="AH359" s="586"/>
      <c r="AI359" s="578"/>
      <c r="AJ359" s="579"/>
    </row>
    <row r="360" spans="1:36" ht="16.5" thickBot="1">
      <c r="A360" s="577"/>
      <c r="B360" s="577"/>
      <c r="C360" s="577"/>
      <c r="D360" s="577"/>
      <c r="E360" s="577" t="s">
        <v>3285</v>
      </c>
      <c r="F360" s="580" t="s">
        <v>3286</v>
      </c>
      <c r="G360" s="580"/>
      <c r="H360" s="580" t="s">
        <v>3287</v>
      </c>
      <c r="I360" s="580"/>
      <c r="J360" s="580" t="s">
        <v>3288</v>
      </c>
      <c r="K360" s="580"/>
      <c r="L360" s="580"/>
      <c r="M360" s="580"/>
      <c r="N360" s="580"/>
      <c r="O360" s="580"/>
      <c r="P360" s="581"/>
      <c r="Q360" s="580"/>
      <c r="R360" s="581"/>
      <c r="S360" s="580"/>
      <c r="T360" s="581">
        <v>40</v>
      </c>
      <c r="U360" s="580"/>
      <c r="V360" s="581">
        <v>40</v>
      </c>
      <c r="W360" s="580"/>
      <c r="X360" s="581">
        <v>0</v>
      </c>
      <c r="Y360" s="580"/>
      <c r="Z360" s="581">
        <v>0</v>
      </c>
      <c r="AA360" s="580"/>
      <c r="AB360" s="580"/>
      <c r="AC360" s="580"/>
      <c r="AD360" s="581">
        <v>0</v>
      </c>
      <c r="AE360" s="580"/>
      <c r="AF360" s="581">
        <v>0</v>
      </c>
      <c r="AG360" s="580"/>
      <c r="AH360" s="587"/>
      <c r="AI360" s="580"/>
      <c r="AJ360" s="581">
        <v>0</v>
      </c>
    </row>
    <row r="361" spans="1:36" ht="16.5" thickBot="1">
      <c r="A361" s="580"/>
      <c r="B361" s="580"/>
      <c r="C361" s="580"/>
      <c r="D361" s="580" t="s">
        <v>2760</v>
      </c>
      <c r="E361" s="580"/>
      <c r="F361" s="580"/>
      <c r="G361" s="580"/>
      <c r="H361" s="580"/>
      <c r="I361" s="580"/>
      <c r="J361" s="580"/>
      <c r="K361" s="580"/>
      <c r="L361" s="580"/>
      <c r="M361" s="580"/>
      <c r="N361" s="584"/>
      <c r="O361" s="580"/>
      <c r="P361" s="581"/>
      <c r="Q361" s="580"/>
      <c r="R361" s="581"/>
      <c r="S361" s="580"/>
      <c r="T361" s="585">
        <v>40</v>
      </c>
      <c r="U361" s="580"/>
      <c r="V361" s="585">
        <v>40</v>
      </c>
      <c r="W361" s="580"/>
      <c r="X361" s="585">
        <v>0</v>
      </c>
      <c r="Y361" s="580"/>
      <c r="Z361" s="585">
        <v>0</v>
      </c>
      <c r="AA361" s="580"/>
      <c r="AB361" s="580"/>
      <c r="AC361" s="580"/>
      <c r="AD361" s="585">
        <v>0</v>
      </c>
      <c r="AE361" s="580"/>
      <c r="AF361" s="581"/>
      <c r="AG361" s="580"/>
      <c r="AH361" s="587"/>
      <c r="AI361" s="580"/>
      <c r="AJ361" s="585">
        <v>0</v>
      </c>
    </row>
    <row r="362" spans="1:36">
      <c r="A362" s="580"/>
      <c r="B362" s="580"/>
      <c r="C362" s="580" t="s">
        <v>3289</v>
      </c>
      <c r="D362" s="580"/>
      <c r="E362" s="580"/>
      <c r="F362" s="580"/>
      <c r="G362" s="580"/>
      <c r="H362" s="580"/>
      <c r="I362" s="580"/>
      <c r="J362" s="580"/>
      <c r="K362" s="580"/>
      <c r="L362" s="580"/>
      <c r="M362" s="580"/>
      <c r="N362" s="580"/>
      <c r="O362" s="580"/>
      <c r="P362" s="581"/>
      <c r="Q362" s="580"/>
      <c r="R362" s="581"/>
      <c r="S362" s="580"/>
      <c r="T362" s="581">
        <v>40</v>
      </c>
      <c r="U362" s="580"/>
      <c r="V362" s="581">
        <v>40</v>
      </c>
      <c r="W362" s="580"/>
      <c r="X362" s="581">
        <v>0</v>
      </c>
      <c r="Y362" s="580"/>
      <c r="Z362" s="581">
        <v>0</v>
      </c>
      <c r="AA362" s="580"/>
      <c r="AB362" s="580"/>
      <c r="AC362" s="580"/>
      <c r="AD362" s="581">
        <v>0</v>
      </c>
      <c r="AE362" s="580"/>
      <c r="AF362" s="581"/>
      <c r="AG362" s="580"/>
      <c r="AH362" s="587"/>
      <c r="AI362" s="580"/>
      <c r="AJ362" s="581">
        <v>0</v>
      </c>
    </row>
    <row r="363" spans="1:36">
      <c r="A363" s="578"/>
      <c r="B363" s="578"/>
      <c r="C363" s="578" t="s">
        <v>194</v>
      </c>
      <c r="D363" s="578"/>
      <c r="E363" s="578"/>
      <c r="F363" s="578"/>
      <c r="G363" s="578"/>
      <c r="H363" s="578"/>
      <c r="I363" s="578"/>
      <c r="J363" s="578"/>
      <c r="K363" s="578"/>
      <c r="L363" s="578"/>
      <c r="M363" s="578"/>
      <c r="N363" s="578"/>
      <c r="O363" s="578"/>
      <c r="P363" s="579"/>
      <c r="Q363" s="578"/>
      <c r="R363" s="579"/>
      <c r="S363" s="578"/>
      <c r="T363" s="579"/>
      <c r="U363" s="578"/>
      <c r="V363" s="579"/>
      <c r="W363" s="578"/>
      <c r="X363" s="579"/>
      <c r="Y363" s="578"/>
      <c r="Z363" s="579"/>
      <c r="AA363" s="578"/>
      <c r="AB363" s="578"/>
      <c r="AC363" s="578"/>
      <c r="AD363" s="579"/>
      <c r="AE363" s="578"/>
      <c r="AF363" s="579"/>
      <c r="AG363" s="578"/>
      <c r="AH363" s="586"/>
      <c r="AI363" s="578"/>
      <c r="AJ363" s="579"/>
    </row>
    <row r="364" spans="1:36">
      <c r="A364" s="578"/>
      <c r="B364" s="578"/>
      <c r="C364" s="578"/>
      <c r="D364" s="578" t="s">
        <v>2734</v>
      </c>
      <c r="E364" s="578"/>
      <c r="F364" s="578"/>
      <c r="G364" s="578"/>
      <c r="H364" s="578"/>
      <c r="I364" s="578"/>
      <c r="J364" s="578"/>
      <c r="K364" s="578"/>
      <c r="L364" s="578"/>
      <c r="M364" s="578"/>
      <c r="N364" s="578"/>
      <c r="O364" s="578"/>
      <c r="P364" s="579"/>
      <c r="Q364" s="578"/>
      <c r="R364" s="579"/>
      <c r="S364" s="578"/>
      <c r="T364" s="579"/>
      <c r="U364" s="578"/>
      <c r="V364" s="579"/>
      <c r="W364" s="578"/>
      <c r="X364" s="579"/>
      <c r="Y364" s="578"/>
      <c r="Z364" s="579"/>
      <c r="AA364" s="578"/>
      <c r="AB364" s="578"/>
      <c r="AC364" s="578"/>
      <c r="AD364" s="579"/>
      <c r="AE364" s="578"/>
      <c r="AF364" s="579"/>
      <c r="AG364" s="578"/>
      <c r="AH364" s="586"/>
      <c r="AI364" s="578"/>
      <c r="AJ364" s="579"/>
    </row>
    <row r="365" spans="1:36">
      <c r="A365" s="580"/>
      <c r="B365" s="580"/>
      <c r="C365" s="580"/>
      <c r="D365" s="580"/>
      <c r="E365" s="580" t="s">
        <v>3290</v>
      </c>
      <c r="F365" s="580" t="s">
        <v>3291</v>
      </c>
      <c r="G365" s="580"/>
      <c r="H365" s="580" t="s">
        <v>3290</v>
      </c>
      <c r="I365" s="580"/>
      <c r="J365" s="580"/>
      <c r="K365" s="580"/>
      <c r="L365" s="580"/>
      <c r="M365" s="580"/>
      <c r="N365" s="580"/>
      <c r="O365" s="580"/>
      <c r="P365" s="581"/>
      <c r="Q365" s="580"/>
      <c r="R365" s="581"/>
      <c r="S365" s="580"/>
      <c r="T365" s="581">
        <v>0</v>
      </c>
      <c r="U365" s="580"/>
      <c r="V365" s="581">
        <v>0</v>
      </c>
      <c r="W365" s="580"/>
      <c r="X365" s="581">
        <v>0</v>
      </c>
      <c r="Y365" s="580"/>
      <c r="Z365" s="581">
        <v>0</v>
      </c>
      <c r="AA365" s="580"/>
      <c r="AB365" s="580"/>
      <c r="AC365" s="580"/>
      <c r="AD365" s="581">
        <v>0</v>
      </c>
      <c r="AE365" s="580"/>
      <c r="AF365" s="581">
        <v>0</v>
      </c>
      <c r="AG365" s="580"/>
      <c r="AH365" s="587"/>
      <c r="AI365" s="580"/>
      <c r="AJ365" s="581">
        <v>0</v>
      </c>
    </row>
    <row r="366" spans="1:36">
      <c r="A366" s="580"/>
      <c r="B366" s="580"/>
      <c r="C366" s="580"/>
      <c r="D366" s="580"/>
      <c r="E366" s="580" t="s">
        <v>3292</v>
      </c>
      <c r="F366" s="580" t="s">
        <v>3291</v>
      </c>
      <c r="G366" s="580"/>
      <c r="H366" s="580" t="s">
        <v>3293</v>
      </c>
      <c r="I366" s="580"/>
      <c r="J366" s="580" t="s">
        <v>3294</v>
      </c>
      <c r="K366" s="580"/>
      <c r="L366" s="580"/>
      <c r="M366" s="580"/>
      <c r="N366" s="580"/>
      <c r="O366" s="580"/>
      <c r="P366" s="581"/>
      <c r="Q366" s="580"/>
      <c r="R366" s="581"/>
      <c r="S366" s="580"/>
      <c r="T366" s="581">
        <v>0</v>
      </c>
      <c r="U366" s="580"/>
      <c r="V366" s="581">
        <v>0</v>
      </c>
      <c r="W366" s="580"/>
      <c r="X366" s="581">
        <v>0</v>
      </c>
      <c r="Y366" s="580"/>
      <c r="Z366" s="581">
        <v>0</v>
      </c>
      <c r="AA366" s="580"/>
      <c r="AB366" s="580"/>
      <c r="AC366" s="580"/>
      <c r="AD366" s="581">
        <v>0</v>
      </c>
      <c r="AE366" s="580"/>
      <c r="AF366" s="581">
        <v>0</v>
      </c>
      <c r="AG366" s="580"/>
      <c r="AH366" s="587"/>
      <c r="AI366" s="580"/>
      <c r="AJ366" s="581">
        <v>0</v>
      </c>
    </row>
    <row r="367" spans="1:36">
      <c r="A367" s="580"/>
      <c r="B367" s="580"/>
      <c r="C367" s="580"/>
      <c r="D367" s="580"/>
      <c r="E367" s="580" t="s">
        <v>3295</v>
      </c>
      <c r="F367" s="580" t="s">
        <v>3291</v>
      </c>
      <c r="G367" s="580"/>
      <c r="H367" s="580" t="s">
        <v>3296</v>
      </c>
      <c r="I367" s="580"/>
      <c r="J367" s="580" t="s">
        <v>3297</v>
      </c>
      <c r="K367" s="580"/>
      <c r="L367" s="580"/>
      <c r="M367" s="580"/>
      <c r="N367" s="580"/>
      <c r="O367" s="580"/>
      <c r="P367" s="581"/>
      <c r="Q367" s="580"/>
      <c r="R367" s="581"/>
      <c r="S367" s="580"/>
      <c r="T367" s="581">
        <v>0</v>
      </c>
      <c r="U367" s="580"/>
      <c r="V367" s="581">
        <v>0</v>
      </c>
      <c r="W367" s="580"/>
      <c r="X367" s="581">
        <v>0</v>
      </c>
      <c r="Y367" s="580"/>
      <c r="Z367" s="581">
        <v>0</v>
      </c>
      <c r="AA367" s="580"/>
      <c r="AB367" s="580"/>
      <c r="AC367" s="580"/>
      <c r="AD367" s="581">
        <v>0</v>
      </c>
      <c r="AE367" s="580"/>
      <c r="AF367" s="581">
        <v>0</v>
      </c>
      <c r="AG367" s="580"/>
      <c r="AH367" s="587"/>
      <c r="AI367" s="580"/>
      <c r="AJ367" s="581">
        <v>0</v>
      </c>
    </row>
    <row r="368" spans="1:36">
      <c r="A368" s="580"/>
      <c r="B368" s="580"/>
      <c r="C368" s="580"/>
      <c r="D368" s="580"/>
      <c r="E368" s="580" t="s">
        <v>3298</v>
      </c>
      <c r="F368" s="580" t="s">
        <v>3291</v>
      </c>
      <c r="G368" s="580"/>
      <c r="H368" s="580" t="s">
        <v>3299</v>
      </c>
      <c r="I368" s="580"/>
      <c r="J368" s="580" t="s">
        <v>3300</v>
      </c>
      <c r="K368" s="580"/>
      <c r="L368" s="580"/>
      <c r="M368" s="580"/>
      <c r="N368" s="580"/>
      <c r="O368" s="580"/>
      <c r="P368" s="581"/>
      <c r="Q368" s="580"/>
      <c r="R368" s="581"/>
      <c r="S368" s="580"/>
      <c r="T368" s="581">
        <v>0</v>
      </c>
      <c r="U368" s="580"/>
      <c r="V368" s="581">
        <v>0</v>
      </c>
      <c r="W368" s="580"/>
      <c r="X368" s="581">
        <v>0</v>
      </c>
      <c r="Y368" s="580"/>
      <c r="Z368" s="581">
        <v>0</v>
      </c>
      <c r="AA368" s="580"/>
      <c r="AB368" s="580"/>
      <c r="AC368" s="580"/>
      <c r="AD368" s="581">
        <v>0</v>
      </c>
      <c r="AE368" s="580"/>
      <c r="AF368" s="581">
        <v>0</v>
      </c>
      <c r="AG368" s="580"/>
      <c r="AH368" s="587"/>
      <c r="AI368" s="580"/>
      <c r="AJ368" s="581">
        <v>0</v>
      </c>
    </row>
    <row r="369" spans="1:36">
      <c r="A369" s="580"/>
      <c r="B369" s="580"/>
      <c r="C369" s="580"/>
      <c r="D369" s="580"/>
      <c r="E369" s="580" t="s">
        <v>3301</v>
      </c>
      <c r="F369" s="580" t="s">
        <v>3291</v>
      </c>
      <c r="G369" s="580"/>
      <c r="H369" s="580" t="s">
        <v>3302</v>
      </c>
      <c r="I369" s="580"/>
      <c r="J369" s="580" t="s">
        <v>3303</v>
      </c>
      <c r="K369" s="580"/>
      <c r="L369" s="580"/>
      <c r="M369" s="580"/>
      <c r="N369" s="580"/>
      <c r="O369" s="580"/>
      <c r="P369" s="581"/>
      <c r="Q369" s="580"/>
      <c r="R369" s="581"/>
      <c r="S369" s="580"/>
      <c r="T369" s="581">
        <v>0</v>
      </c>
      <c r="U369" s="580"/>
      <c r="V369" s="581">
        <v>0</v>
      </c>
      <c r="W369" s="580"/>
      <c r="X369" s="581">
        <v>0</v>
      </c>
      <c r="Y369" s="580"/>
      <c r="Z369" s="581">
        <v>0</v>
      </c>
      <c r="AA369" s="580"/>
      <c r="AB369" s="580"/>
      <c r="AC369" s="580"/>
      <c r="AD369" s="581">
        <v>0</v>
      </c>
      <c r="AE369" s="580"/>
      <c r="AF369" s="581">
        <v>0</v>
      </c>
      <c r="AG369" s="580"/>
      <c r="AH369" s="587"/>
      <c r="AI369" s="580"/>
      <c r="AJ369" s="581">
        <v>0</v>
      </c>
    </row>
    <row r="370" spans="1:36">
      <c r="A370" s="580"/>
      <c r="B370" s="580"/>
      <c r="C370" s="580"/>
      <c r="D370" s="580"/>
      <c r="E370" s="580" t="s">
        <v>3304</v>
      </c>
      <c r="F370" s="580" t="s">
        <v>3291</v>
      </c>
      <c r="G370" s="580"/>
      <c r="H370" s="580" t="s">
        <v>3305</v>
      </c>
      <c r="I370" s="580"/>
      <c r="J370" s="580" t="s">
        <v>3306</v>
      </c>
      <c r="K370" s="580"/>
      <c r="L370" s="580"/>
      <c r="M370" s="580"/>
      <c r="N370" s="580"/>
      <c r="O370" s="580"/>
      <c r="P370" s="581"/>
      <c r="Q370" s="580"/>
      <c r="R370" s="581"/>
      <c r="S370" s="580"/>
      <c r="T370" s="581">
        <v>0</v>
      </c>
      <c r="U370" s="580"/>
      <c r="V370" s="581">
        <v>0</v>
      </c>
      <c r="W370" s="580"/>
      <c r="X370" s="581">
        <v>0</v>
      </c>
      <c r="Y370" s="580"/>
      <c r="Z370" s="581">
        <v>0</v>
      </c>
      <c r="AA370" s="580"/>
      <c r="AB370" s="580"/>
      <c r="AC370" s="580"/>
      <c r="AD370" s="581">
        <v>0</v>
      </c>
      <c r="AE370" s="580"/>
      <c r="AF370" s="581">
        <v>0</v>
      </c>
      <c r="AG370" s="580"/>
      <c r="AH370" s="587"/>
      <c r="AI370" s="580"/>
      <c r="AJ370" s="581">
        <v>0</v>
      </c>
    </row>
    <row r="371" spans="1:36">
      <c r="A371" s="580"/>
      <c r="B371" s="580"/>
      <c r="C371" s="580"/>
      <c r="D371" s="580"/>
      <c r="E371" s="580" t="s">
        <v>3307</v>
      </c>
      <c r="F371" s="580" t="s">
        <v>3291</v>
      </c>
      <c r="G371" s="580"/>
      <c r="H371" s="580" t="s">
        <v>3308</v>
      </c>
      <c r="I371" s="580"/>
      <c r="J371" s="580" t="s">
        <v>3309</v>
      </c>
      <c r="K371" s="580"/>
      <c r="L371" s="580"/>
      <c r="M371" s="580"/>
      <c r="N371" s="580"/>
      <c r="O371" s="580"/>
      <c r="P371" s="581"/>
      <c r="Q371" s="580"/>
      <c r="R371" s="581"/>
      <c r="S371" s="580"/>
      <c r="T371" s="581">
        <v>0</v>
      </c>
      <c r="U371" s="580"/>
      <c r="V371" s="581">
        <v>0</v>
      </c>
      <c r="W371" s="580"/>
      <c r="X371" s="581">
        <v>0</v>
      </c>
      <c r="Y371" s="580"/>
      <c r="Z371" s="581">
        <v>0</v>
      </c>
      <c r="AA371" s="580"/>
      <c r="AB371" s="580"/>
      <c r="AC371" s="580"/>
      <c r="AD371" s="581">
        <v>0</v>
      </c>
      <c r="AE371" s="580"/>
      <c r="AF371" s="581">
        <v>0</v>
      </c>
      <c r="AG371" s="580"/>
      <c r="AH371" s="587"/>
      <c r="AI371" s="580"/>
      <c r="AJ371" s="581">
        <v>0</v>
      </c>
    </row>
    <row r="372" spans="1:36">
      <c r="A372" s="580"/>
      <c r="B372" s="580"/>
      <c r="C372" s="580"/>
      <c r="D372" s="580"/>
      <c r="E372" s="580" t="s">
        <v>3310</v>
      </c>
      <c r="F372" s="580" t="s">
        <v>3291</v>
      </c>
      <c r="G372" s="580"/>
      <c r="H372" s="580" t="s">
        <v>3311</v>
      </c>
      <c r="I372" s="580"/>
      <c r="J372" s="580" t="s">
        <v>3312</v>
      </c>
      <c r="K372" s="580"/>
      <c r="L372" s="580"/>
      <c r="M372" s="580"/>
      <c r="N372" s="580"/>
      <c r="O372" s="580"/>
      <c r="P372" s="581"/>
      <c r="Q372" s="580"/>
      <c r="R372" s="581"/>
      <c r="S372" s="580"/>
      <c r="T372" s="581">
        <v>0</v>
      </c>
      <c r="U372" s="580"/>
      <c r="V372" s="581">
        <v>0</v>
      </c>
      <c r="W372" s="580"/>
      <c r="X372" s="581">
        <v>0</v>
      </c>
      <c r="Y372" s="580"/>
      <c r="Z372" s="581">
        <v>0</v>
      </c>
      <c r="AA372" s="580"/>
      <c r="AB372" s="580"/>
      <c r="AC372" s="580"/>
      <c r="AD372" s="581">
        <v>0</v>
      </c>
      <c r="AE372" s="580"/>
      <c r="AF372" s="581">
        <v>0</v>
      </c>
      <c r="AG372" s="580"/>
      <c r="AH372" s="587"/>
      <c r="AI372" s="580"/>
      <c r="AJ372" s="581">
        <v>0</v>
      </c>
    </row>
    <row r="373" spans="1:36">
      <c r="A373" s="580"/>
      <c r="B373" s="580"/>
      <c r="C373" s="580"/>
      <c r="D373" s="580"/>
      <c r="E373" s="580" t="s">
        <v>3313</v>
      </c>
      <c r="F373" s="580" t="s">
        <v>3291</v>
      </c>
      <c r="G373" s="580"/>
      <c r="H373" s="580" t="s">
        <v>3314</v>
      </c>
      <c r="I373" s="580"/>
      <c r="J373" s="580" t="s">
        <v>3315</v>
      </c>
      <c r="K373" s="580"/>
      <c r="L373" s="580"/>
      <c r="M373" s="580"/>
      <c r="N373" s="580"/>
      <c r="O373" s="580"/>
      <c r="P373" s="581"/>
      <c r="Q373" s="580"/>
      <c r="R373" s="581"/>
      <c r="S373" s="580"/>
      <c r="T373" s="581">
        <v>0</v>
      </c>
      <c r="U373" s="580"/>
      <c r="V373" s="581">
        <v>0</v>
      </c>
      <c r="W373" s="580"/>
      <c r="X373" s="581">
        <v>0</v>
      </c>
      <c r="Y373" s="580"/>
      <c r="Z373" s="581">
        <v>0</v>
      </c>
      <c r="AA373" s="580"/>
      <c r="AB373" s="580"/>
      <c r="AC373" s="580"/>
      <c r="AD373" s="581">
        <v>0</v>
      </c>
      <c r="AE373" s="580"/>
      <c r="AF373" s="581">
        <v>0</v>
      </c>
      <c r="AG373" s="580"/>
      <c r="AH373" s="587"/>
      <c r="AI373" s="580"/>
      <c r="AJ373" s="581">
        <v>0</v>
      </c>
    </row>
    <row r="374" spans="1:36">
      <c r="A374" s="580"/>
      <c r="B374" s="580"/>
      <c r="C374" s="580"/>
      <c r="D374" s="580"/>
      <c r="E374" s="580" t="s">
        <v>3316</v>
      </c>
      <c r="F374" s="580" t="s">
        <v>3291</v>
      </c>
      <c r="G374" s="580"/>
      <c r="H374" s="580" t="s">
        <v>3317</v>
      </c>
      <c r="I374" s="580"/>
      <c r="J374" s="580" t="s">
        <v>3318</v>
      </c>
      <c r="K374" s="580"/>
      <c r="L374" s="580"/>
      <c r="M374" s="580"/>
      <c r="N374" s="580"/>
      <c r="O374" s="580"/>
      <c r="P374" s="581"/>
      <c r="Q374" s="580"/>
      <c r="R374" s="581"/>
      <c r="S374" s="580"/>
      <c r="T374" s="581">
        <v>0</v>
      </c>
      <c r="U374" s="580"/>
      <c r="V374" s="581">
        <v>0</v>
      </c>
      <c r="W374" s="580"/>
      <c r="X374" s="581">
        <v>0</v>
      </c>
      <c r="Y374" s="580"/>
      <c r="Z374" s="581">
        <v>0</v>
      </c>
      <c r="AA374" s="580"/>
      <c r="AB374" s="580"/>
      <c r="AC374" s="580"/>
      <c r="AD374" s="581">
        <v>0</v>
      </c>
      <c r="AE374" s="580"/>
      <c r="AF374" s="581">
        <v>0</v>
      </c>
      <c r="AG374" s="580"/>
      <c r="AH374" s="587"/>
      <c r="AI374" s="580"/>
      <c r="AJ374" s="581">
        <v>0</v>
      </c>
    </row>
    <row r="375" spans="1:36">
      <c r="A375" s="580"/>
      <c r="B375" s="580"/>
      <c r="C375" s="580"/>
      <c r="D375" s="580"/>
      <c r="E375" s="580" t="s">
        <v>3319</v>
      </c>
      <c r="F375" s="580" t="s">
        <v>3291</v>
      </c>
      <c r="G375" s="580"/>
      <c r="H375" s="580" t="s">
        <v>3320</v>
      </c>
      <c r="I375" s="580"/>
      <c r="J375" s="580" t="s">
        <v>3321</v>
      </c>
      <c r="K375" s="580"/>
      <c r="L375" s="580"/>
      <c r="M375" s="580"/>
      <c r="N375" s="580"/>
      <c r="O375" s="580"/>
      <c r="P375" s="581"/>
      <c r="Q375" s="580"/>
      <c r="R375" s="581"/>
      <c r="S375" s="580"/>
      <c r="T375" s="581">
        <v>0</v>
      </c>
      <c r="U375" s="580"/>
      <c r="V375" s="581">
        <v>0</v>
      </c>
      <c r="W375" s="580"/>
      <c r="X375" s="581">
        <v>0</v>
      </c>
      <c r="Y375" s="580"/>
      <c r="Z375" s="581">
        <v>0</v>
      </c>
      <c r="AA375" s="580"/>
      <c r="AB375" s="580"/>
      <c r="AC375" s="580"/>
      <c r="AD375" s="581">
        <v>0</v>
      </c>
      <c r="AE375" s="580"/>
      <c r="AF375" s="581">
        <v>0</v>
      </c>
      <c r="AG375" s="580"/>
      <c r="AH375" s="587"/>
      <c r="AI375" s="580"/>
      <c r="AJ375" s="581">
        <v>0</v>
      </c>
    </row>
    <row r="376" spans="1:36">
      <c r="A376" s="580"/>
      <c r="B376" s="580"/>
      <c r="C376" s="580"/>
      <c r="D376" s="580"/>
      <c r="E376" s="580" t="s">
        <v>3322</v>
      </c>
      <c r="F376" s="580" t="s">
        <v>3291</v>
      </c>
      <c r="G376" s="580"/>
      <c r="H376" s="580" t="s">
        <v>3323</v>
      </c>
      <c r="I376" s="580"/>
      <c r="J376" s="580" t="s">
        <v>3324</v>
      </c>
      <c r="K376" s="580"/>
      <c r="L376" s="580"/>
      <c r="M376" s="580"/>
      <c r="N376" s="580"/>
      <c r="O376" s="580"/>
      <c r="P376" s="581"/>
      <c r="Q376" s="580"/>
      <c r="R376" s="581"/>
      <c r="S376" s="580"/>
      <c r="T376" s="581">
        <v>0</v>
      </c>
      <c r="U376" s="580"/>
      <c r="V376" s="581">
        <v>0</v>
      </c>
      <c r="W376" s="580"/>
      <c r="X376" s="581">
        <v>0</v>
      </c>
      <c r="Y376" s="580"/>
      <c r="Z376" s="581">
        <v>0</v>
      </c>
      <c r="AA376" s="580"/>
      <c r="AB376" s="580"/>
      <c r="AC376" s="580"/>
      <c r="AD376" s="581">
        <v>0</v>
      </c>
      <c r="AE376" s="580"/>
      <c r="AF376" s="581">
        <v>0</v>
      </c>
      <c r="AG376" s="580"/>
      <c r="AH376" s="587"/>
      <c r="AI376" s="580"/>
      <c r="AJ376" s="581">
        <v>0</v>
      </c>
    </row>
    <row r="377" spans="1:36">
      <c r="A377" s="580"/>
      <c r="B377" s="580"/>
      <c r="C377" s="580"/>
      <c r="D377" s="580"/>
      <c r="E377" s="580" t="s">
        <v>3325</v>
      </c>
      <c r="F377" s="580" t="s">
        <v>3291</v>
      </c>
      <c r="G377" s="580"/>
      <c r="H377" s="580" t="s">
        <v>3326</v>
      </c>
      <c r="I377" s="580"/>
      <c r="J377" s="580" t="s">
        <v>3327</v>
      </c>
      <c r="K377" s="580"/>
      <c r="L377" s="580"/>
      <c r="M377" s="580"/>
      <c r="N377" s="580"/>
      <c r="O377" s="580"/>
      <c r="P377" s="581"/>
      <c r="Q377" s="580"/>
      <c r="R377" s="581"/>
      <c r="S377" s="580"/>
      <c r="T377" s="581">
        <v>0</v>
      </c>
      <c r="U377" s="580"/>
      <c r="V377" s="581">
        <v>0</v>
      </c>
      <c r="W377" s="580"/>
      <c r="X377" s="581">
        <v>0</v>
      </c>
      <c r="Y377" s="580"/>
      <c r="Z377" s="581">
        <v>0</v>
      </c>
      <c r="AA377" s="580"/>
      <c r="AB377" s="580"/>
      <c r="AC377" s="580"/>
      <c r="AD377" s="581">
        <v>0</v>
      </c>
      <c r="AE377" s="580"/>
      <c r="AF377" s="581">
        <v>0</v>
      </c>
      <c r="AG377" s="580"/>
      <c r="AH377" s="587"/>
      <c r="AI377" s="580"/>
      <c r="AJ377" s="581">
        <v>0</v>
      </c>
    </row>
    <row r="378" spans="1:36">
      <c r="A378" s="580"/>
      <c r="B378" s="580"/>
      <c r="C378" s="580"/>
      <c r="D378" s="580"/>
      <c r="E378" s="580" t="s">
        <v>3328</v>
      </c>
      <c r="F378" s="580" t="s">
        <v>3291</v>
      </c>
      <c r="G378" s="580"/>
      <c r="H378" s="580" t="s">
        <v>3329</v>
      </c>
      <c r="I378" s="580"/>
      <c r="J378" s="580" t="s">
        <v>3330</v>
      </c>
      <c r="K378" s="580"/>
      <c r="L378" s="580"/>
      <c r="M378" s="580"/>
      <c r="N378" s="580"/>
      <c r="O378" s="580"/>
      <c r="P378" s="581"/>
      <c r="Q378" s="580"/>
      <c r="R378" s="581"/>
      <c r="S378" s="580"/>
      <c r="T378" s="581">
        <v>0</v>
      </c>
      <c r="U378" s="580"/>
      <c r="V378" s="581">
        <v>0</v>
      </c>
      <c r="W378" s="580"/>
      <c r="X378" s="581">
        <v>0</v>
      </c>
      <c r="Y378" s="580"/>
      <c r="Z378" s="581">
        <v>0</v>
      </c>
      <c r="AA378" s="580"/>
      <c r="AB378" s="580"/>
      <c r="AC378" s="580"/>
      <c r="AD378" s="581">
        <v>0</v>
      </c>
      <c r="AE378" s="580"/>
      <c r="AF378" s="581">
        <v>0</v>
      </c>
      <c r="AG378" s="580"/>
      <c r="AH378" s="587"/>
      <c r="AI378" s="580"/>
      <c r="AJ378" s="581">
        <v>0</v>
      </c>
    </row>
    <row r="379" spans="1:36">
      <c r="A379" s="580"/>
      <c r="B379" s="580"/>
      <c r="C379" s="580"/>
      <c r="D379" s="580"/>
      <c r="E379" s="580" t="s">
        <v>3331</v>
      </c>
      <c r="F379" s="580" t="s">
        <v>3291</v>
      </c>
      <c r="G379" s="580"/>
      <c r="H379" s="580" t="s">
        <v>3332</v>
      </c>
      <c r="I379" s="580"/>
      <c r="J379" s="580" t="s">
        <v>3333</v>
      </c>
      <c r="K379" s="580"/>
      <c r="L379" s="580"/>
      <c r="M379" s="580"/>
      <c r="N379" s="580"/>
      <c r="O379" s="580"/>
      <c r="P379" s="581"/>
      <c r="Q379" s="580"/>
      <c r="R379" s="581"/>
      <c r="S379" s="580"/>
      <c r="T379" s="581">
        <v>0</v>
      </c>
      <c r="U379" s="580"/>
      <c r="V379" s="581">
        <v>0</v>
      </c>
      <c r="W379" s="580"/>
      <c r="X379" s="581">
        <v>0</v>
      </c>
      <c r="Y379" s="580"/>
      <c r="Z379" s="581">
        <v>0</v>
      </c>
      <c r="AA379" s="580"/>
      <c r="AB379" s="580"/>
      <c r="AC379" s="580"/>
      <c r="AD379" s="581">
        <v>0</v>
      </c>
      <c r="AE379" s="580"/>
      <c r="AF379" s="581">
        <v>0</v>
      </c>
      <c r="AG379" s="580"/>
      <c r="AH379" s="587"/>
      <c r="AI379" s="580"/>
      <c r="AJ379" s="581">
        <v>0</v>
      </c>
    </row>
    <row r="380" spans="1:36">
      <c r="A380" s="580"/>
      <c r="B380" s="580"/>
      <c r="C380" s="580"/>
      <c r="D380" s="580"/>
      <c r="E380" s="580" t="s">
        <v>3334</v>
      </c>
      <c r="F380" s="580" t="s">
        <v>3291</v>
      </c>
      <c r="G380" s="580"/>
      <c r="H380" s="580" t="s">
        <v>3335</v>
      </c>
      <c r="I380" s="580"/>
      <c r="J380" s="580" t="s">
        <v>3336</v>
      </c>
      <c r="K380" s="580"/>
      <c r="L380" s="580"/>
      <c r="M380" s="580"/>
      <c r="N380" s="580"/>
      <c r="O380" s="580"/>
      <c r="P380" s="581"/>
      <c r="Q380" s="580"/>
      <c r="R380" s="581"/>
      <c r="S380" s="580"/>
      <c r="T380" s="581">
        <v>0</v>
      </c>
      <c r="U380" s="580"/>
      <c r="V380" s="581">
        <v>0</v>
      </c>
      <c r="W380" s="580"/>
      <c r="X380" s="581">
        <v>0</v>
      </c>
      <c r="Y380" s="580"/>
      <c r="Z380" s="581">
        <v>0</v>
      </c>
      <c r="AA380" s="580"/>
      <c r="AB380" s="580"/>
      <c r="AC380" s="580"/>
      <c r="AD380" s="581">
        <v>0</v>
      </c>
      <c r="AE380" s="580"/>
      <c r="AF380" s="581">
        <v>0</v>
      </c>
      <c r="AG380" s="580"/>
      <c r="AH380" s="587"/>
      <c r="AI380" s="580"/>
      <c r="AJ380" s="581">
        <v>0</v>
      </c>
    </row>
    <row r="381" spans="1:36">
      <c r="A381" s="580"/>
      <c r="B381" s="580"/>
      <c r="C381" s="580"/>
      <c r="D381" s="580"/>
      <c r="E381" s="580" t="s">
        <v>3337</v>
      </c>
      <c r="F381" s="580" t="s">
        <v>3291</v>
      </c>
      <c r="G381" s="580"/>
      <c r="H381" s="580" t="s">
        <v>3338</v>
      </c>
      <c r="I381" s="580"/>
      <c r="J381" s="580" t="s">
        <v>3339</v>
      </c>
      <c r="K381" s="580"/>
      <c r="L381" s="580"/>
      <c r="M381" s="580"/>
      <c r="N381" s="580"/>
      <c r="O381" s="580"/>
      <c r="P381" s="581"/>
      <c r="Q381" s="580"/>
      <c r="R381" s="581"/>
      <c r="S381" s="580"/>
      <c r="T381" s="581">
        <v>0</v>
      </c>
      <c r="U381" s="580"/>
      <c r="V381" s="581">
        <v>0</v>
      </c>
      <c r="W381" s="580"/>
      <c r="X381" s="581">
        <v>0</v>
      </c>
      <c r="Y381" s="580"/>
      <c r="Z381" s="581">
        <v>0</v>
      </c>
      <c r="AA381" s="580"/>
      <c r="AB381" s="580"/>
      <c r="AC381" s="580"/>
      <c r="AD381" s="581">
        <v>0</v>
      </c>
      <c r="AE381" s="580"/>
      <c r="AF381" s="581">
        <v>0</v>
      </c>
      <c r="AG381" s="580"/>
      <c r="AH381" s="587"/>
      <c r="AI381" s="580"/>
      <c r="AJ381" s="581">
        <v>0</v>
      </c>
    </row>
    <row r="382" spans="1:36">
      <c r="A382" s="580"/>
      <c r="B382" s="580"/>
      <c r="C382" s="580"/>
      <c r="D382" s="580"/>
      <c r="E382" s="580" t="s">
        <v>3340</v>
      </c>
      <c r="F382" s="580" t="s">
        <v>3291</v>
      </c>
      <c r="G382" s="580"/>
      <c r="H382" s="580" t="s">
        <v>3341</v>
      </c>
      <c r="I382" s="580"/>
      <c r="J382" s="580" t="s">
        <v>3342</v>
      </c>
      <c r="K382" s="580"/>
      <c r="L382" s="580"/>
      <c r="M382" s="580"/>
      <c r="N382" s="580"/>
      <c r="O382" s="580"/>
      <c r="P382" s="581"/>
      <c r="Q382" s="580"/>
      <c r="R382" s="581"/>
      <c r="S382" s="580"/>
      <c r="T382" s="581">
        <v>0</v>
      </c>
      <c r="U382" s="580"/>
      <c r="V382" s="581">
        <v>0</v>
      </c>
      <c r="W382" s="580"/>
      <c r="X382" s="581">
        <v>0</v>
      </c>
      <c r="Y382" s="580"/>
      <c r="Z382" s="581">
        <v>0</v>
      </c>
      <c r="AA382" s="580"/>
      <c r="AB382" s="580"/>
      <c r="AC382" s="580"/>
      <c r="AD382" s="581">
        <v>0</v>
      </c>
      <c r="AE382" s="580"/>
      <c r="AF382" s="581">
        <v>0</v>
      </c>
      <c r="AG382" s="580"/>
      <c r="AH382" s="587"/>
      <c r="AI382" s="580"/>
      <c r="AJ382" s="581">
        <v>0</v>
      </c>
    </row>
    <row r="383" spans="1:36">
      <c r="A383" s="580"/>
      <c r="B383" s="580"/>
      <c r="C383" s="580"/>
      <c r="D383" s="580"/>
      <c r="E383" s="580" t="s">
        <v>3343</v>
      </c>
      <c r="F383" s="580" t="s">
        <v>3291</v>
      </c>
      <c r="G383" s="580"/>
      <c r="H383" s="580" t="s">
        <v>3344</v>
      </c>
      <c r="I383" s="580"/>
      <c r="J383" s="580" t="s">
        <v>3345</v>
      </c>
      <c r="K383" s="580"/>
      <c r="L383" s="580"/>
      <c r="M383" s="580"/>
      <c r="N383" s="580"/>
      <c r="O383" s="580"/>
      <c r="P383" s="581"/>
      <c r="Q383" s="580"/>
      <c r="R383" s="581"/>
      <c r="S383" s="580"/>
      <c r="T383" s="581">
        <v>0</v>
      </c>
      <c r="U383" s="580"/>
      <c r="V383" s="581">
        <v>0</v>
      </c>
      <c r="W383" s="580"/>
      <c r="X383" s="581">
        <v>0</v>
      </c>
      <c r="Y383" s="580"/>
      <c r="Z383" s="581">
        <v>0</v>
      </c>
      <c r="AA383" s="580"/>
      <c r="AB383" s="580"/>
      <c r="AC383" s="580"/>
      <c r="AD383" s="581">
        <v>0</v>
      </c>
      <c r="AE383" s="580"/>
      <c r="AF383" s="581">
        <v>0</v>
      </c>
      <c r="AG383" s="580"/>
      <c r="AH383" s="587"/>
      <c r="AI383" s="580"/>
      <c r="AJ383" s="581">
        <v>0</v>
      </c>
    </row>
    <row r="384" spans="1:36">
      <c r="A384" s="580"/>
      <c r="B384" s="580"/>
      <c r="C384" s="580"/>
      <c r="D384" s="580"/>
      <c r="E384" s="580" t="s">
        <v>3346</v>
      </c>
      <c r="F384" s="580" t="s">
        <v>3291</v>
      </c>
      <c r="G384" s="580"/>
      <c r="H384" s="580" t="s">
        <v>3347</v>
      </c>
      <c r="I384" s="580"/>
      <c r="J384" s="580" t="s">
        <v>3348</v>
      </c>
      <c r="K384" s="580"/>
      <c r="L384" s="580"/>
      <c r="M384" s="580"/>
      <c r="N384" s="580"/>
      <c r="O384" s="580"/>
      <c r="P384" s="581"/>
      <c r="Q384" s="580"/>
      <c r="R384" s="581"/>
      <c r="S384" s="580"/>
      <c r="T384" s="581">
        <v>0</v>
      </c>
      <c r="U384" s="580"/>
      <c r="V384" s="581">
        <v>0</v>
      </c>
      <c r="W384" s="580"/>
      <c r="X384" s="581">
        <v>0</v>
      </c>
      <c r="Y384" s="580"/>
      <c r="Z384" s="581">
        <v>0</v>
      </c>
      <c r="AA384" s="580"/>
      <c r="AB384" s="580"/>
      <c r="AC384" s="580"/>
      <c r="AD384" s="581">
        <v>0</v>
      </c>
      <c r="AE384" s="580"/>
      <c r="AF384" s="581">
        <v>0</v>
      </c>
      <c r="AG384" s="580"/>
      <c r="AH384" s="587"/>
      <c r="AI384" s="580"/>
      <c r="AJ384" s="581">
        <v>0</v>
      </c>
    </row>
    <row r="385" spans="1:36">
      <c r="A385" s="580"/>
      <c r="B385" s="580"/>
      <c r="C385" s="580"/>
      <c r="D385" s="580"/>
      <c r="E385" s="580" t="s">
        <v>3349</v>
      </c>
      <c r="F385" s="580" t="s">
        <v>3291</v>
      </c>
      <c r="G385" s="580"/>
      <c r="H385" s="580" t="s">
        <v>3350</v>
      </c>
      <c r="I385" s="580"/>
      <c r="J385" s="580" t="s">
        <v>3351</v>
      </c>
      <c r="K385" s="580"/>
      <c r="L385" s="580"/>
      <c r="M385" s="580"/>
      <c r="N385" s="580"/>
      <c r="O385" s="580"/>
      <c r="P385" s="581"/>
      <c r="Q385" s="580"/>
      <c r="R385" s="581"/>
      <c r="S385" s="580"/>
      <c r="T385" s="581">
        <v>0</v>
      </c>
      <c r="U385" s="580"/>
      <c r="V385" s="581">
        <v>0</v>
      </c>
      <c r="W385" s="580"/>
      <c r="X385" s="581">
        <v>0</v>
      </c>
      <c r="Y385" s="580"/>
      <c r="Z385" s="581">
        <v>0</v>
      </c>
      <c r="AA385" s="580"/>
      <c r="AB385" s="580"/>
      <c r="AC385" s="580"/>
      <c r="AD385" s="581">
        <v>0</v>
      </c>
      <c r="AE385" s="580"/>
      <c r="AF385" s="581">
        <v>0</v>
      </c>
      <c r="AG385" s="580"/>
      <c r="AH385" s="587"/>
      <c r="AI385" s="580"/>
      <c r="AJ385" s="581">
        <v>0</v>
      </c>
    </row>
    <row r="386" spans="1:36">
      <c r="A386" s="580"/>
      <c r="B386" s="580"/>
      <c r="C386" s="580"/>
      <c r="D386" s="580"/>
      <c r="E386" s="580" t="s">
        <v>3352</v>
      </c>
      <c r="F386" s="580" t="s">
        <v>3291</v>
      </c>
      <c r="G386" s="580"/>
      <c r="H386" s="580" t="s">
        <v>3353</v>
      </c>
      <c r="I386" s="580"/>
      <c r="J386" s="580" t="s">
        <v>3354</v>
      </c>
      <c r="K386" s="580"/>
      <c r="L386" s="580"/>
      <c r="M386" s="580"/>
      <c r="N386" s="580"/>
      <c r="O386" s="580"/>
      <c r="P386" s="581"/>
      <c r="Q386" s="580"/>
      <c r="R386" s="581"/>
      <c r="S386" s="580"/>
      <c r="T386" s="581">
        <v>0</v>
      </c>
      <c r="U386" s="580"/>
      <c r="V386" s="581">
        <v>0</v>
      </c>
      <c r="W386" s="580"/>
      <c r="X386" s="581">
        <v>0</v>
      </c>
      <c r="Y386" s="580"/>
      <c r="Z386" s="581">
        <v>0</v>
      </c>
      <c r="AA386" s="580"/>
      <c r="AB386" s="580"/>
      <c r="AC386" s="580"/>
      <c r="AD386" s="581">
        <v>0</v>
      </c>
      <c r="AE386" s="580"/>
      <c r="AF386" s="581">
        <v>0</v>
      </c>
      <c r="AG386" s="580"/>
      <c r="AH386" s="587"/>
      <c r="AI386" s="580"/>
      <c r="AJ386" s="581">
        <v>0</v>
      </c>
    </row>
    <row r="387" spans="1:36">
      <c r="A387" s="580"/>
      <c r="B387" s="580"/>
      <c r="C387" s="580"/>
      <c r="D387" s="580"/>
      <c r="E387" s="580" t="s">
        <v>3355</v>
      </c>
      <c r="F387" s="580" t="s">
        <v>3291</v>
      </c>
      <c r="G387" s="580"/>
      <c r="H387" s="580" t="s">
        <v>3356</v>
      </c>
      <c r="I387" s="580"/>
      <c r="J387" s="580" t="s">
        <v>3357</v>
      </c>
      <c r="K387" s="580"/>
      <c r="L387" s="580"/>
      <c r="M387" s="580"/>
      <c r="N387" s="580"/>
      <c r="O387" s="580"/>
      <c r="P387" s="581"/>
      <c r="Q387" s="580"/>
      <c r="R387" s="581"/>
      <c r="S387" s="580"/>
      <c r="T387" s="581">
        <v>0</v>
      </c>
      <c r="U387" s="580"/>
      <c r="V387" s="581">
        <v>0</v>
      </c>
      <c r="W387" s="580"/>
      <c r="X387" s="581">
        <v>0</v>
      </c>
      <c r="Y387" s="580"/>
      <c r="Z387" s="581">
        <v>0</v>
      </c>
      <c r="AA387" s="580"/>
      <c r="AB387" s="580"/>
      <c r="AC387" s="580"/>
      <c r="AD387" s="581">
        <v>0</v>
      </c>
      <c r="AE387" s="580"/>
      <c r="AF387" s="581">
        <v>0</v>
      </c>
      <c r="AG387" s="580"/>
      <c r="AH387" s="587"/>
      <c r="AI387" s="580"/>
      <c r="AJ387" s="581">
        <v>0</v>
      </c>
    </row>
    <row r="388" spans="1:36">
      <c r="A388" s="580"/>
      <c r="B388" s="580"/>
      <c r="C388" s="580"/>
      <c r="D388" s="580"/>
      <c r="E388" s="580" t="s">
        <v>3358</v>
      </c>
      <c r="F388" s="580" t="s">
        <v>3291</v>
      </c>
      <c r="G388" s="580"/>
      <c r="H388" s="580" t="s">
        <v>3359</v>
      </c>
      <c r="I388" s="580"/>
      <c r="J388" s="580" t="s">
        <v>3360</v>
      </c>
      <c r="K388" s="580"/>
      <c r="L388" s="580"/>
      <c r="M388" s="580"/>
      <c r="N388" s="580"/>
      <c r="O388" s="580"/>
      <c r="P388" s="581"/>
      <c r="Q388" s="580"/>
      <c r="R388" s="581"/>
      <c r="S388" s="580"/>
      <c r="T388" s="581">
        <v>0</v>
      </c>
      <c r="U388" s="580"/>
      <c r="V388" s="581">
        <v>0</v>
      </c>
      <c r="W388" s="580"/>
      <c r="X388" s="581">
        <v>0</v>
      </c>
      <c r="Y388" s="580"/>
      <c r="Z388" s="581">
        <v>0</v>
      </c>
      <c r="AA388" s="580"/>
      <c r="AB388" s="580"/>
      <c r="AC388" s="580"/>
      <c r="AD388" s="581">
        <v>0</v>
      </c>
      <c r="AE388" s="580"/>
      <c r="AF388" s="581">
        <v>0</v>
      </c>
      <c r="AG388" s="580"/>
      <c r="AH388" s="587"/>
      <c r="AI388" s="580"/>
      <c r="AJ388" s="581">
        <v>0</v>
      </c>
    </row>
    <row r="389" spans="1:36">
      <c r="A389" s="580"/>
      <c r="B389" s="580"/>
      <c r="C389" s="580"/>
      <c r="D389" s="580"/>
      <c r="E389" s="580" t="s">
        <v>3361</v>
      </c>
      <c r="F389" s="580" t="s">
        <v>3291</v>
      </c>
      <c r="G389" s="580"/>
      <c r="H389" s="580" t="s">
        <v>3362</v>
      </c>
      <c r="I389" s="580"/>
      <c r="J389" s="580" t="s">
        <v>3363</v>
      </c>
      <c r="K389" s="580"/>
      <c r="L389" s="580"/>
      <c r="M389" s="580"/>
      <c r="N389" s="580"/>
      <c r="O389" s="580"/>
      <c r="P389" s="581"/>
      <c r="Q389" s="580"/>
      <c r="R389" s="581"/>
      <c r="S389" s="580"/>
      <c r="T389" s="581">
        <v>0</v>
      </c>
      <c r="U389" s="580"/>
      <c r="V389" s="581">
        <v>0</v>
      </c>
      <c r="W389" s="580"/>
      <c r="X389" s="581">
        <v>0</v>
      </c>
      <c r="Y389" s="580"/>
      <c r="Z389" s="581">
        <v>0</v>
      </c>
      <c r="AA389" s="580"/>
      <c r="AB389" s="580"/>
      <c r="AC389" s="580"/>
      <c r="AD389" s="581">
        <v>0</v>
      </c>
      <c r="AE389" s="580"/>
      <c r="AF389" s="581">
        <v>0</v>
      </c>
      <c r="AG389" s="580"/>
      <c r="AH389" s="587"/>
      <c r="AI389" s="580"/>
      <c r="AJ389" s="581">
        <v>0</v>
      </c>
    </row>
    <row r="390" spans="1:36">
      <c r="A390" s="580"/>
      <c r="B390" s="580"/>
      <c r="C390" s="580"/>
      <c r="D390" s="580"/>
      <c r="E390" s="580" t="s">
        <v>3364</v>
      </c>
      <c r="F390" s="580" t="s">
        <v>3291</v>
      </c>
      <c r="G390" s="580"/>
      <c r="H390" s="580" t="s">
        <v>3365</v>
      </c>
      <c r="I390" s="580"/>
      <c r="J390" s="580" t="s">
        <v>3366</v>
      </c>
      <c r="K390" s="580"/>
      <c r="L390" s="580"/>
      <c r="M390" s="580"/>
      <c r="N390" s="580"/>
      <c r="O390" s="580"/>
      <c r="P390" s="581"/>
      <c r="Q390" s="580"/>
      <c r="R390" s="581"/>
      <c r="S390" s="580"/>
      <c r="T390" s="581">
        <v>0</v>
      </c>
      <c r="U390" s="580"/>
      <c r="V390" s="581">
        <v>0</v>
      </c>
      <c r="W390" s="580"/>
      <c r="X390" s="581">
        <v>0</v>
      </c>
      <c r="Y390" s="580"/>
      <c r="Z390" s="581">
        <v>0</v>
      </c>
      <c r="AA390" s="580"/>
      <c r="AB390" s="580"/>
      <c r="AC390" s="580"/>
      <c r="AD390" s="581">
        <v>0</v>
      </c>
      <c r="AE390" s="580"/>
      <c r="AF390" s="581">
        <v>0</v>
      </c>
      <c r="AG390" s="580"/>
      <c r="AH390" s="587"/>
      <c r="AI390" s="580"/>
      <c r="AJ390" s="581">
        <v>0</v>
      </c>
    </row>
    <row r="391" spans="1:36">
      <c r="A391" s="580"/>
      <c r="B391" s="580"/>
      <c r="C391" s="580"/>
      <c r="D391" s="580"/>
      <c r="E391" s="580" t="s">
        <v>3367</v>
      </c>
      <c r="F391" s="580" t="s">
        <v>3291</v>
      </c>
      <c r="G391" s="580"/>
      <c r="H391" s="580" t="s">
        <v>3368</v>
      </c>
      <c r="I391" s="580"/>
      <c r="J391" s="580" t="s">
        <v>3369</v>
      </c>
      <c r="K391" s="580"/>
      <c r="L391" s="580"/>
      <c r="M391" s="580"/>
      <c r="N391" s="580"/>
      <c r="O391" s="580"/>
      <c r="P391" s="581"/>
      <c r="Q391" s="580"/>
      <c r="R391" s="581"/>
      <c r="S391" s="580"/>
      <c r="T391" s="581">
        <v>0</v>
      </c>
      <c r="U391" s="580"/>
      <c r="V391" s="581">
        <v>0</v>
      </c>
      <c r="W391" s="580"/>
      <c r="X391" s="581">
        <v>0</v>
      </c>
      <c r="Y391" s="580"/>
      <c r="Z391" s="581">
        <v>0</v>
      </c>
      <c r="AA391" s="580"/>
      <c r="AB391" s="580"/>
      <c r="AC391" s="580"/>
      <c r="AD391" s="581">
        <v>0</v>
      </c>
      <c r="AE391" s="580"/>
      <c r="AF391" s="581">
        <v>0</v>
      </c>
      <c r="AG391" s="580"/>
      <c r="AH391" s="587"/>
      <c r="AI391" s="580"/>
      <c r="AJ391" s="581">
        <v>0</v>
      </c>
    </row>
    <row r="392" spans="1:36">
      <c r="A392" s="580"/>
      <c r="B392" s="580"/>
      <c r="C392" s="580"/>
      <c r="D392" s="580"/>
      <c r="E392" s="580" t="s">
        <v>3370</v>
      </c>
      <c r="F392" s="580" t="s">
        <v>3291</v>
      </c>
      <c r="G392" s="580"/>
      <c r="H392" s="580" t="s">
        <v>3371</v>
      </c>
      <c r="I392" s="580"/>
      <c r="J392" s="580" t="s">
        <v>3372</v>
      </c>
      <c r="K392" s="580"/>
      <c r="L392" s="580"/>
      <c r="M392" s="580"/>
      <c r="N392" s="580"/>
      <c r="O392" s="580"/>
      <c r="P392" s="581"/>
      <c r="Q392" s="580"/>
      <c r="R392" s="581"/>
      <c r="S392" s="580"/>
      <c r="T392" s="581">
        <v>0</v>
      </c>
      <c r="U392" s="580"/>
      <c r="V392" s="581">
        <v>0</v>
      </c>
      <c r="W392" s="580"/>
      <c r="X392" s="581">
        <v>0</v>
      </c>
      <c r="Y392" s="580"/>
      <c r="Z392" s="581">
        <v>0</v>
      </c>
      <c r="AA392" s="580"/>
      <c r="AB392" s="580"/>
      <c r="AC392" s="580"/>
      <c r="AD392" s="581">
        <v>0</v>
      </c>
      <c r="AE392" s="580"/>
      <c r="AF392" s="581">
        <v>0</v>
      </c>
      <c r="AG392" s="580"/>
      <c r="AH392" s="587"/>
      <c r="AI392" s="580"/>
      <c r="AJ392" s="581">
        <v>0</v>
      </c>
    </row>
    <row r="393" spans="1:36">
      <c r="A393" s="580"/>
      <c r="B393" s="580"/>
      <c r="C393" s="580"/>
      <c r="D393" s="580"/>
      <c r="E393" s="580" t="s">
        <v>3373</v>
      </c>
      <c r="F393" s="580" t="s">
        <v>3291</v>
      </c>
      <c r="G393" s="580"/>
      <c r="H393" s="580" t="s">
        <v>3374</v>
      </c>
      <c r="I393" s="580"/>
      <c r="J393" s="580" t="s">
        <v>3375</v>
      </c>
      <c r="K393" s="580"/>
      <c r="L393" s="580"/>
      <c r="M393" s="580"/>
      <c r="N393" s="580"/>
      <c r="O393" s="580"/>
      <c r="P393" s="581"/>
      <c r="Q393" s="580"/>
      <c r="R393" s="581"/>
      <c r="S393" s="580"/>
      <c r="T393" s="581">
        <v>0</v>
      </c>
      <c r="U393" s="580"/>
      <c r="V393" s="581">
        <v>0</v>
      </c>
      <c r="W393" s="580"/>
      <c r="X393" s="581">
        <v>0</v>
      </c>
      <c r="Y393" s="580"/>
      <c r="Z393" s="581">
        <v>0</v>
      </c>
      <c r="AA393" s="580"/>
      <c r="AB393" s="580"/>
      <c r="AC393" s="580"/>
      <c r="AD393" s="581">
        <v>0</v>
      </c>
      <c r="AE393" s="580"/>
      <c r="AF393" s="581">
        <v>0</v>
      </c>
      <c r="AG393" s="580"/>
      <c r="AH393" s="587"/>
      <c r="AI393" s="580"/>
      <c r="AJ393" s="581">
        <v>0</v>
      </c>
    </row>
    <row r="394" spans="1:36">
      <c r="A394" s="580"/>
      <c r="B394" s="580"/>
      <c r="C394" s="580"/>
      <c r="D394" s="580"/>
      <c r="E394" s="580" t="s">
        <v>3376</v>
      </c>
      <c r="F394" s="580" t="s">
        <v>3291</v>
      </c>
      <c r="G394" s="580"/>
      <c r="H394" s="580" t="s">
        <v>3377</v>
      </c>
      <c r="I394" s="580"/>
      <c r="J394" s="580" t="s">
        <v>3378</v>
      </c>
      <c r="K394" s="580"/>
      <c r="L394" s="580"/>
      <c r="M394" s="580"/>
      <c r="N394" s="580"/>
      <c r="O394" s="580"/>
      <c r="P394" s="581"/>
      <c r="Q394" s="580"/>
      <c r="R394" s="581"/>
      <c r="S394" s="580"/>
      <c r="T394" s="581">
        <v>0</v>
      </c>
      <c r="U394" s="580"/>
      <c r="V394" s="581">
        <v>0</v>
      </c>
      <c r="W394" s="580"/>
      <c r="X394" s="581">
        <v>0</v>
      </c>
      <c r="Y394" s="580"/>
      <c r="Z394" s="581">
        <v>0</v>
      </c>
      <c r="AA394" s="580"/>
      <c r="AB394" s="580"/>
      <c r="AC394" s="580"/>
      <c r="AD394" s="581">
        <v>0</v>
      </c>
      <c r="AE394" s="580"/>
      <c r="AF394" s="581">
        <v>0</v>
      </c>
      <c r="AG394" s="580"/>
      <c r="AH394" s="587"/>
      <c r="AI394" s="580"/>
      <c r="AJ394" s="581">
        <v>0</v>
      </c>
    </row>
    <row r="395" spans="1:36">
      <c r="A395" s="580"/>
      <c r="B395" s="580"/>
      <c r="C395" s="580"/>
      <c r="D395" s="580"/>
      <c r="E395" s="580" t="s">
        <v>3379</v>
      </c>
      <c r="F395" s="580" t="s">
        <v>3291</v>
      </c>
      <c r="G395" s="580"/>
      <c r="H395" s="580" t="s">
        <v>3380</v>
      </c>
      <c r="I395" s="580"/>
      <c r="J395" s="580" t="s">
        <v>3381</v>
      </c>
      <c r="K395" s="580"/>
      <c r="L395" s="580"/>
      <c r="M395" s="580"/>
      <c r="N395" s="580"/>
      <c r="O395" s="580"/>
      <c r="P395" s="581"/>
      <c r="Q395" s="580"/>
      <c r="R395" s="581"/>
      <c r="S395" s="580"/>
      <c r="T395" s="581">
        <v>0</v>
      </c>
      <c r="U395" s="580"/>
      <c r="V395" s="581">
        <v>0</v>
      </c>
      <c r="W395" s="580"/>
      <c r="X395" s="581">
        <v>0</v>
      </c>
      <c r="Y395" s="580"/>
      <c r="Z395" s="581">
        <v>0</v>
      </c>
      <c r="AA395" s="580"/>
      <c r="AB395" s="580"/>
      <c r="AC395" s="580"/>
      <c r="AD395" s="581">
        <v>0</v>
      </c>
      <c r="AE395" s="580"/>
      <c r="AF395" s="581">
        <v>0</v>
      </c>
      <c r="AG395" s="580"/>
      <c r="AH395" s="587"/>
      <c r="AI395" s="580"/>
      <c r="AJ395" s="581">
        <v>0</v>
      </c>
    </row>
    <row r="396" spans="1:36">
      <c r="A396" s="580"/>
      <c r="B396" s="580"/>
      <c r="C396" s="580"/>
      <c r="D396" s="580"/>
      <c r="E396" s="580" t="s">
        <v>3382</v>
      </c>
      <c r="F396" s="580" t="s">
        <v>3291</v>
      </c>
      <c r="G396" s="580"/>
      <c r="H396" s="580" t="s">
        <v>3383</v>
      </c>
      <c r="I396" s="580"/>
      <c r="J396" s="580" t="s">
        <v>3384</v>
      </c>
      <c r="K396" s="580"/>
      <c r="L396" s="580"/>
      <c r="M396" s="580"/>
      <c r="N396" s="580"/>
      <c r="O396" s="580"/>
      <c r="P396" s="581"/>
      <c r="Q396" s="580"/>
      <c r="R396" s="581"/>
      <c r="S396" s="580"/>
      <c r="T396" s="581">
        <v>0</v>
      </c>
      <c r="U396" s="580"/>
      <c r="V396" s="581">
        <v>0</v>
      </c>
      <c r="W396" s="580"/>
      <c r="X396" s="581">
        <v>0</v>
      </c>
      <c r="Y396" s="580"/>
      <c r="Z396" s="581">
        <v>0</v>
      </c>
      <c r="AA396" s="580"/>
      <c r="AB396" s="580"/>
      <c r="AC396" s="580"/>
      <c r="AD396" s="581">
        <v>0</v>
      </c>
      <c r="AE396" s="580"/>
      <c r="AF396" s="581">
        <v>0</v>
      </c>
      <c r="AG396" s="580"/>
      <c r="AH396" s="587"/>
      <c r="AI396" s="580"/>
      <c r="AJ396" s="581">
        <v>0</v>
      </c>
    </row>
    <row r="397" spans="1:36">
      <c r="A397" s="580"/>
      <c r="B397" s="580"/>
      <c r="C397" s="580"/>
      <c r="D397" s="580"/>
      <c r="E397" s="580" t="s">
        <v>3385</v>
      </c>
      <c r="F397" s="580" t="s">
        <v>3291</v>
      </c>
      <c r="G397" s="580"/>
      <c r="H397" s="580" t="s">
        <v>3386</v>
      </c>
      <c r="I397" s="580"/>
      <c r="J397" s="580" t="s">
        <v>3387</v>
      </c>
      <c r="K397" s="580"/>
      <c r="L397" s="580"/>
      <c r="M397" s="580"/>
      <c r="N397" s="580"/>
      <c r="O397" s="580"/>
      <c r="P397" s="581"/>
      <c r="Q397" s="580"/>
      <c r="R397" s="581"/>
      <c r="S397" s="580"/>
      <c r="T397" s="581">
        <v>0</v>
      </c>
      <c r="U397" s="580"/>
      <c r="V397" s="581">
        <v>0</v>
      </c>
      <c r="W397" s="580"/>
      <c r="X397" s="581">
        <v>0</v>
      </c>
      <c r="Y397" s="580"/>
      <c r="Z397" s="581">
        <v>0</v>
      </c>
      <c r="AA397" s="580"/>
      <c r="AB397" s="580"/>
      <c r="AC397" s="580"/>
      <c r="AD397" s="581">
        <v>0</v>
      </c>
      <c r="AE397" s="580"/>
      <c r="AF397" s="581">
        <v>0</v>
      </c>
      <c r="AG397" s="580"/>
      <c r="AH397" s="587"/>
      <c r="AI397" s="580"/>
      <c r="AJ397" s="581">
        <v>0</v>
      </c>
    </row>
    <row r="398" spans="1:36">
      <c r="A398" s="580"/>
      <c r="B398" s="580"/>
      <c r="C398" s="580"/>
      <c r="D398" s="580"/>
      <c r="E398" s="580" t="s">
        <v>3388</v>
      </c>
      <c r="F398" s="580" t="s">
        <v>3291</v>
      </c>
      <c r="G398" s="580"/>
      <c r="H398" s="580" t="s">
        <v>3389</v>
      </c>
      <c r="I398" s="580"/>
      <c r="J398" s="580" t="s">
        <v>3390</v>
      </c>
      <c r="K398" s="580"/>
      <c r="L398" s="580"/>
      <c r="M398" s="580"/>
      <c r="N398" s="580"/>
      <c r="O398" s="580"/>
      <c r="P398" s="581"/>
      <c r="Q398" s="580"/>
      <c r="R398" s="581"/>
      <c r="S398" s="580"/>
      <c r="T398" s="581">
        <v>0</v>
      </c>
      <c r="U398" s="580"/>
      <c r="V398" s="581">
        <v>0</v>
      </c>
      <c r="W398" s="580"/>
      <c r="X398" s="581">
        <v>0</v>
      </c>
      <c r="Y398" s="580"/>
      <c r="Z398" s="581">
        <v>0</v>
      </c>
      <c r="AA398" s="580"/>
      <c r="AB398" s="580"/>
      <c r="AC398" s="580"/>
      <c r="AD398" s="581">
        <v>0</v>
      </c>
      <c r="AE398" s="580"/>
      <c r="AF398" s="581">
        <v>0</v>
      </c>
      <c r="AG398" s="580"/>
      <c r="AH398" s="587"/>
      <c r="AI398" s="580"/>
      <c r="AJ398" s="581">
        <v>0</v>
      </c>
    </row>
    <row r="399" spans="1:36">
      <c r="A399" s="580"/>
      <c r="B399" s="580"/>
      <c r="C399" s="580"/>
      <c r="D399" s="580"/>
      <c r="E399" s="580" t="s">
        <v>3391</v>
      </c>
      <c r="F399" s="580" t="s">
        <v>3291</v>
      </c>
      <c r="G399" s="580"/>
      <c r="H399" s="580" t="s">
        <v>3392</v>
      </c>
      <c r="I399" s="580"/>
      <c r="J399" s="580" t="s">
        <v>3393</v>
      </c>
      <c r="K399" s="580"/>
      <c r="L399" s="580"/>
      <c r="M399" s="580"/>
      <c r="N399" s="580"/>
      <c r="O399" s="580"/>
      <c r="P399" s="581"/>
      <c r="Q399" s="580"/>
      <c r="R399" s="581"/>
      <c r="S399" s="580"/>
      <c r="T399" s="581">
        <v>0</v>
      </c>
      <c r="U399" s="580"/>
      <c r="V399" s="581">
        <v>0</v>
      </c>
      <c r="W399" s="580"/>
      <c r="X399" s="581">
        <v>0</v>
      </c>
      <c r="Y399" s="580"/>
      <c r="Z399" s="581">
        <v>0</v>
      </c>
      <c r="AA399" s="580"/>
      <c r="AB399" s="580"/>
      <c r="AC399" s="580"/>
      <c r="AD399" s="581">
        <v>0</v>
      </c>
      <c r="AE399" s="580"/>
      <c r="AF399" s="581">
        <v>0</v>
      </c>
      <c r="AG399" s="580"/>
      <c r="AH399" s="587"/>
      <c r="AI399" s="580"/>
      <c r="AJ399" s="581">
        <v>0</v>
      </c>
    </row>
    <row r="400" spans="1:36">
      <c r="A400" s="580"/>
      <c r="B400" s="580"/>
      <c r="C400" s="580"/>
      <c r="D400" s="580"/>
      <c r="E400" s="580" t="s">
        <v>3394</v>
      </c>
      <c r="F400" s="580" t="s">
        <v>3291</v>
      </c>
      <c r="G400" s="580"/>
      <c r="H400" s="580" t="s">
        <v>3395</v>
      </c>
      <c r="I400" s="580"/>
      <c r="J400" s="580" t="s">
        <v>3396</v>
      </c>
      <c r="K400" s="580"/>
      <c r="L400" s="580"/>
      <c r="M400" s="580"/>
      <c r="N400" s="580"/>
      <c r="O400" s="580"/>
      <c r="P400" s="581"/>
      <c r="Q400" s="580"/>
      <c r="R400" s="581"/>
      <c r="S400" s="580"/>
      <c r="T400" s="581">
        <v>0</v>
      </c>
      <c r="U400" s="580"/>
      <c r="V400" s="581">
        <v>0</v>
      </c>
      <c r="W400" s="580"/>
      <c r="X400" s="581">
        <v>0</v>
      </c>
      <c r="Y400" s="580"/>
      <c r="Z400" s="581">
        <v>0</v>
      </c>
      <c r="AA400" s="580"/>
      <c r="AB400" s="580"/>
      <c r="AC400" s="580"/>
      <c r="AD400" s="581">
        <v>0</v>
      </c>
      <c r="AE400" s="580"/>
      <c r="AF400" s="581">
        <v>0</v>
      </c>
      <c r="AG400" s="580"/>
      <c r="AH400" s="587"/>
      <c r="AI400" s="580"/>
      <c r="AJ400" s="581">
        <v>0</v>
      </c>
    </row>
    <row r="401" spans="1:36">
      <c r="A401" s="580"/>
      <c r="B401" s="580"/>
      <c r="C401" s="580"/>
      <c r="D401" s="580"/>
      <c r="E401" s="580" t="s">
        <v>3397</v>
      </c>
      <c r="F401" s="580" t="s">
        <v>3291</v>
      </c>
      <c r="G401" s="580"/>
      <c r="H401" s="580" t="s">
        <v>3398</v>
      </c>
      <c r="I401" s="580"/>
      <c r="J401" s="580" t="s">
        <v>3399</v>
      </c>
      <c r="K401" s="580"/>
      <c r="L401" s="580"/>
      <c r="M401" s="580"/>
      <c r="N401" s="580"/>
      <c r="O401" s="580"/>
      <c r="P401" s="581"/>
      <c r="Q401" s="580"/>
      <c r="R401" s="581"/>
      <c r="S401" s="580"/>
      <c r="T401" s="581">
        <v>0</v>
      </c>
      <c r="U401" s="580"/>
      <c r="V401" s="581">
        <v>0</v>
      </c>
      <c r="W401" s="580"/>
      <c r="X401" s="581">
        <v>0</v>
      </c>
      <c r="Y401" s="580"/>
      <c r="Z401" s="581">
        <v>0</v>
      </c>
      <c r="AA401" s="580"/>
      <c r="AB401" s="580"/>
      <c r="AC401" s="580"/>
      <c r="AD401" s="581">
        <v>0</v>
      </c>
      <c r="AE401" s="580"/>
      <c r="AF401" s="581">
        <v>0</v>
      </c>
      <c r="AG401" s="580"/>
      <c r="AH401" s="587"/>
      <c r="AI401" s="580"/>
      <c r="AJ401" s="581">
        <v>0</v>
      </c>
    </row>
    <row r="402" spans="1:36">
      <c r="A402" s="580"/>
      <c r="B402" s="580"/>
      <c r="C402" s="580"/>
      <c r="D402" s="580"/>
      <c r="E402" s="580" t="s">
        <v>3400</v>
      </c>
      <c r="F402" s="580" t="s">
        <v>3291</v>
      </c>
      <c r="G402" s="580"/>
      <c r="H402" s="580" t="s">
        <v>3401</v>
      </c>
      <c r="I402" s="580"/>
      <c r="J402" s="580" t="s">
        <v>3402</v>
      </c>
      <c r="K402" s="580"/>
      <c r="L402" s="580"/>
      <c r="M402" s="580"/>
      <c r="N402" s="580"/>
      <c r="O402" s="580"/>
      <c r="P402" s="581"/>
      <c r="Q402" s="580"/>
      <c r="R402" s="581"/>
      <c r="S402" s="580"/>
      <c r="T402" s="581">
        <v>0</v>
      </c>
      <c r="U402" s="580"/>
      <c r="V402" s="581">
        <v>0</v>
      </c>
      <c r="W402" s="580"/>
      <c r="X402" s="581">
        <v>0</v>
      </c>
      <c r="Y402" s="580"/>
      <c r="Z402" s="581">
        <v>0</v>
      </c>
      <c r="AA402" s="580"/>
      <c r="AB402" s="580"/>
      <c r="AC402" s="580"/>
      <c r="AD402" s="581">
        <v>0</v>
      </c>
      <c r="AE402" s="580"/>
      <c r="AF402" s="581">
        <v>0</v>
      </c>
      <c r="AG402" s="580"/>
      <c r="AH402" s="587"/>
      <c r="AI402" s="580"/>
      <c r="AJ402" s="581">
        <v>0</v>
      </c>
    </row>
    <row r="403" spans="1:36">
      <c r="A403" s="580"/>
      <c r="B403" s="580"/>
      <c r="C403" s="580"/>
      <c r="D403" s="580"/>
      <c r="E403" s="580" t="s">
        <v>3403</v>
      </c>
      <c r="F403" s="580" t="s">
        <v>3291</v>
      </c>
      <c r="G403" s="580"/>
      <c r="H403" s="580" t="s">
        <v>3404</v>
      </c>
      <c r="I403" s="580"/>
      <c r="J403" s="580" t="s">
        <v>3405</v>
      </c>
      <c r="K403" s="580"/>
      <c r="L403" s="580"/>
      <c r="M403" s="580"/>
      <c r="N403" s="580"/>
      <c r="O403" s="580"/>
      <c r="P403" s="581"/>
      <c r="Q403" s="580"/>
      <c r="R403" s="581"/>
      <c r="S403" s="580"/>
      <c r="T403" s="581">
        <v>0</v>
      </c>
      <c r="U403" s="580"/>
      <c r="V403" s="581">
        <v>0</v>
      </c>
      <c r="W403" s="580"/>
      <c r="X403" s="581">
        <v>0</v>
      </c>
      <c r="Y403" s="580"/>
      <c r="Z403" s="581">
        <v>0</v>
      </c>
      <c r="AA403" s="580"/>
      <c r="AB403" s="580"/>
      <c r="AC403" s="580"/>
      <c r="AD403" s="581">
        <v>0</v>
      </c>
      <c r="AE403" s="580"/>
      <c r="AF403" s="581">
        <v>0</v>
      </c>
      <c r="AG403" s="580"/>
      <c r="AH403" s="587"/>
      <c r="AI403" s="580"/>
      <c r="AJ403" s="581">
        <v>0</v>
      </c>
    </row>
    <row r="404" spans="1:36">
      <c r="A404" s="580"/>
      <c r="B404" s="580"/>
      <c r="C404" s="580"/>
      <c r="D404" s="580"/>
      <c r="E404" s="580" t="s">
        <v>3406</v>
      </c>
      <c r="F404" s="580" t="s">
        <v>3291</v>
      </c>
      <c r="G404" s="580"/>
      <c r="H404" s="580" t="s">
        <v>3407</v>
      </c>
      <c r="I404" s="580"/>
      <c r="J404" s="580" t="s">
        <v>3408</v>
      </c>
      <c r="K404" s="580"/>
      <c r="L404" s="580"/>
      <c r="M404" s="580"/>
      <c r="N404" s="580"/>
      <c r="O404" s="580"/>
      <c r="P404" s="581"/>
      <c r="Q404" s="580"/>
      <c r="R404" s="581"/>
      <c r="S404" s="580"/>
      <c r="T404" s="581">
        <v>0</v>
      </c>
      <c r="U404" s="580"/>
      <c r="V404" s="581">
        <v>0</v>
      </c>
      <c r="W404" s="580"/>
      <c r="X404" s="581">
        <v>0</v>
      </c>
      <c r="Y404" s="580"/>
      <c r="Z404" s="581">
        <v>0</v>
      </c>
      <c r="AA404" s="580"/>
      <c r="AB404" s="580"/>
      <c r="AC404" s="580"/>
      <c r="AD404" s="581">
        <v>0</v>
      </c>
      <c r="AE404" s="580"/>
      <c r="AF404" s="581">
        <v>0</v>
      </c>
      <c r="AG404" s="580"/>
      <c r="AH404" s="587"/>
      <c r="AI404" s="580"/>
      <c r="AJ404" s="581">
        <v>0</v>
      </c>
    </row>
    <row r="405" spans="1:36">
      <c r="A405" s="580"/>
      <c r="B405" s="580"/>
      <c r="C405" s="580"/>
      <c r="D405" s="580"/>
      <c r="E405" s="580" t="s">
        <v>3409</v>
      </c>
      <c r="F405" s="580" t="s">
        <v>3291</v>
      </c>
      <c r="G405" s="580"/>
      <c r="H405" s="580" t="s">
        <v>3410</v>
      </c>
      <c r="I405" s="580"/>
      <c r="J405" s="580" t="s">
        <v>3411</v>
      </c>
      <c r="K405" s="580"/>
      <c r="L405" s="580"/>
      <c r="M405" s="580"/>
      <c r="N405" s="580"/>
      <c r="O405" s="580"/>
      <c r="P405" s="581"/>
      <c r="Q405" s="580"/>
      <c r="R405" s="581"/>
      <c r="S405" s="580"/>
      <c r="T405" s="581">
        <v>0</v>
      </c>
      <c r="U405" s="580"/>
      <c r="V405" s="581">
        <v>0</v>
      </c>
      <c r="W405" s="580"/>
      <c r="X405" s="581">
        <v>0</v>
      </c>
      <c r="Y405" s="580"/>
      <c r="Z405" s="581">
        <v>0</v>
      </c>
      <c r="AA405" s="580"/>
      <c r="AB405" s="580"/>
      <c r="AC405" s="580"/>
      <c r="AD405" s="581">
        <v>0</v>
      </c>
      <c r="AE405" s="580"/>
      <c r="AF405" s="581">
        <v>0</v>
      </c>
      <c r="AG405" s="580"/>
      <c r="AH405" s="587"/>
      <c r="AI405" s="580"/>
      <c r="AJ405" s="581">
        <v>0</v>
      </c>
    </row>
    <row r="406" spans="1:36">
      <c r="A406" s="580"/>
      <c r="B406" s="580"/>
      <c r="C406" s="580"/>
      <c r="D406" s="580"/>
      <c r="E406" s="580" t="s">
        <v>3412</v>
      </c>
      <c r="F406" s="580" t="s">
        <v>3291</v>
      </c>
      <c r="G406" s="580"/>
      <c r="H406" s="580" t="s">
        <v>3413</v>
      </c>
      <c r="I406" s="580"/>
      <c r="J406" s="580" t="s">
        <v>3414</v>
      </c>
      <c r="K406" s="580"/>
      <c r="L406" s="580"/>
      <c r="M406" s="580"/>
      <c r="N406" s="580"/>
      <c r="O406" s="580"/>
      <c r="P406" s="581"/>
      <c r="Q406" s="580"/>
      <c r="R406" s="581"/>
      <c r="S406" s="580"/>
      <c r="T406" s="581">
        <v>0</v>
      </c>
      <c r="U406" s="580"/>
      <c r="V406" s="581">
        <v>0</v>
      </c>
      <c r="W406" s="580"/>
      <c r="X406" s="581">
        <v>0</v>
      </c>
      <c r="Y406" s="580"/>
      <c r="Z406" s="581">
        <v>0</v>
      </c>
      <c r="AA406" s="580"/>
      <c r="AB406" s="580"/>
      <c r="AC406" s="580"/>
      <c r="AD406" s="581">
        <v>0</v>
      </c>
      <c r="AE406" s="580"/>
      <c r="AF406" s="581">
        <v>0</v>
      </c>
      <c r="AG406" s="580"/>
      <c r="AH406" s="587"/>
      <c r="AI406" s="580"/>
      <c r="AJ406" s="581">
        <v>0</v>
      </c>
    </row>
    <row r="407" spans="1:36">
      <c r="A407" s="580"/>
      <c r="B407" s="580"/>
      <c r="C407" s="580"/>
      <c r="D407" s="580"/>
      <c r="E407" s="580" t="s">
        <v>3415</v>
      </c>
      <c r="F407" s="580" t="s">
        <v>3291</v>
      </c>
      <c r="G407" s="580"/>
      <c r="H407" s="580" t="s">
        <v>3416</v>
      </c>
      <c r="I407" s="580"/>
      <c r="J407" s="580" t="s">
        <v>3417</v>
      </c>
      <c r="K407" s="580"/>
      <c r="L407" s="580"/>
      <c r="M407" s="580"/>
      <c r="N407" s="580"/>
      <c r="O407" s="580"/>
      <c r="P407" s="581"/>
      <c r="Q407" s="580"/>
      <c r="R407" s="581"/>
      <c r="S407" s="580"/>
      <c r="T407" s="581">
        <v>0</v>
      </c>
      <c r="U407" s="580"/>
      <c r="V407" s="581">
        <v>0</v>
      </c>
      <c r="W407" s="580"/>
      <c r="X407" s="581">
        <v>0</v>
      </c>
      <c r="Y407" s="580"/>
      <c r="Z407" s="581">
        <v>0</v>
      </c>
      <c r="AA407" s="580"/>
      <c r="AB407" s="580"/>
      <c r="AC407" s="580"/>
      <c r="AD407" s="581">
        <v>0</v>
      </c>
      <c r="AE407" s="580"/>
      <c r="AF407" s="581">
        <v>0</v>
      </c>
      <c r="AG407" s="580"/>
      <c r="AH407" s="587"/>
      <c r="AI407" s="580"/>
      <c r="AJ407" s="581">
        <v>0</v>
      </c>
    </row>
    <row r="408" spans="1:36">
      <c r="A408" s="580"/>
      <c r="B408" s="580"/>
      <c r="C408" s="580"/>
      <c r="D408" s="580"/>
      <c r="E408" s="580" t="s">
        <v>3418</v>
      </c>
      <c r="F408" s="580" t="s">
        <v>3291</v>
      </c>
      <c r="G408" s="580"/>
      <c r="H408" s="580" t="s">
        <v>3419</v>
      </c>
      <c r="I408" s="580"/>
      <c r="J408" s="580" t="s">
        <v>3420</v>
      </c>
      <c r="K408" s="580"/>
      <c r="L408" s="580"/>
      <c r="M408" s="580"/>
      <c r="N408" s="580"/>
      <c r="O408" s="580"/>
      <c r="P408" s="581"/>
      <c r="Q408" s="580"/>
      <c r="R408" s="581"/>
      <c r="S408" s="580"/>
      <c r="T408" s="581">
        <v>0</v>
      </c>
      <c r="U408" s="580"/>
      <c r="V408" s="581">
        <v>0</v>
      </c>
      <c r="W408" s="580"/>
      <c r="X408" s="581">
        <v>0</v>
      </c>
      <c r="Y408" s="580"/>
      <c r="Z408" s="581">
        <v>0</v>
      </c>
      <c r="AA408" s="580"/>
      <c r="AB408" s="580"/>
      <c r="AC408" s="580"/>
      <c r="AD408" s="581">
        <v>0</v>
      </c>
      <c r="AE408" s="580"/>
      <c r="AF408" s="581">
        <v>0</v>
      </c>
      <c r="AG408" s="580"/>
      <c r="AH408" s="587"/>
      <c r="AI408" s="580"/>
      <c r="AJ408" s="581">
        <v>0</v>
      </c>
    </row>
    <row r="409" spans="1:36">
      <c r="A409" s="580"/>
      <c r="B409" s="580"/>
      <c r="C409" s="580"/>
      <c r="D409" s="580"/>
      <c r="E409" s="580" t="s">
        <v>3421</v>
      </c>
      <c r="F409" s="580" t="s">
        <v>3291</v>
      </c>
      <c r="G409" s="580"/>
      <c r="H409" s="580" t="s">
        <v>3422</v>
      </c>
      <c r="I409" s="580"/>
      <c r="J409" s="580" t="s">
        <v>3423</v>
      </c>
      <c r="K409" s="580"/>
      <c r="L409" s="580"/>
      <c r="M409" s="580"/>
      <c r="N409" s="580"/>
      <c r="O409" s="580"/>
      <c r="P409" s="581"/>
      <c r="Q409" s="580"/>
      <c r="R409" s="581"/>
      <c r="S409" s="580"/>
      <c r="T409" s="581">
        <v>0</v>
      </c>
      <c r="U409" s="580"/>
      <c r="V409" s="581">
        <v>0</v>
      </c>
      <c r="W409" s="580"/>
      <c r="X409" s="581">
        <v>0</v>
      </c>
      <c r="Y409" s="580"/>
      <c r="Z409" s="581">
        <v>0</v>
      </c>
      <c r="AA409" s="580"/>
      <c r="AB409" s="580"/>
      <c r="AC409" s="580"/>
      <c r="AD409" s="581">
        <v>0</v>
      </c>
      <c r="AE409" s="580"/>
      <c r="AF409" s="581">
        <v>0</v>
      </c>
      <c r="AG409" s="580"/>
      <c r="AH409" s="587"/>
      <c r="AI409" s="580"/>
      <c r="AJ409" s="581">
        <v>0</v>
      </c>
    </row>
    <row r="410" spans="1:36">
      <c r="A410" s="580"/>
      <c r="B410" s="580"/>
      <c r="C410" s="580"/>
      <c r="D410" s="580"/>
      <c r="E410" s="580" t="s">
        <v>3424</v>
      </c>
      <c r="F410" s="580" t="s">
        <v>3291</v>
      </c>
      <c r="G410" s="580"/>
      <c r="H410" s="580" t="s">
        <v>3425</v>
      </c>
      <c r="I410" s="580"/>
      <c r="J410" s="580" t="s">
        <v>3426</v>
      </c>
      <c r="K410" s="580"/>
      <c r="L410" s="580"/>
      <c r="M410" s="580"/>
      <c r="N410" s="580"/>
      <c r="O410" s="580"/>
      <c r="P410" s="581"/>
      <c r="Q410" s="580"/>
      <c r="R410" s="581"/>
      <c r="S410" s="580"/>
      <c r="T410" s="581">
        <v>0</v>
      </c>
      <c r="U410" s="580"/>
      <c r="V410" s="581">
        <v>0</v>
      </c>
      <c r="W410" s="580"/>
      <c r="X410" s="581">
        <v>0</v>
      </c>
      <c r="Y410" s="580"/>
      <c r="Z410" s="581">
        <v>0</v>
      </c>
      <c r="AA410" s="580"/>
      <c r="AB410" s="580"/>
      <c r="AC410" s="580"/>
      <c r="AD410" s="581">
        <v>0</v>
      </c>
      <c r="AE410" s="580"/>
      <c r="AF410" s="581">
        <v>0</v>
      </c>
      <c r="AG410" s="580"/>
      <c r="AH410" s="587"/>
      <c r="AI410" s="580"/>
      <c r="AJ410" s="581">
        <v>0</v>
      </c>
    </row>
    <row r="411" spans="1:36">
      <c r="A411" s="580"/>
      <c r="B411" s="580"/>
      <c r="C411" s="580"/>
      <c r="D411" s="580"/>
      <c r="E411" s="580" t="s">
        <v>3427</v>
      </c>
      <c r="F411" s="580" t="s">
        <v>3291</v>
      </c>
      <c r="G411" s="580"/>
      <c r="H411" s="580" t="s">
        <v>3428</v>
      </c>
      <c r="I411" s="580"/>
      <c r="J411" s="580" t="s">
        <v>3429</v>
      </c>
      <c r="K411" s="580"/>
      <c r="L411" s="580"/>
      <c r="M411" s="580"/>
      <c r="N411" s="580"/>
      <c r="O411" s="580"/>
      <c r="P411" s="581"/>
      <c r="Q411" s="580"/>
      <c r="R411" s="581"/>
      <c r="S411" s="580"/>
      <c r="T411" s="581">
        <v>0</v>
      </c>
      <c r="U411" s="580"/>
      <c r="V411" s="581">
        <v>0</v>
      </c>
      <c r="W411" s="580"/>
      <c r="X411" s="581">
        <v>0</v>
      </c>
      <c r="Y411" s="580"/>
      <c r="Z411" s="581">
        <v>0</v>
      </c>
      <c r="AA411" s="580"/>
      <c r="AB411" s="580"/>
      <c r="AC411" s="580"/>
      <c r="AD411" s="581">
        <v>0</v>
      </c>
      <c r="AE411" s="580"/>
      <c r="AF411" s="581">
        <v>0</v>
      </c>
      <c r="AG411" s="580"/>
      <c r="AH411" s="587"/>
      <c r="AI411" s="580"/>
      <c r="AJ411" s="581">
        <v>0</v>
      </c>
    </row>
    <row r="412" spans="1:36">
      <c r="A412" s="580"/>
      <c r="B412" s="580"/>
      <c r="C412" s="580"/>
      <c r="D412" s="580"/>
      <c r="E412" s="580" t="s">
        <v>3430</v>
      </c>
      <c r="F412" s="580" t="s">
        <v>3291</v>
      </c>
      <c r="G412" s="580"/>
      <c r="H412" s="580" t="s">
        <v>3431</v>
      </c>
      <c r="I412" s="580"/>
      <c r="J412" s="580" t="s">
        <v>3432</v>
      </c>
      <c r="K412" s="580"/>
      <c r="L412" s="580"/>
      <c r="M412" s="580"/>
      <c r="N412" s="580"/>
      <c r="O412" s="580"/>
      <c r="P412" s="581"/>
      <c r="Q412" s="580"/>
      <c r="R412" s="581"/>
      <c r="S412" s="580"/>
      <c r="T412" s="581">
        <v>0</v>
      </c>
      <c r="U412" s="580"/>
      <c r="V412" s="581">
        <v>0</v>
      </c>
      <c r="W412" s="580"/>
      <c r="X412" s="581">
        <v>0</v>
      </c>
      <c r="Y412" s="580"/>
      <c r="Z412" s="581">
        <v>0</v>
      </c>
      <c r="AA412" s="580"/>
      <c r="AB412" s="580"/>
      <c r="AC412" s="580"/>
      <c r="AD412" s="581">
        <v>0</v>
      </c>
      <c r="AE412" s="580"/>
      <c r="AF412" s="581">
        <v>0</v>
      </c>
      <c r="AG412" s="580"/>
      <c r="AH412" s="587"/>
      <c r="AI412" s="580"/>
      <c r="AJ412" s="581">
        <v>0</v>
      </c>
    </row>
    <row r="413" spans="1:36">
      <c r="A413" s="580"/>
      <c r="B413" s="580"/>
      <c r="C413" s="580"/>
      <c r="D413" s="580"/>
      <c r="E413" s="580" t="s">
        <v>3433</v>
      </c>
      <c r="F413" s="580" t="s">
        <v>3291</v>
      </c>
      <c r="G413" s="580"/>
      <c r="H413" s="580" t="s">
        <v>3434</v>
      </c>
      <c r="I413" s="580"/>
      <c r="J413" s="580" t="s">
        <v>3435</v>
      </c>
      <c r="K413" s="580"/>
      <c r="L413" s="580"/>
      <c r="M413" s="580"/>
      <c r="N413" s="580"/>
      <c r="O413" s="580"/>
      <c r="P413" s="581"/>
      <c r="Q413" s="580"/>
      <c r="R413" s="581"/>
      <c r="S413" s="580"/>
      <c r="T413" s="581">
        <v>0</v>
      </c>
      <c r="U413" s="580"/>
      <c r="V413" s="581">
        <v>0</v>
      </c>
      <c r="W413" s="580"/>
      <c r="X413" s="581">
        <v>0</v>
      </c>
      <c r="Y413" s="580"/>
      <c r="Z413" s="581">
        <v>0</v>
      </c>
      <c r="AA413" s="580"/>
      <c r="AB413" s="580"/>
      <c r="AC413" s="580"/>
      <c r="AD413" s="581">
        <v>0</v>
      </c>
      <c r="AE413" s="580"/>
      <c r="AF413" s="581">
        <v>0</v>
      </c>
      <c r="AG413" s="580"/>
      <c r="AH413" s="587"/>
      <c r="AI413" s="580"/>
      <c r="AJ413" s="581">
        <v>0</v>
      </c>
    </row>
    <row r="414" spans="1:36">
      <c r="A414" s="580"/>
      <c r="B414" s="580"/>
      <c r="C414" s="580"/>
      <c r="D414" s="580"/>
      <c r="E414" s="580" t="s">
        <v>3436</v>
      </c>
      <c r="F414" s="580" t="s">
        <v>3291</v>
      </c>
      <c r="G414" s="580"/>
      <c r="H414" s="580" t="s">
        <v>3437</v>
      </c>
      <c r="I414" s="580"/>
      <c r="J414" s="580" t="s">
        <v>3438</v>
      </c>
      <c r="K414" s="580"/>
      <c r="L414" s="580"/>
      <c r="M414" s="580"/>
      <c r="N414" s="580"/>
      <c r="O414" s="580"/>
      <c r="P414" s="581"/>
      <c r="Q414" s="580"/>
      <c r="R414" s="581"/>
      <c r="S414" s="580"/>
      <c r="T414" s="581">
        <v>0</v>
      </c>
      <c r="U414" s="580"/>
      <c r="V414" s="581">
        <v>0</v>
      </c>
      <c r="W414" s="580"/>
      <c r="X414" s="581">
        <v>0</v>
      </c>
      <c r="Y414" s="580"/>
      <c r="Z414" s="581">
        <v>0</v>
      </c>
      <c r="AA414" s="580"/>
      <c r="AB414" s="580"/>
      <c r="AC414" s="580"/>
      <c r="AD414" s="581">
        <v>0</v>
      </c>
      <c r="AE414" s="580"/>
      <c r="AF414" s="581">
        <v>0</v>
      </c>
      <c r="AG414" s="580"/>
      <c r="AH414" s="587"/>
      <c r="AI414" s="580"/>
      <c r="AJ414" s="581">
        <v>0</v>
      </c>
    </row>
    <row r="415" spans="1:36">
      <c r="A415" s="580"/>
      <c r="B415" s="580"/>
      <c r="C415" s="580"/>
      <c r="D415" s="580"/>
      <c r="E415" s="580" t="s">
        <v>3439</v>
      </c>
      <c r="F415" s="580" t="s">
        <v>3291</v>
      </c>
      <c r="G415" s="580"/>
      <c r="H415" s="580" t="s">
        <v>3440</v>
      </c>
      <c r="I415" s="580"/>
      <c r="J415" s="580" t="s">
        <v>3441</v>
      </c>
      <c r="K415" s="580"/>
      <c r="L415" s="580"/>
      <c r="M415" s="580"/>
      <c r="N415" s="580"/>
      <c r="O415" s="580"/>
      <c r="P415" s="581"/>
      <c r="Q415" s="580"/>
      <c r="R415" s="581"/>
      <c r="S415" s="580"/>
      <c r="T415" s="581">
        <v>0</v>
      </c>
      <c r="U415" s="580"/>
      <c r="V415" s="581">
        <v>0</v>
      </c>
      <c r="W415" s="580"/>
      <c r="X415" s="581">
        <v>0</v>
      </c>
      <c r="Y415" s="580"/>
      <c r="Z415" s="581">
        <v>0</v>
      </c>
      <c r="AA415" s="580"/>
      <c r="AB415" s="580"/>
      <c r="AC415" s="580"/>
      <c r="AD415" s="581">
        <v>0</v>
      </c>
      <c r="AE415" s="580"/>
      <c r="AF415" s="581">
        <v>0</v>
      </c>
      <c r="AG415" s="580"/>
      <c r="AH415" s="587"/>
      <c r="AI415" s="580"/>
      <c r="AJ415" s="581">
        <v>0</v>
      </c>
    </row>
    <row r="416" spans="1:36">
      <c r="A416" s="580"/>
      <c r="B416" s="580"/>
      <c r="C416" s="580"/>
      <c r="D416" s="580"/>
      <c r="E416" s="580" t="s">
        <v>3442</v>
      </c>
      <c r="F416" s="580" t="s">
        <v>3291</v>
      </c>
      <c r="G416" s="580"/>
      <c r="H416" s="580" t="s">
        <v>3443</v>
      </c>
      <c r="I416" s="580"/>
      <c r="J416" s="580" t="s">
        <v>3444</v>
      </c>
      <c r="K416" s="580"/>
      <c r="L416" s="580"/>
      <c r="M416" s="580"/>
      <c r="N416" s="580"/>
      <c r="O416" s="580"/>
      <c r="P416" s="581"/>
      <c r="Q416" s="580"/>
      <c r="R416" s="581"/>
      <c r="S416" s="580"/>
      <c r="T416" s="581">
        <v>0</v>
      </c>
      <c r="U416" s="580"/>
      <c r="V416" s="581">
        <v>0</v>
      </c>
      <c r="W416" s="580"/>
      <c r="X416" s="581">
        <v>0</v>
      </c>
      <c r="Y416" s="580"/>
      <c r="Z416" s="581">
        <v>0</v>
      </c>
      <c r="AA416" s="580"/>
      <c r="AB416" s="580"/>
      <c r="AC416" s="580"/>
      <c r="AD416" s="581">
        <v>0</v>
      </c>
      <c r="AE416" s="580"/>
      <c r="AF416" s="581">
        <v>0</v>
      </c>
      <c r="AG416" s="580"/>
      <c r="AH416" s="587"/>
      <c r="AI416" s="580"/>
      <c r="AJ416" s="581">
        <v>0</v>
      </c>
    </row>
    <row r="417" spans="1:36">
      <c r="A417" s="580"/>
      <c r="B417" s="580"/>
      <c r="C417" s="580"/>
      <c r="D417" s="580"/>
      <c r="E417" s="580" t="s">
        <v>3445</v>
      </c>
      <c r="F417" s="580" t="s">
        <v>3291</v>
      </c>
      <c r="G417" s="580"/>
      <c r="H417" s="580" t="s">
        <v>3446</v>
      </c>
      <c r="I417" s="580"/>
      <c r="J417" s="580" t="s">
        <v>3447</v>
      </c>
      <c r="K417" s="580"/>
      <c r="L417" s="580"/>
      <c r="M417" s="580"/>
      <c r="N417" s="580"/>
      <c r="O417" s="580"/>
      <c r="P417" s="581"/>
      <c r="Q417" s="580"/>
      <c r="R417" s="581"/>
      <c r="S417" s="580"/>
      <c r="T417" s="581">
        <v>0</v>
      </c>
      <c r="U417" s="580"/>
      <c r="V417" s="581">
        <v>0</v>
      </c>
      <c r="W417" s="580"/>
      <c r="X417" s="581">
        <v>0</v>
      </c>
      <c r="Y417" s="580"/>
      <c r="Z417" s="581">
        <v>0</v>
      </c>
      <c r="AA417" s="580"/>
      <c r="AB417" s="580"/>
      <c r="AC417" s="580"/>
      <c r="AD417" s="581">
        <v>0</v>
      </c>
      <c r="AE417" s="580"/>
      <c r="AF417" s="581">
        <v>0</v>
      </c>
      <c r="AG417" s="580"/>
      <c r="AH417" s="587"/>
      <c r="AI417" s="580"/>
      <c r="AJ417" s="581">
        <v>0</v>
      </c>
    </row>
    <row r="418" spans="1:36">
      <c r="A418" s="580"/>
      <c r="B418" s="580"/>
      <c r="C418" s="580"/>
      <c r="D418" s="580"/>
      <c r="E418" s="580" t="s">
        <v>3448</v>
      </c>
      <c r="F418" s="580" t="s">
        <v>3291</v>
      </c>
      <c r="G418" s="580"/>
      <c r="H418" s="580" t="s">
        <v>3449</v>
      </c>
      <c r="I418" s="580"/>
      <c r="J418" s="580" t="s">
        <v>3450</v>
      </c>
      <c r="K418" s="580"/>
      <c r="L418" s="580"/>
      <c r="M418" s="580"/>
      <c r="N418" s="580"/>
      <c r="O418" s="580"/>
      <c r="P418" s="581"/>
      <c r="Q418" s="580"/>
      <c r="R418" s="581"/>
      <c r="S418" s="580"/>
      <c r="T418" s="581">
        <v>0</v>
      </c>
      <c r="U418" s="580"/>
      <c r="V418" s="581">
        <v>0</v>
      </c>
      <c r="W418" s="580"/>
      <c r="X418" s="581">
        <v>0</v>
      </c>
      <c r="Y418" s="580"/>
      <c r="Z418" s="581">
        <v>0</v>
      </c>
      <c r="AA418" s="580"/>
      <c r="AB418" s="580"/>
      <c r="AC418" s="580"/>
      <c r="AD418" s="581">
        <v>0</v>
      </c>
      <c r="AE418" s="580"/>
      <c r="AF418" s="581">
        <v>0</v>
      </c>
      <c r="AG418" s="580"/>
      <c r="AH418" s="587"/>
      <c r="AI418" s="580"/>
      <c r="AJ418" s="581">
        <v>0</v>
      </c>
    </row>
    <row r="419" spans="1:36">
      <c r="A419" s="580"/>
      <c r="B419" s="580"/>
      <c r="C419" s="580"/>
      <c r="D419" s="580"/>
      <c r="E419" s="580" t="s">
        <v>3451</v>
      </c>
      <c r="F419" s="580" t="s">
        <v>3291</v>
      </c>
      <c r="G419" s="580"/>
      <c r="H419" s="580" t="s">
        <v>3452</v>
      </c>
      <c r="I419" s="580"/>
      <c r="J419" s="580" t="s">
        <v>3453</v>
      </c>
      <c r="K419" s="580"/>
      <c r="L419" s="580"/>
      <c r="M419" s="580"/>
      <c r="N419" s="580"/>
      <c r="O419" s="580"/>
      <c r="P419" s="581"/>
      <c r="Q419" s="580"/>
      <c r="R419" s="581"/>
      <c r="S419" s="580"/>
      <c r="T419" s="581">
        <v>0</v>
      </c>
      <c r="U419" s="580"/>
      <c r="V419" s="581">
        <v>0</v>
      </c>
      <c r="W419" s="580"/>
      <c r="X419" s="581">
        <v>0</v>
      </c>
      <c r="Y419" s="580"/>
      <c r="Z419" s="581">
        <v>0</v>
      </c>
      <c r="AA419" s="580"/>
      <c r="AB419" s="580"/>
      <c r="AC419" s="580"/>
      <c r="AD419" s="581">
        <v>0</v>
      </c>
      <c r="AE419" s="580"/>
      <c r="AF419" s="581">
        <v>0</v>
      </c>
      <c r="AG419" s="580"/>
      <c r="AH419" s="587"/>
      <c r="AI419" s="580"/>
      <c r="AJ419" s="581">
        <v>0</v>
      </c>
    </row>
    <row r="420" spans="1:36">
      <c r="A420" s="580"/>
      <c r="B420" s="580"/>
      <c r="C420" s="580"/>
      <c r="D420" s="580"/>
      <c r="E420" s="580" t="s">
        <v>3454</v>
      </c>
      <c r="F420" s="580" t="s">
        <v>3291</v>
      </c>
      <c r="G420" s="580"/>
      <c r="H420" s="580" t="s">
        <v>3455</v>
      </c>
      <c r="I420" s="580"/>
      <c r="J420" s="580" t="s">
        <v>3456</v>
      </c>
      <c r="K420" s="580"/>
      <c r="L420" s="580"/>
      <c r="M420" s="580"/>
      <c r="N420" s="580"/>
      <c r="O420" s="580"/>
      <c r="P420" s="581"/>
      <c r="Q420" s="580"/>
      <c r="R420" s="581"/>
      <c r="S420" s="580"/>
      <c r="T420" s="581">
        <v>0</v>
      </c>
      <c r="U420" s="580"/>
      <c r="V420" s="581">
        <v>0</v>
      </c>
      <c r="W420" s="580"/>
      <c r="X420" s="581">
        <v>0</v>
      </c>
      <c r="Y420" s="580"/>
      <c r="Z420" s="581">
        <v>0</v>
      </c>
      <c r="AA420" s="580"/>
      <c r="AB420" s="580"/>
      <c r="AC420" s="580"/>
      <c r="AD420" s="581">
        <v>0</v>
      </c>
      <c r="AE420" s="580"/>
      <c r="AF420" s="581">
        <v>0</v>
      </c>
      <c r="AG420" s="580"/>
      <c r="AH420" s="587"/>
      <c r="AI420" s="580"/>
      <c r="AJ420" s="581">
        <v>0</v>
      </c>
    </row>
    <row r="421" spans="1:36">
      <c r="A421" s="580"/>
      <c r="B421" s="580"/>
      <c r="C421" s="580"/>
      <c r="D421" s="580"/>
      <c r="E421" s="580" t="s">
        <v>3457</v>
      </c>
      <c r="F421" s="580" t="s">
        <v>3291</v>
      </c>
      <c r="G421" s="580"/>
      <c r="H421" s="580" t="s">
        <v>3458</v>
      </c>
      <c r="I421" s="580"/>
      <c r="J421" s="580" t="s">
        <v>3459</v>
      </c>
      <c r="K421" s="580"/>
      <c r="L421" s="580"/>
      <c r="M421" s="580"/>
      <c r="N421" s="580"/>
      <c r="O421" s="580"/>
      <c r="P421" s="581"/>
      <c r="Q421" s="580"/>
      <c r="R421" s="581"/>
      <c r="S421" s="580"/>
      <c r="T421" s="581">
        <v>0</v>
      </c>
      <c r="U421" s="580"/>
      <c r="V421" s="581">
        <v>0</v>
      </c>
      <c r="W421" s="580"/>
      <c r="X421" s="581">
        <v>0</v>
      </c>
      <c r="Y421" s="580"/>
      <c r="Z421" s="581">
        <v>0</v>
      </c>
      <c r="AA421" s="580"/>
      <c r="AB421" s="580"/>
      <c r="AC421" s="580"/>
      <c r="AD421" s="581">
        <v>0</v>
      </c>
      <c r="AE421" s="580"/>
      <c r="AF421" s="581">
        <v>0</v>
      </c>
      <c r="AG421" s="580"/>
      <c r="AH421" s="587"/>
      <c r="AI421" s="580"/>
      <c r="AJ421" s="581">
        <v>0</v>
      </c>
    </row>
    <row r="422" spans="1:36">
      <c r="A422" s="580"/>
      <c r="B422" s="580"/>
      <c r="C422" s="580"/>
      <c r="D422" s="580"/>
      <c r="E422" s="580" t="s">
        <v>3460</v>
      </c>
      <c r="F422" s="580" t="s">
        <v>3291</v>
      </c>
      <c r="G422" s="580"/>
      <c r="H422" s="580" t="s">
        <v>3461</v>
      </c>
      <c r="I422" s="580"/>
      <c r="J422" s="580" t="s">
        <v>3462</v>
      </c>
      <c r="K422" s="580"/>
      <c r="L422" s="580"/>
      <c r="M422" s="580"/>
      <c r="N422" s="580"/>
      <c r="O422" s="580"/>
      <c r="P422" s="581"/>
      <c r="Q422" s="580"/>
      <c r="R422" s="581"/>
      <c r="S422" s="580"/>
      <c r="T422" s="581">
        <v>0</v>
      </c>
      <c r="U422" s="580"/>
      <c r="V422" s="581">
        <v>0</v>
      </c>
      <c r="W422" s="580"/>
      <c r="X422" s="581">
        <v>0</v>
      </c>
      <c r="Y422" s="580"/>
      <c r="Z422" s="581">
        <v>0</v>
      </c>
      <c r="AA422" s="580"/>
      <c r="AB422" s="580"/>
      <c r="AC422" s="580"/>
      <c r="AD422" s="581">
        <v>0</v>
      </c>
      <c r="AE422" s="580"/>
      <c r="AF422" s="581">
        <v>0</v>
      </c>
      <c r="AG422" s="580"/>
      <c r="AH422" s="587"/>
      <c r="AI422" s="580"/>
      <c r="AJ422" s="581">
        <v>0</v>
      </c>
    </row>
    <row r="423" spans="1:36">
      <c r="A423" s="580"/>
      <c r="B423" s="580"/>
      <c r="C423" s="580"/>
      <c r="D423" s="580"/>
      <c r="E423" s="580" t="s">
        <v>3463</v>
      </c>
      <c r="F423" s="580" t="s">
        <v>3291</v>
      </c>
      <c r="G423" s="580"/>
      <c r="H423" s="580" t="s">
        <v>3464</v>
      </c>
      <c r="I423" s="580"/>
      <c r="J423" s="580" t="s">
        <v>3465</v>
      </c>
      <c r="K423" s="580"/>
      <c r="L423" s="580"/>
      <c r="M423" s="580"/>
      <c r="N423" s="580"/>
      <c r="O423" s="580"/>
      <c r="P423" s="581"/>
      <c r="Q423" s="580"/>
      <c r="R423" s="581"/>
      <c r="S423" s="580"/>
      <c r="T423" s="581">
        <v>0</v>
      </c>
      <c r="U423" s="580"/>
      <c r="V423" s="581">
        <v>0</v>
      </c>
      <c r="W423" s="580"/>
      <c r="X423" s="581">
        <v>0</v>
      </c>
      <c r="Y423" s="580"/>
      <c r="Z423" s="581">
        <v>0</v>
      </c>
      <c r="AA423" s="580"/>
      <c r="AB423" s="580"/>
      <c r="AC423" s="580"/>
      <c r="AD423" s="581">
        <v>0</v>
      </c>
      <c r="AE423" s="580"/>
      <c r="AF423" s="581">
        <v>0</v>
      </c>
      <c r="AG423" s="580"/>
      <c r="AH423" s="587"/>
      <c r="AI423" s="580"/>
      <c r="AJ423" s="581">
        <v>0</v>
      </c>
    </row>
    <row r="424" spans="1:36">
      <c r="A424" s="580"/>
      <c r="B424" s="580"/>
      <c r="C424" s="580"/>
      <c r="D424" s="580"/>
      <c r="E424" s="580" t="s">
        <v>3466</v>
      </c>
      <c r="F424" s="580" t="s">
        <v>3291</v>
      </c>
      <c r="G424" s="580"/>
      <c r="H424" s="580" t="s">
        <v>3467</v>
      </c>
      <c r="I424" s="580"/>
      <c r="J424" s="580" t="s">
        <v>3468</v>
      </c>
      <c r="K424" s="580"/>
      <c r="L424" s="580"/>
      <c r="M424" s="580"/>
      <c r="N424" s="580"/>
      <c r="O424" s="580"/>
      <c r="P424" s="581"/>
      <c r="Q424" s="580"/>
      <c r="R424" s="581"/>
      <c r="S424" s="580"/>
      <c r="T424" s="581">
        <v>0</v>
      </c>
      <c r="U424" s="580"/>
      <c r="V424" s="581">
        <v>0</v>
      </c>
      <c r="W424" s="580"/>
      <c r="X424" s="581">
        <v>0</v>
      </c>
      <c r="Y424" s="580"/>
      <c r="Z424" s="581">
        <v>0</v>
      </c>
      <c r="AA424" s="580"/>
      <c r="AB424" s="580"/>
      <c r="AC424" s="580"/>
      <c r="AD424" s="581">
        <v>0</v>
      </c>
      <c r="AE424" s="580"/>
      <c r="AF424" s="581">
        <v>0</v>
      </c>
      <c r="AG424" s="580"/>
      <c r="AH424" s="587"/>
      <c r="AI424" s="580"/>
      <c r="AJ424" s="581">
        <v>0</v>
      </c>
    </row>
    <row r="425" spans="1:36">
      <c r="A425" s="580"/>
      <c r="B425" s="580"/>
      <c r="C425" s="580"/>
      <c r="D425" s="580"/>
      <c r="E425" s="580" t="s">
        <v>3469</v>
      </c>
      <c r="F425" s="580" t="s">
        <v>3291</v>
      </c>
      <c r="G425" s="580"/>
      <c r="H425" s="580" t="s">
        <v>3470</v>
      </c>
      <c r="I425" s="580"/>
      <c r="J425" s="580" t="s">
        <v>3471</v>
      </c>
      <c r="K425" s="580"/>
      <c r="L425" s="580"/>
      <c r="M425" s="580"/>
      <c r="N425" s="580"/>
      <c r="O425" s="580"/>
      <c r="P425" s="581"/>
      <c r="Q425" s="580"/>
      <c r="R425" s="581"/>
      <c r="S425" s="580"/>
      <c r="T425" s="581">
        <v>0</v>
      </c>
      <c r="U425" s="580"/>
      <c r="V425" s="581">
        <v>0</v>
      </c>
      <c r="W425" s="580"/>
      <c r="X425" s="581">
        <v>0</v>
      </c>
      <c r="Y425" s="580"/>
      <c r="Z425" s="581">
        <v>0</v>
      </c>
      <c r="AA425" s="580"/>
      <c r="AB425" s="580"/>
      <c r="AC425" s="580"/>
      <c r="AD425" s="581">
        <v>0</v>
      </c>
      <c r="AE425" s="580"/>
      <c r="AF425" s="581">
        <v>0</v>
      </c>
      <c r="AG425" s="580"/>
      <c r="AH425" s="587"/>
      <c r="AI425" s="580"/>
      <c r="AJ425" s="581">
        <v>0</v>
      </c>
    </row>
    <row r="426" spans="1:36">
      <c r="A426" s="580"/>
      <c r="B426" s="580"/>
      <c r="C426" s="580"/>
      <c r="D426" s="580"/>
      <c r="E426" s="580" t="s">
        <v>3472</v>
      </c>
      <c r="F426" s="580" t="s">
        <v>3291</v>
      </c>
      <c r="G426" s="580"/>
      <c r="H426" s="580" t="s">
        <v>3473</v>
      </c>
      <c r="I426" s="580"/>
      <c r="J426" s="580" t="s">
        <v>3474</v>
      </c>
      <c r="K426" s="580"/>
      <c r="L426" s="580"/>
      <c r="M426" s="580"/>
      <c r="N426" s="580"/>
      <c r="O426" s="580"/>
      <c r="P426" s="581"/>
      <c r="Q426" s="580"/>
      <c r="R426" s="581"/>
      <c r="S426" s="580"/>
      <c r="T426" s="581">
        <v>0</v>
      </c>
      <c r="U426" s="580"/>
      <c r="V426" s="581">
        <v>0</v>
      </c>
      <c r="W426" s="580"/>
      <c r="X426" s="581">
        <v>0</v>
      </c>
      <c r="Y426" s="580"/>
      <c r="Z426" s="581">
        <v>0</v>
      </c>
      <c r="AA426" s="580"/>
      <c r="AB426" s="580"/>
      <c r="AC426" s="580"/>
      <c r="AD426" s="581">
        <v>0</v>
      </c>
      <c r="AE426" s="580"/>
      <c r="AF426" s="581">
        <v>0</v>
      </c>
      <c r="AG426" s="580"/>
      <c r="AH426" s="587"/>
      <c r="AI426" s="580"/>
      <c r="AJ426" s="581">
        <v>0</v>
      </c>
    </row>
    <row r="427" spans="1:36">
      <c r="A427" s="580"/>
      <c r="B427" s="580"/>
      <c r="C427" s="580"/>
      <c r="D427" s="580"/>
      <c r="E427" s="580" t="s">
        <v>3475</v>
      </c>
      <c r="F427" s="580" t="s">
        <v>3291</v>
      </c>
      <c r="G427" s="580"/>
      <c r="H427" s="580" t="s">
        <v>3476</v>
      </c>
      <c r="I427" s="580"/>
      <c r="J427" s="580" t="s">
        <v>3477</v>
      </c>
      <c r="K427" s="580"/>
      <c r="L427" s="580"/>
      <c r="M427" s="580"/>
      <c r="N427" s="580"/>
      <c r="O427" s="580"/>
      <c r="P427" s="581"/>
      <c r="Q427" s="580"/>
      <c r="R427" s="581"/>
      <c r="S427" s="580"/>
      <c r="T427" s="581">
        <v>0</v>
      </c>
      <c r="U427" s="580"/>
      <c r="V427" s="581">
        <v>0</v>
      </c>
      <c r="W427" s="580"/>
      <c r="X427" s="581">
        <v>0</v>
      </c>
      <c r="Y427" s="580"/>
      <c r="Z427" s="581">
        <v>0</v>
      </c>
      <c r="AA427" s="580"/>
      <c r="AB427" s="580"/>
      <c r="AC427" s="580"/>
      <c r="AD427" s="581">
        <v>0</v>
      </c>
      <c r="AE427" s="580"/>
      <c r="AF427" s="581">
        <v>0</v>
      </c>
      <c r="AG427" s="580"/>
      <c r="AH427" s="587"/>
      <c r="AI427" s="580"/>
      <c r="AJ427" s="581">
        <v>0</v>
      </c>
    </row>
    <row r="428" spans="1:36">
      <c r="A428" s="580"/>
      <c r="B428" s="580"/>
      <c r="C428" s="580"/>
      <c r="D428" s="580"/>
      <c r="E428" s="580" t="s">
        <v>3478</v>
      </c>
      <c r="F428" s="580" t="s">
        <v>3291</v>
      </c>
      <c r="G428" s="580"/>
      <c r="H428" s="580" t="s">
        <v>3479</v>
      </c>
      <c r="I428" s="580"/>
      <c r="J428" s="580" t="s">
        <v>3480</v>
      </c>
      <c r="K428" s="580"/>
      <c r="L428" s="580"/>
      <c r="M428" s="580"/>
      <c r="N428" s="580"/>
      <c r="O428" s="580"/>
      <c r="P428" s="581"/>
      <c r="Q428" s="580"/>
      <c r="R428" s="581"/>
      <c r="S428" s="580"/>
      <c r="T428" s="581">
        <v>0</v>
      </c>
      <c r="U428" s="580"/>
      <c r="V428" s="581">
        <v>0</v>
      </c>
      <c r="W428" s="580"/>
      <c r="X428" s="581">
        <v>0</v>
      </c>
      <c r="Y428" s="580"/>
      <c r="Z428" s="581">
        <v>0</v>
      </c>
      <c r="AA428" s="580"/>
      <c r="AB428" s="580"/>
      <c r="AC428" s="580"/>
      <c r="AD428" s="581">
        <v>0</v>
      </c>
      <c r="AE428" s="580"/>
      <c r="AF428" s="581">
        <v>0</v>
      </c>
      <c r="AG428" s="580"/>
      <c r="AH428" s="587"/>
      <c r="AI428" s="580"/>
      <c r="AJ428" s="581">
        <v>0</v>
      </c>
    </row>
    <row r="429" spans="1:36">
      <c r="A429" s="580"/>
      <c r="B429" s="580"/>
      <c r="C429" s="580"/>
      <c r="D429" s="580"/>
      <c r="E429" s="580" t="s">
        <v>3481</v>
      </c>
      <c r="F429" s="580" t="s">
        <v>3291</v>
      </c>
      <c r="G429" s="580"/>
      <c r="H429" s="580" t="s">
        <v>3482</v>
      </c>
      <c r="I429" s="580"/>
      <c r="J429" s="580" t="s">
        <v>3483</v>
      </c>
      <c r="K429" s="580"/>
      <c r="L429" s="580"/>
      <c r="M429" s="580"/>
      <c r="N429" s="580"/>
      <c r="O429" s="580"/>
      <c r="P429" s="581"/>
      <c r="Q429" s="580"/>
      <c r="R429" s="581"/>
      <c r="S429" s="580"/>
      <c r="T429" s="581">
        <v>0</v>
      </c>
      <c r="U429" s="580"/>
      <c r="V429" s="581">
        <v>0</v>
      </c>
      <c r="W429" s="580"/>
      <c r="X429" s="581">
        <v>0</v>
      </c>
      <c r="Y429" s="580"/>
      <c r="Z429" s="581">
        <v>0</v>
      </c>
      <c r="AA429" s="580"/>
      <c r="AB429" s="580"/>
      <c r="AC429" s="580"/>
      <c r="AD429" s="581">
        <v>0</v>
      </c>
      <c r="AE429" s="580"/>
      <c r="AF429" s="581">
        <v>0</v>
      </c>
      <c r="AG429" s="580"/>
      <c r="AH429" s="587"/>
      <c r="AI429" s="580"/>
      <c r="AJ429" s="581">
        <v>0</v>
      </c>
    </row>
    <row r="430" spans="1:36">
      <c r="A430" s="580"/>
      <c r="B430" s="580"/>
      <c r="C430" s="580"/>
      <c r="D430" s="580"/>
      <c r="E430" s="580" t="s">
        <v>3484</v>
      </c>
      <c r="F430" s="580" t="s">
        <v>3291</v>
      </c>
      <c r="G430" s="580"/>
      <c r="H430" s="580" t="s">
        <v>3485</v>
      </c>
      <c r="I430" s="580"/>
      <c r="J430" s="580" t="s">
        <v>3486</v>
      </c>
      <c r="K430" s="580"/>
      <c r="L430" s="580"/>
      <c r="M430" s="580"/>
      <c r="N430" s="580"/>
      <c r="O430" s="580"/>
      <c r="P430" s="581"/>
      <c r="Q430" s="580"/>
      <c r="R430" s="581"/>
      <c r="S430" s="580"/>
      <c r="T430" s="581">
        <v>0</v>
      </c>
      <c r="U430" s="580"/>
      <c r="V430" s="581">
        <v>0</v>
      </c>
      <c r="W430" s="580"/>
      <c r="X430" s="581">
        <v>0</v>
      </c>
      <c r="Y430" s="580"/>
      <c r="Z430" s="581">
        <v>0</v>
      </c>
      <c r="AA430" s="580"/>
      <c r="AB430" s="580"/>
      <c r="AC430" s="580"/>
      <c r="AD430" s="581">
        <v>0</v>
      </c>
      <c r="AE430" s="580"/>
      <c r="AF430" s="581">
        <v>0</v>
      </c>
      <c r="AG430" s="580"/>
      <c r="AH430" s="587"/>
      <c r="AI430" s="580"/>
      <c r="AJ430" s="581">
        <v>0</v>
      </c>
    </row>
    <row r="431" spans="1:36">
      <c r="A431" s="580"/>
      <c r="B431" s="580"/>
      <c r="C431" s="580"/>
      <c r="D431" s="580"/>
      <c r="E431" s="580" t="s">
        <v>3487</v>
      </c>
      <c r="F431" s="580" t="s">
        <v>3291</v>
      </c>
      <c r="G431" s="580"/>
      <c r="H431" s="580" t="s">
        <v>3488</v>
      </c>
      <c r="I431" s="580"/>
      <c r="J431" s="580" t="s">
        <v>3489</v>
      </c>
      <c r="K431" s="580"/>
      <c r="L431" s="580"/>
      <c r="M431" s="580"/>
      <c r="N431" s="580"/>
      <c r="O431" s="580"/>
      <c r="P431" s="581"/>
      <c r="Q431" s="580"/>
      <c r="R431" s="581"/>
      <c r="S431" s="580"/>
      <c r="T431" s="581">
        <v>0</v>
      </c>
      <c r="U431" s="580"/>
      <c r="V431" s="581">
        <v>0</v>
      </c>
      <c r="W431" s="580"/>
      <c r="X431" s="581">
        <v>0</v>
      </c>
      <c r="Y431" s="580"/>
      <c r="Z431" s="581">
        <v>0</v>
      </c>
      <c r="AA431" s="580"/>
      <c r="AB431" s="580"/>
      <c r="AC431" s="580"/>
      <c r="AD431" s="581">
        <v>0</v>
      </c>
      <c r="AE431" s="580"/>
      <c r="AF431" s="581">
        <v>0</v>
      </c>
      <c r="AG431" s="580"/>
      <c r="AH431" s="587"/>
      <c r="AI431" s="580"/>
      <c r="AJ431" s="581">
        <v>0</v>
      </c>
    </row>
    <row r="432" spans="1:36">
      <c r="A432" s="580"/>
      <c r="B432" s="580"/>
      <c r="C432" s="580"/>
      <c r="D432" s="580"/>
      <c r="E432" s="580" t="s">
        <v>3490</v>
      </c>
      <c r="F432" s="580" t="s">
        <v>3291</v>
      </c>
      <c r="G432" s="580"/>
      <c r="H432" s="580" t="s">
        <v>3491</v>
      </c>
      <c r="I432" s="580"/>
      <c r="J432" s="580" t="s">
        <v>3492</v>
      </c>
      <c r="K432" s="580"/>
      <c r="L432" s="580"/>
      <c r="M432" s="580"/>
      <c r="N432" s="580"/>
      <c r="O432" s="580"/>
      <c r="P432" s="581"/>
      <c r="Q432" s="580"/>
      <c r="R432" s="581"/>
      <c r="S432" s="580"/>
      <c r="T432" s="581">
        <v>0</v>
      </c>
      <c r="U432" s="580"/>
      <c r="V432" s="581">
        <v>0</v>
      </c>
      <c r="W432" s="580"/>
      <c r="X432" s="581">
        <v>0</v>
      </c>
      <c r="Y432" s="580"/>
      <c r="Z432" s="581">
        <v>0</v>
      </c>
      <c r="AA432" s="580"/>
      <c r="AB432" s="580"/>
      <c r="AC432" s="580"/>
      <c r="AD432" s="581">
        <v>0</v>
      </c>
      <c r="AE432" s="580"/>
      <c r="AF432" s="581">
        <v>0</v>
      </c>
      <c r="AG432" s="580"/>
      <c r="AH432" s="587"/>
      <c r="AI432" s="580"/>
      <c r="AJ432" s="581">
        <v>0</v>
      </c>
    </row>
    <row r="433" spans="1:36">
      <c r="A433" s="580"/>
      <c r="B433" s="580"/>
      <c r="C433" s="580"/>
      <c r="D433" s="580"/>
      <c r="E433" s="580" t="s">
        <v>3493</v>
      </c>
      <c r="F433" s="580" t="s">
        <v>3291</v>
      </c>
      <c r="G433" s="580"/>
      <c r="H433" s="580" t="s">
        <v>3494</v>
      </c>
      <c r="I433" s="580"/>
      <c r="J433" s="580" t="s">
        <v>3495</v>
      </c>
      <c r="K433" s="580"/>
      <c r="L433" s="580"/>
      <c r="M433" s="580"/>
      <c r="N433" s="580"/>
      <c r="O433" s="580"/>
      <c r="P433" s="581"/>
      <c r="Q433" s="580"/>
      <c r="R433" s="581"/>
      <c r="S433" s="580"/>
      <c r="T433" s="581">
        <v>0</v>
      </c>
      <c r="U433" s="580"/>
      <c r="V433" s="581">
        <v>0</v>
      </c>
      <c r="W433" s="580"/>
      <c r="X433" s="581">
        <v>0</v>
      </c>
      <c r="Y433" s="580"/>
      <c r="Z433" s="581">
        <v>0</v>
      </c>
      <c r="AA433" s="580"/>
      <c r="AB433" s="580"/>
      <c r="AC433" s="580"/>
      <c r="AD433" s="581">
        <v>0</v>
      </c>
      <c r="AE433" s="580"/>
      <c r="AF433" s="581">
        <v>0</v>
      </c>
      <c r="AG433" s="580"/>
      <c r="AH433" s="587"/>
      <c r="AI433" s="580"/>
      <c r="AJ433" s="581">
        <v>0</v>
      </c>
    </row>
    <row r="434" spans="1:36">
      <c r="A434" s="580"/>
      <c r="B434" s="580"/>
      <c r="C434" s="580"/>
      <c r="D434" s="580"/>
      <c r="E434" s="580" t="s">
        <v>3496</v>
      </c>
      <c r="F434" s="580" t="s">
        <v>3291</v>
      </c>
      <c r="G434" s="580"/>
      <c r="H434" s="580" t="s">
        <v>3497</v>
      </c>
      <c r="I434" s="580"/>
      <c r="J434" s="580" t="s">
        <v>3498</v>
      </c>
      <c r="K434" s="580"/>
      <c r="L434" s="580"/>
      <c r="M434" s="580"/>
      <c r="N434" s="580"/>
      <c r="O434" s="580"/>
      <c r="P434" s="581"/>
      <c r="Q434" s="580"/>
      <c r="R434" s="581"/>
      <c r="S434" s="580"/>
      <c r="T434" s="581">
        <v>0</v>
      </c>
      <c r="U434" s="580"/>
      <c r="V434" s="581">
        <v>0</v>
      </c>
      <c r="W434" s="580"/>
      <c r="X434" s="581">
        <v>0</v>
      </c>
      <c r="Y434" s="580"/>
      <c r="Z434" s="581">
        <v>0</v>
      </c>
      <c r="AA434" s="580"/>
      <c r="AB434" s="580"/>
      <c r="AC434" s="580"/>
      <c r="AD434" s="581">
        <v>0</v>
      </c>
      <c r="AE434" s="580"/>
      <c r="AF434" s="581">
        <v>0</v>
      </c>
      <c r="AG434" s="580"/>
      <c r="AH434" s="587"/>
      <c r="AI434" s="580"/>
      <c r="AJ434" s="581">
        <v>0</v>
      </c>
    </row>
    <row r="435" spans="1:36">
      <c r="A435" s="580"/>
      <c r="B435" s="580"/>
      <c r="C435" s="580"/>
      <c r="D435" s="580"/>
      <c r="E435" s="580" t="s">
        <v>3499</v>
      </c>
      <c r="F435" s="580" t="s">
        <v>3291</v>
      </c>
      <c r="G435" s="580"/>
      <c r="H435" s="580" t="s">
        <v>3500</v>
      </c>
      <c r="I435" s="580"/>
      <c r="J435" s="580" t="s">
        <v>3501</v>
      </c>
      <c r="K435" s="580"/>
      <c r="L435" s="580"/>
      <c r="M435" s="580"/>
      <c r="N435" s="580"/>
      <c r="O435" s="580"/>
      <c r="P435" s="581"/>
      <c r="Q435" s="580"/>
      <c r="R435" s="581"/>
      <c r="S435" s="580"/>
      <c r="T435" s="581">
        <v>0</v>
      </c>
      <c r="U435" s="580"/>
      <c r="V435" s="581">
        <v>0</v>
      </c>
      <c r="W435" s="580"/>
      <c r="X435" s="581">
        <v>0</v>
      </c>
      <c r="Y435" s="580"/>
      <c r="Z435" s="581">
        <v>0</v>
      </c>
      <c r="AA435" s="580"/>
      <c r="AB435" s="580"/>
      <c r="AC435" s="580"/>
      <c r="AD435" s="581">
        <v>0</v>
      </c>
      <c r="AE435" s="580"/>
      <c r="AF435" s="581">
        <v>0</v>
      </c>
      <c r="AG435" s="580"/>
      <c r="AH435" s="587"/>
      <c r="AI435" s="580"/>
      <c r="AJ435" s="581">
        <v>0</v>
      </c>
    </row>
    <row r="436" spans="1:36">
      <c r="A436" s="580"/>
      <c r="B436" s="580"/>
      <c r="C436" s="580"/>
      <c r="D436" s="580"/>
      <c r="E436" s="580" t="s">
        <v>3502</v>
      </c>
      <c r="F436" s="580" t="s">
        <v>3291</v>
      </c>
      <c r="G436" s="580"/>
      <c r="H436" s="580" t="s">
        <v>3503</v>
      </c>
      <c r="I436" s="580"/>
      <c r="J436" s="580" t="s">
        <v>3504</v>
      </c>
      <c r="K436" s="580"/>
      <c r="L436" s="580"/>
      <c r="M436" s="580"/>
      <c r="N436" s="580"/>
      <c r="O436" s="580"/>
      <c r="P436" s="581"/>
      <c r="Q436" s="580"/>
      <c r="R436" s="581"/>
      <c r="S436" s="580"/>
      <c r="T436" s="581">
        <v>0</v>
      </c>
      <c r="U436" s="580"/>
      <c r="V436" s="581">
        <v>0</v>
      </c>
      <c r="W436" s="580"/>
      <c r="X436" s="581">
        <v>0</v>
      </c>
      <c r="Y436" s="580"/>
      <c r="Z436" s="581">
        <v>0</v>
      </c>
      <c r="AA436" s="580"/>
      <c r="AB436" s="580"/>
      <c r="AC436" s="580"/>
      <c r="AD436" s="581">
        <v>0</v>
      </c>
      <c r="AE436" s="580"/>
      <c r="AF436" s="581">
        <v>0</v>
      </c>
      <c r="AG436" s="580"/>
      <c r="AH436" s="587"/>
      <c r="AI436" s="580"/>
      <c r="AJ436" s="581">
        <v>0</v>
      </c>
    </row>
    <row r="437" spans="1:36">
      <c r="A437" s="580"/>
      <c r="B437" s="580"/>
      <c r="C437" s="580"/>
      <c r="D437" s="580"/>
      <c r="E437" s="580" t="s">
        <v>3505</v>
      </c>
      <c r="F437" s="580" t="s">
        <v>3291</v>
      </c>
      <c r="G437" s="580"/>
      <c r="H437" s="580" t="s">
        <v>3506</v>
      </c>
      <c r="I437" s="580"/>
      <c r="J437" s="580" t="s">
        <v>3507</v>
      </c>
      <c r="K437" s="580"/>
      <c r="L437" s="580"/>
      <c r="M437" s="580"/>
      <c r="N437" s="580"/>
      <c r="O437" s="580"/>
      <c r="P437" s="581"/>
      <c r="Q437" s="580"/>
      <c r="R437" s="581"/>
      <c r="S437" s="580"/>
      <c r="T437" s="581">
        <v>0</v>
      </c>
      <c r="U437" s="580"/>
      <c r="V437" s="581">
        <v>0</v>
      </c>
      <c r="W437" s="580"/>
      <c r="X437" s="581">
        <v>0</v>
      </c>
      <c r="Y437" s="580"/>
      <c r="Z437" s="581">
        <v>0</v>
      </c>
      <c r="AA437" s="580"/>
      <c r="AB437" s="580"/>
      <c r="AC437" s="580"/>
      <c r="AD437" s="581">
        <v>0</v>
      </c>
      <c r="AE437" s="580"/>
      <c r="AF437" s="581">
        <v>0</v>
      </c>
      <c r="AG437" s="580"/>
      <c r="AH437" s="587"/>
      <c r="AI437" s="580"/>
      <c r="AJ437" s="581">
        <v>0</v>
      </c>
    </row>
    <row r="438" spans="1:36">
      <c r="A438" s="580"/>
      <c r="B438" s="580"/>
      <c r="C438" s="580"/>
      <c r="D438" s="580"/>
      <c r="E438" s="580" t="s">
        <v>3508</v>
      </c>
      <c r="F438" s="580" t="s">
        <v>3291</v>
      </c>
      <c r="G438" s="580"/>
      <c r="H438" s="580" t="s">
        <v>3509</v>
      </c>
      <c r="I438" s="580"/>
      <c r="J438" s="580" t="s">
        <v>3510</v>
      </c>
      <c r="K438" s="580"/>
      <c r="L438" s="580"/>
      <c r="M438" s="580"/>
      <c r="N438" s="580"/>
      <c r="O438" s="580"/>
      <c r="P438" s="581"/>
      <c r="Q438" s="580"/>
      <c r="R438" s="581"/>
      <c r="S438" s="580"/>
      <c r="T438" s="581">
        <v>0</v>
      </c>
      <c r="U438" s="580"/>
      <c r="V438" s="581">
        <v>0</v>
      </c>
      <c r="W438" s="580"/>
      <c r="X438" s="581">
        <v>0</v>
      </c>
      <c r="Y438" s="580"/>
      <c r="Z438" s="581">
        <v>0</v>
      </c>
      <c r="AA438" s="580"/>
      <c r="AB438" s="580"/>
      <c r="AC438" s="580"/>
      <c r="AD438" s="581">
        <v>0</v>
      </c>
      <c r="AE438" s="580"/>
      <c r="AF438" s="581">
        <v>0</v>
      </c>
      <c r="AG438" s="580"/>
      <c r="AH438" s="587"/>
      <c r="AI438" s="580"/>
      <c r="AJ438" s="581">
        <v>0</v>
      </c>
    </row>
    <row r="439" spans="1:36">
      <c r="A439" s="580"/>
      <c r="B439" s="580"/>
      <c r="C439" s="580"/>
      <c r="D439" s="580"/>
      <c r="E439" s="580" t="s">
        <v>3511</v>
      </c>
      <c r="F439" s="580" t="s">
        <v>3291</v>
      </c>
      <c r="G439" s="580"/>
      <c r="H439" s="580" t="s">
        <v>3512</v>
      </c>
      <c r="I439" s="580"/>
      <c r="J439" s="580" t="s">
        <v>3513</v>
      </c>
      <c r="K439" s="580"/>
      <c r="L439" s="580"/>
      <c r="M439" s="580"/>
      <c r="N439" s="580"/>
      <c r="O439" s="580"/>
      <c r="P439" s="581"/>
      <c r="Q439" s="580"/>
      <c r="R439" s="581"/>
      <c r="S439" s="580"/>
      <c r="T439" s="581">
        <v>0</v>
      </c>
      <c r="U439" s="580"/>
      <c r="V439" s="581">
        <v>0</v>
      </c>
      <c r="W439" s="580"/>
      <c r="X439" s="581">
        <v>0</v>
      </c>
      <c r="Y439" s="580"/>
      <c r="Z439" s="581">
        <v>0</v>
      </c>
      <c r="AA439" s="580"/>
      <c r="AB439" s="580"/>
      <c r="AC439" s="580"/>
      <c r="AD439" s="581">
        <v>0</v>
      </c>
      <c r="AE439" s="580"/>
      <c r="AF439" s="581">
        <v>0</v>
      </c>
      <c r="AG439" s="580"/>
      <c r="AH439" s="587"/>
      <c r="AI439" s="580"/>
      <c r="AJ439" s="581">
        <v>0</v>
      </c>
    </row>
    <row r="440" spans="1:36">
      <c r="A440" s="580"/>
      <c r="B440" s="580"/>
      <c r="C440" s="580"/>
      <c r="D440" s="580"/>
      <c r="E440" s="580" t="s">
        <v>3514</v>
      </c>
      <c r="F440" s="580" t="s">
        <v>3291</v>
      </c>
      <c r="G440" s="580"/>
      <c r="H440" s="580" t="s">
        <v>3515</v>
      </c>
      <c r="I440" s="580"/>
      <c r="J440" s="580" t="s">
        <v>3516</v>
      </c>
      <c r="K440" s="580"/>
      <c r="L440" s="580"/>
      <c r="M440" s="580"/>
      <c r="N440" s="580"/>
      <c r="O440" s="580"/>
      <c r="P440" s="581"/>
      <c r="Q440" s="580"/>
      <c r="R440" s="581"/>
      <c r="S440" s="580"/>
      <c r="T440" s="581">
        <v>0</v>
      </c>
      <c r="U440" s="580"/>
      <c r="V440" s="581">
        <v>0</v>
      </c>
      <c r="W440" s="580"/>
      <c r="X440" s="581">
        <v>0</v>
      </c>
      <c r="Y440" s="580"/>
      <c r="Z440" s="581">
        <v>0</v>
      </c>
      <c r="AA440" s="580"/>
      <c r="AB440" s="580"/>
      <c r="AC440" s="580"/>
      <c r="AD440" s="581">
        <v>0</v>
      </c>
      <c r="AE440" s="580"/>
      <c r="AF440" s="581">
        <v>0</v>
      </c>
      <c r="AG440" s="580"/>
      <c r="AH440" s="587"/>
      <c r="AI440" s="580"/>
      <c r="AJ440" s="581">
        <v>0</v>
      </c>
    </row>
    <row r="441" spans="1:36">
      <c r="A441" s="580"/>
      <c r="B441" s="580"/>
      <c r="C441" s="580"/>
      <c r="D441" s="580"/>
      <c r="E441" s="580" t="s">
        <v>3517</v>
      </c>
      <c r="F441" s="580" t="s">
        <v>3291</v>
      </c>
      <c r="G441" s="580"/>
      <c r="H441" s="580" t="s">
        <v>3518</v>
      </c>
      <c r="I441" s="580"/>
      <c r="J441" s="580" t="s">
        <v>3519</v>
      </c>
      <c r="K441" s="580"/>
      <c r="L441" s="580"/>
      <c r="M441" s="580"/>
      <c r="N441" s="580"/>
      <c r="O441" s="580"/>
      <c r="P441" s="581"/>
      <c r="Q441" s="580"/>
      <c r="R441" s="581"/>
      <c r="S441" s="580"/>
      <c r="T441" s="581">
        <v>0</v>
      </c>
      <c r="U441" s="580"/>
      <c r="V441" s="581">
        <v>0</v>
      </c>
      <c r="W441" s="580"/>
      <c r="X441" s="581">
        <v>0</v>
      </c>
      <c r="Y441" s="580"/>
      <c r="Z441" s="581">
        <v>0</v>
      </c>
      <c r="AA441" s="580"/>
      <c r="AB441" s="580"/>
      <c r="AC441" s="580"/>
      <c r="AD441" s="581">
        <v>0</v>
      </c>
      <c r="AE441" s="580"/>
      <c r="AF441" s="581">
        <v>0</v>
      </c>
      <c r="AG441" s="580"/>
      <c r="AH441" s="587"/>
      <c r="AI441" s="580"/>
      <c r="AJ441" s="581">
        <v>0</v>
      </c>
    </row>
    <row r="442" spans="1:36">
      <c r="A442" s="580"/>
      <c r="B442" s="580"/>
      <c r="C442" s="580"/>
      <c r="D442" s="580"/>
      <c r="E442" s="580" t="s">
        <v>3520</v>
      </c>
      <c r="F442" s="580" t="s">
        <v>3291</v>
      </c>
      <c r="G442" s="580"/>
      <c r="H442" s="580" t="s">
        <v>3521</v>
      </c>
      <c r="I442" s="580"/>
      <c r="J442" s="580" t="s">
        <v>3522</v>
      </c>
      <c r="K442" s="580"/>
      <c r="L442" s="580"/>
      <c r="M442" s="580"/>
      <c r="N442" s="580"/>
      <c r="O442" s="580"/>
      <c r="P442" s="581"/>
      <c r="Q442" s="580"/>
      <c r="R442" s="581"/>
      <c r="S442" s="580"/>
      <c r="T442" s="581">
        <v>0</v>
      </c>
      <c r="U442" s="580"/>
      <c r="V442" s="581">
        <v>0</v>
      </c>
      <c r="W442" s="580"/>
      <c r="X442" s="581">
        <v>0</v>
      </c>
      <c r="Y442" s="580"/>
      <c r="Z442" s="581">
        <v>0</v>
      </c>
      <c r="AA442" s="580"/>
      <c r="AB442" s="580"/>
      <c r="AC442" s="580"/>
      <c r="AD442" s="581">
        <v>0</v>
      </c>
      <c r="AE442" s="580"/>
      <c r="AF442" s="581">
        <v>0</v>
      </c>
      <c r="AG442" s="580"/>
      <c r="AH442" s="587"/>
      <c r="AI442" s="580"/>
      <c r="AJ442" s="581">
        <v>0</v>
      </c>
    </row>
    <row r="443" spans="1:36">
      <c r="A443" s="580"/>
      <c r="B443" s="580"/>
      <c r="C443" s="580"/>
      <c r="D443" s="580"/>
      <c r="E443" s="580" t="s">
        <v>3523</v>
      </c>
      <c r="F443" s="580" t="s">
        <v>3291</v>
      </c>
      <c r="G443" s="580"/>
      <c r="H443" s="580" t="s">
        <v>3524</v>
      </c>
      <c r="I443" s="580"/>
      <c r="J443" s="580" t="s">
        <v>3525</v>
      </c>
      <c r="K443" s="580"/>
      <c r="L443" s="580"/>
      <c r="M443" s="580"/>
      <c r="N443" s="580"/>
      <c r="O443" s="580"/>
      <c r="P443" s="581"/>
      <c r="Q443" s="580"/>
      <c r="R443" s="581"/>
      <c r="S443" s="580"/>
      <c r="T443" s="581">
        <v>0</v>
      </c>
      <c r="U443" s="580"/>
      <c r="V443" s="581">
        <v>0</v>
      </c>
      <c r="W443" s="580"/>
      <c r="X443" s="581">
        <v>0</v>
      </c>
      <c r="Y443" s="580"/>
      <c r="Z443" s="581">
        <v>0</v>
      </c>
      <c r="AA443" s="580"/>
      <c r="AB443" s="580"/>
      <c r="AC443" s="580"/>
      <c r="AD443" s="581">
        <v>0</v>
      </c>
      <c r="AE443" s="580"/>
      <c r="AF443" s="581">
        <v>0</v>
      </c>
      <c r="AG443" s="580"/>
      <c r="AH443" s="587"/>
      <c r="AI443" s="580"/>
      <c r="AJ443" s="581">
        <v>0</v>
      </c>
    </row>
    <row r="444" spans="1:36">
      <c r="A444" s="580"/>
      <c r="B444" s="580"/>
      <c r="C444" s="580"/>
      <c r="D444" s="580"/>
      <c r="E444" s="580" t="s">
        <v>3526</v>
      </c>
      <c r="F444" s="580" t="s">
        <v>3291</v>
      </c>
      <c r="G444" s="580"/>
      <c r="H444" s="580" t="s">
        <v>3527</v>
      </c>
      <c r="I444" s="580"/>
      <c r="J444" s="580" t="s">
        <v>3528</v>
      </c>
      <c r="K444" s="580"/>
      <c r="L444" s="580"/>
      <c r="M444" s="580"/>
      <c r="N444" s="580"/>
      <c r="O444" s="580"/>
      <c r="P444" s="581"/>
      <c r="Q444" s="580"/>
      <c r="R444" s="581"/>
      <c r="S444" s="580"/>
      <c r="T444" s="581">
        <v>0</v>
      </c>
      <c r="U444" s="580"/>
      <c r="V444" s="581">
        <v>0</v>
      </c>
      <c r="W444" s="580"/>
      <c r="X444" s="581">
        <v>0</v>
      </c>
      <c r="Y444" s="580"/>
      <c r="Z444" s="581">
        <v>0</v>
      </c>
      <c r="AA444" s="580"/>
      <c r="AB444" s="580"/>
      <c r="AC444" s="580"/>
      <c r="AD444" s="581">
        <v>0</v>
      </c>
      <c r="AE444" s="580"/>
      <c r="AF444" s="581">
        <v>0</v>
      </c>
      <c r="AG444" s="580"/>
      <c r="AH444" s="587"/>
      <c r="AI444" s="580"/>
      <c r="AJ444" s="581">
        <v>0</v>
      </c>
    </row>
    <row r="445" spans="1:36">
      <c r="A445" s="580"/>
      <c r="B445" s="580"/>
      <c r="C445" s="580"/>
      <c r="D445" s="580"/>
      <c r="E445" s="580" t="s">
        <v>3529</v>
      </c>
      <c r="F445" s="580" t="s">
        <v>3291</v>
      </c>
      <c r="G445" s="580"/>
      <c r="H445" s="580" t="s">
        <v>3530</v>
      </c>
      <c r="I445" s="580"/>
      <c r="J445" s="580" t="s">
        <v>3531</v>
      </c>
      <c r="K445" s="580"/>
      <c r="L445" s="580"/>
      <c r="M445" s="580"/>
      <c r="N445" s="580"/>
      <c r="O445" s="580"/>
      <c r="P445" s="581"/>
      <c r="Q445" s="580"/>
      <c r="R445" s="581"/>
      <c r="S445" s="580"/>
      <c r="T445" s="581">
        <v>0</v>
      </c>
      <c r="U445" s="580"/>
      <c r="V445" s="581">
        <v>0</v>
      </c>
      <c r="W445" s="580"/>
      <c r="X445" s="581">
        <v>0</v>
      </c>
      <c r="Y445" s="580"/>
      <c r="Z445" s="581">
        <v>0</v>
      </c>
      <c r="AA445" s="580"/>
      <c r="AB445" s="580"/>
      <c r="AC445" s="580"/>
      <c r="AD445" s="581">
        <v>0</v>
      </c>
      <c r="AE445" s="580"/>
      <c r="AF445" s="581">
        <v>0</v>
      </c>
      <c r="AG445" s="580"/>
      <c r="AH445" s="587"/>
      <c r="AI445" s="580"/>
      <c r="AJ445" s="581">
        <v>0</v>
      </c>
    </row>
    <row r="446" spans="1:36">
      <c r="A446" s="580"/>
      <c r="B446" s="580"/>
      <c r="C446" s="580"/>
      <c r="D446" s="580"/>
      <c r="E446" s="580" t="s">
        <v>3532</v>
      </c>
      <c r="F446" s="580" t="s">
        <v>3291</v>
      </c>
      <c r="G446" s="580"/>
      <c r="H446" s="580" t="s">
        <v>3533</v>
      </c>
      <c r="I446" s="580"/>
      <c r="J446" s="580" t="s">
        <v>3534</v>
      </c>
      <c r="K446" s="580"/>
      <c r="L446" s="580"/>
      <c r="M446" s="580"/>
      <c r="N446" s="580"/>
      <c r="O446" s="580"/>
      <c r="P446" s="581"/>
      <c r="Q446" s="580"/>
      <c r="R446" s="581"/>
      <c r="S446" s="580"/>
      <c r="T446" s="581">
        <v>0</v>
      </c>
      <c r="U446" s="580"/>
      <c r="V446" s="581">
        <v>0</v>
      </c>
      <c r="W446" s="580"/>
      <c r="X446" s="581">
        <v>0</v>
      </c>
      <c r="Y446" s="580"/>
      <c r="Z446" s="581">
        <v>0</v>
      </c>
      <c r="AA446" s="580"/>
      <c r="AB446" s="580"/>
      <c r="AC446" s="580"/>
      <c r="AD446" s="581">
        <v>0</v>
      </c>
      <c r="AE446" s="580"/>
      <c r="AF446" s="581">
        <v>0</v>
      </c>
      <c r="AG446" s="580"/>
      <c r="AH446" s="587"/>
      <c r="AI446" s="580"/>
      <c r="AJ446" s="581">
        <v>0</v>
      </c>
    </row>
    <row r="447" spans="1:36">
      <c r="A447" s="580"/>
      <c r="B447" s="580"/>
      <c r="C447" s="580"/>
      <c r="D447" s="580"/>
      <c r="E447" s="580" t="s">
        <v>3535</v>
      </c>
      <c r="F447" s="580" t="s">
        <v>3291</v>
      </c>
      <c r="G447" s="580"/>
      <c r="H447" s="580" t="s">
        <v>3536</v>
      </c>
      <c r="I447" s="580"/>
      <c r="J447" s="580" t="s">
        <v>3537</v>
      </c>
      <c r="K447" s="580"/>
      <c r="L447" s="580"/>
      <c r="M447" s="580"/>
      <c r="N447" s="580"/>
      <c r="O447" s="580"/>
      <c r="P447" s="581"/>
      <c r="Q447" s="580"/>
      <c r="R447" s="581"/>
      <c r="S447" s="580"/>
      <c r="T447" s="581">
        <v>0</v>
      </c>
      <c r="U447" s="580"/>
      <c r="V447" s="581">
        <v>0</v>
      </c>
      <c r="W447" s="580"/>
      <c r="X447" s="581">
        <v>0</v>
      </c>
      <c r="Y447" s="580"/>
      <c r="Z447" s="581">
        <v>0</v>
      </c>
      <c r="AA447" s="580"/>
      <c r="AB447" s="580"/>
      <c r="AC447" s="580"/>
      <c r="AD447" s="581">
        <v>0</v>
      </c>
      <c r="AE447" s="580"/>
      <c r="AF447" s="581">
        <v>0</v>
      </c>
      <c r="AG447" s="580"/>
      <c r="AH447" s="587"/>
      <c r="AI447" s="580"/>
      <c r="AJ447" s="581">
        <v>0</v>
      </c>
    </row>
    <row r="448" spans="1:36">
      <c r="A448" s="580"/>
      <c r="B448" s="580"/>
      <c r="C448" s="580"/>
      <c r="D448" s="580"/>
      <c r="E448" s="580" t="s">
        <v>3538</v>
      </c>
      <c r="F448" s="580" t="s">
        <v>3291</v>
      </c>
      <c r="G448" s="580"/>
      <c r="H448" s="580" t="s">
        <v>3539</v>
      </c>
      <c r="I448" s="580"/>
      <c r="J448" s="580" t="s">
        <v>3540</v>
      </c>
      <c r="K448" s="580"/>
      <c r="L448" s="580"/>
      <c r="M448" s="580"/>
      <c r="N448" s="580"/>
      <c r="O448" s="580"/>
      <c r="P448" s="581"/>
      <c r="Q448" s="580"/>
      <c r="R448" s="581"/>
      <c r="S448" s="580"/>
      <c r="T448" s="581">
        <v>0</v>
      </c>
      <c r="U448" s="580"/>
      <c r="V448" s="581">
        <v>0</v>
      </c>
      <c r="W448" s="580"/>
      <c r="X448" s="581">
        <v>0</v>
      </c>
      <c r="Y448" s="580"/>
      <c r="Z448" s="581">
        <v>0</v>
      </c>
      <c r="AA448" s="580"/>
      <c r="AB448" s="580"/>
      <c r="AC448" s="580"/>
      <c r="AD448" s="581">
        <v>0</v>
      </c>
      <c r="AE448" s="580"/>
      <c r="AF448" s="581">
        <v>0</v>
      </c>
      <c r="AG448" s="580"/>
      <c r="AH448" s="587"/>
      <c r="AI448" s="580"/>
      <c r="AJ448" s="581">
        <v>0</v>
      </c>
    </row>
    <row r="449" spans="1:36">
      <c r="A449" s="580"/>
      <c r="B449" s="580"/>
      <c r="C449" s="580"/>
      <c r="D449" s="580"/>
      <c r="E449" s="580" t="s">
        <v>3541</v>
      </c>
      <c r="F449" s="580" t="s">
        <v>3291</v>
      </c>
      <c r="G449" s="580"/>
      <c r="H449" s="580" t="s">
        <v>3542</v>
      </c>
      <c r="I449" s="580"/>
      <c r="J449" s="580" t="s">
        <v>3543</v>
      </c>
      <c r="K449" s="580"/>
      <c r="L449" s="580"/>
      <c r="M449" s="580"/>
      <c r="N449" s="580"/>
      <c r="O449" s="580"/>
      <c r="P449" s="581"/>
      <c r="Q449" s="580"/>
      <c r="R449" s="581"/>
      <c r="S449" s="580"/>
      <c r="T449" s="581">
        <v>0</v>
      </c>
      <c r="U449" s="580"/>
      <c r="V449" s="581">
        <v>0</v>
      </c>
      <c r="W449" s="580"/>
      <c r="X449" s="581">
        <v>0</v>
      </c>
      <c r="Y449" s="580"/>
      <c r="Z449" s="581">
        <v>0</v>
      </c>
      <c r="AA449" s="580"/>
      <c r="AB449" s="580"/>
      <c r="AC449" s="580"/>
      <c r="AD449" s="581">
        <v>0</v>
      </c>
      <c r="AE449" s="580"/>
      <c r="AF449" s="581">
        <v>0</v>
      </c>
      <c r="AG449" s="580"/>
      <c r="AH449" s="587"/>
      <c r="AI449" s="580"/>
      <c r="AJ449" s="581">
        <v>0</v>
      </c>
    </row>
    <row r="450" spans="1:36">
      <c r="A450" s="580"/>
      <c r="B450" s="580"/>
      <c r="C450" s="580"/>
      <c r="D450" s="580"/>
      <c r="E450" s="580" t="s">
        <v>3544</v>
      </c>
      <c r="F450" s="580" t="s">
        <v>3291</v>
      </c>
      <c r="G450" s="580"/>
      <c r="H450" s="580" t="s">
        <v>3545</v>
      </c>
      <c r="I450" s="580"/>
      <c r="J450" s="580" t="s">
        <v>3546</v>
      </c>
      <c r="K450" s="580"/>
      <c r="L450" s="580"/>
      <c r="M450" s="580"/>
      <c r="N450" s="580"/>
      <c r="O450" s="580"/>
      <c r="P450" s="581"/>
      <c r="Q450" s="580"/>
      <c r="R450" s="581"/>
      <c r="S450" s="580"/>
      <c r="T450" s="581">
        <v>0</v>
      </c>
      <c r="U450" s="580"/>
      <c r="V450" s="581">
        <v>0</v>
      </c>
      <c r="W450" s="580"/>
      <c r="X450" s="581">
        <v>0</v>
      </c>
      <c r="Y450" s="580"/>
      <c r="Z450" s="581">
        <v>0</v>
      </c>
      <c r="AA450" s="580"/>
      <c r="AB450" s="580"/>
      <c r="AC450" s="580"/>
      <c r="AD450" s="581">
        <v>0</v>
      </c>
      <c r="AE450" s="580"/>
      <c r="AF450" s="581">
        <v>0</v>
      </c>
      <c r="AG450" s="580"/>
      <c r="AH450" s="587"/>
      <c r="AI450" s="580"/>
      <c r="AJ450" s="581">
        <v>0</v>
      </c>
    </row>
    <row r="451" spans="1:36">
      <c r="A451" s="580"/>
      <c r="B451" s="580"/>
      <c r="C451" s="580"/>
      <c r="D451" s="580"/>
      <c r="E451" s="580" t="s">
        <v>3547</v>
      </c>
      <c r="F451" s="580" t="s">
        <v>3291</v>
      </c>
      <c r="G451" s="580"/>
      <c r="H451" s="580" t="s">
        <v>3548</v>
      </c>
      <c r="I451" s="580"/>
      <c r="J451" s="580" t="s">
        <v>3549</v>
      </c>
      <c r="K451" s="580"/>
      <c r="L451" s="580"/>
      <c r="M451" s="580"/>
      <c r="N451" s="580"/>
      <c r="O451" s="580"/>
      <c r="P451" s="581"/>
      <c r="Q451" s="580"/>
      <c r="R451" s="581"/>
      <c r="S451" s="580"/>
      <c r="T451" s="581">
        <v>0</v>
      </c>
      <c r="U451" s="580"/>
      <c r="V451" s="581">
        <v>0</v>
      </c>
      <c r="W451" s="580"/>
      <c r="X451" s="581">
        <v>0</v>
      </c>
      <c r="Y451" s="580"/>
      <c r="Z451" s="581">
        <v>0</v>
      </c>
      <c r="AA451" s="580"/>
      <c r="AB451" s="580"/>
      <c r="AC451" s="580"/>
      <c r="AD451" s="581">
        <v>0</v>
      </c>
      <c r="AE451" s="580"/>
      <c r="AF451" s="581">
        <v>0</v>
      </c>
      <c r="AG451" s="580"/>
      <c r="AH451" s="587"/>
      <c r="AI451" s="580"/>
      <c r="AJ451" s="581">
        <v>0</v>
      </c>
    </row>
    <row r="452" spans="1:36">
      <c r="A452" s="580"/>
      <c r="B452" s="580"/>
      <c r="C452" s="580"/>
      <c r="D452" s="580"/>
      <c r="E452" s="580" t="s">
        <v>3550</v>
      </c>
      <c r="F452" s="580" t="s">
        <v>3291</v>
      </c>
      <c r="G452" s="580"/>
      <c r="H452" s="580" t="s">
        <v>3551</v>
      </c>
      <c r="I452" s="580"/>
      <c r="J452" s="580" t="s">
        <v>3552</v>
      </c>
      <c r="K452" s="580"/>
      <c r="L452" s="580"/>
      <c r="M452" s="580"/>
      <c r="N452" s="580"/>
      <c r="O452" s="580"/>
      <c r="P452" s="581"/>
      <c r="Q452" s="580"/>
      <c r="R452" s="581"/>
      <c r="S452" s="580"/>
      <c r="T452" s="581">
        <v>0</v>
      </c>
      <c r="U452" s="580"/>
      <c r="V452" s="581">
        <v>0</v>
      </c>
      <c r="W452" s="580"/>
      <c r="X452" s="581">
        <v>0</v>
      </c>
      <c r="Y452" s="580"/>
      <c r="Z452" s="581">
        <v>0</v>
      </c>
      <c r="AA452" s="580"/>
      <c r="AB452" s="580"/>
      <c r="AC452" s="580"/>
      <c r="AD452" s="581">
        <v>0</v>
      </c>
      <c r="AE452" s="580"/>
      <c r="AF452" s="581">
        <v>0</v>
      </c>
      <c r="AG452" s="580"/>
      <c r="AH452" s="587"/>
      <c r="AI452" s="580"/>
      <c r="AJ452" s="581">
        <v>0</v>
      </c>
    </row>
    <row r="453" spans="1:36">
      <c r="A453" s="580"/>
      <c r="B453" s="580"/>
      <c r="C453" s="580"/>
      <c r="D453" s="580"/>
      <c r="E453" s="580" t="s">
        <v>3553</v>
      </c>
      <c r="F453" s="580" t="s">
        <v>3291</v>
      </c>
      <c r="G453" s="580"/>
      <c r="H453" s="580" t="s">
        <v>3554</v>
      </c>
      <c r="I453" s="580"/>
      <c r="J453" s="580" t="s">
        <v>3555</v>
      </c>
      <c r="K453" s="580"/>
      <c r="L453" s="580"/>
      <c r="M453" s="580"/>
      <c r="N453" s="580"/>
      <c r="O453" s="580"/>
      <c r="P453" s="581"/>
      <c r="Q453" s="580"/>
      <c r="R453" s="581"/>
      <c r="S453" s="580"/>
      <c r="T453" s="581">
        <v>0</v>
      </c>
      <c r="U453" s="580"/>
      <c r="V453" s="581">
        <v>0</v>
      </c>
      <c r="W453" s="580"/>
      <c r="X453" s="581">
        <v>0</v>
      </c>
      <c r="Y453" s="580"/>
      <c r="Z453" s="581">
        <v>0</v>
      </c>
      <c r="AA453" s="580"/>
      <c r="AB453" s="580"/>
      <c r="AC453" s="580"/>
      <c r="AD453" s="581">
        <v>0</v>
      </c>
      <c r="AE453" s="580"/>
      <c r="AF453" s="581">
        <v>0</v>
      </c>
      <c r="AG453" s="580"/>
      <c r="AH453" s="587"/>
      <c r="AI453" s="580"/>
      <c r="AJ453" s="581">
        <v>0</v>
      </c>
    </row>
    <row r="454" spans="1:36">
      <c r="A454" s="580"/>
      <c r="B454" s="580"/>
      <c r="C454" s="580"/>
      <c r="D454" s="580"/>
      <c r="E454" s="580" t="s">
        <v>3556</v>
      </c>
      <c r="F454" s="580" t="s">
        <v>3291</v>
      </c>
      <c r="G454" s="580"/>
      <c r="H454" s="580" t="s">
        <v>3557</v>
      </c>
      <c r="I454" s="580"/>
      <c r="J454" s="580" t="s">
        <v>3558</v>
      </c>
      <c r="K454" s="580"/>
      <c r="L454" s="580"/>
      <c r="M454" s="580"/>
      <c r="N454" s="580"/>
      <c r="O454" s="580"/>
      <c r="P454" s="581"/>
      <c r="Q454" s="580"/>
      <c r="R454" s="581"/>
      <c r="S454" s="580"/>
      <c r="T454" s="581">
        <v>0</v>
      </c>
      <c r="U454" s="580"/>
      <c r="V454" s="581">
        <v>0</v>
      </c>
      <c r="W454" s="580"/>
      <c r="X454" s="581">
        <v>0</v>
      </c>
      <c r="Y454" s="580"/>
      <c r="Z454" s="581">
        <v>0</v>
      </c>
      <c r="AA454" s="580"/>
      <c r="AB454" s="580"/>
      <c r="AC454" s="580"/>
      <c r="AD454" s="581">
        <v>0</v>
      </c>
      <c r="AE454" s="580"/>
      <c r="AF454" s="581">
        <v>0</v>
      </c>
      <c r="AG454" s="580"/>
      <c r="AH454" s="587"/>
      <c r="AI454" s="580"/>
      <c r="AJ454" s="581">
        <v>0</v>
      </c>
    </row>
    <row r="455" spans="1:36">
      <c r="A455" s="580"/>
      <c r="B455" s="580"/>
      <c r="C455" s="580"/>
      <c r="D455" s="580"/>
      <c r="E455" s="580" t="s">
        <v>3559</v>
      </c>
      <c r="F455" s="580" t="s">
        <v>3291</v>
      </c>
      <c r="G455" s="580"/>
      <c r="H455" s="580" t="s">
        <v>3560</v>
      </c>
      <c r="I455" s="580"/>
      <c r="J455" s="580" t="s">
        <v>3561</v>
      </c>
      <c r="K455" s="580"/>
      <c r="L455" s="580"/>
      <c r="M455" s="580"/>
      <c r="N455" s="580"/>
      <c r="O455" s="580"/>
      <c r="P455" s="581"/>
      <c r="Q455" s="580"/>
      <c r="R455" s="581"/>
      <c r="S455" s="580"/>
      <c r="T455" s="581">
        <v>0</v>
      </c>
      <c r="U455" s="580"/>
      <c r="V455" s="581">
        <v>0</v>
      </c>
      <c r="W455" s="580"/>
      <c r="X455" s="581">
        <v>0</v>
      </c>
      <c r="Y455" s="580"/>
      <c r="Z455" s="581">
        <v>0</v>
      </c>
      <c r="AA455" s="580"/>
      <c r="AB455" s="580"/>
      <c r="AC455" s="580"/>
      <c r="AD455" s="581">
        <v>0</v>
      </c>
      <c r="AE455" s="580"/>
      <c r="AF455" s="581">
        <v>0</v>
      </c>
      <c r="AG455" s="580"/>
      <c r="AH455" s="587"/>
      <c r="AI455" s="580"/>
      <c r="AJ455" s="581">
        <v>0</v>
      </c>
    </row>
    <row r="456" spans="1:36">
      <c r="A456" s="580"/>
      <c r="B456" s="580"/>
      <c r="C456" s="580"/>
      <c r="D456" s="580"/>
      <c r="E456" s="580" t="s">
        <v>3562</v>
      </c>
      <c r="F456" s="580" t="s">
        <v>3291</v>
      </c>
      <c r="G456" s="580"/>
      <c r="H456" s="580" t="s">
        <v>3563</v>
      </c>
      <c r="I456" s="580"/>
      <c r="J456" s="580" t="s">
        <v>3564</v>
      </c>
      <c r="K456" s="580"/>
      <c r="L456" s="580"/>
      <c r="M456" s="580"/>
      <c r="N456" s="580"/>
      <c r="O456" s="580"/>
      <c r="P456" s="581"/>
      <c r="Q456" s="580"/>
      <c r="R456" s="581"/>
      <c r="S456" s="580"/>
      <c r="T456" s="581">
        <v>0</v>
      </c>
      <c r="U456" s="580"/>
      <c r="V456" s="581">
        <v>0</v>
      </c>
      <c r="W456" s="580"/>
      <c r="X456" s="581">
        <v>0</v>
      </c>
      <c r="Y456" s="580"/>
      <c r="Z456" s="581">
        <v>0</v>
      </c>
      <c r="AA456" s="580"/>
      <c r="AB456" s="580"/>
      <c r="AC456" s="580"/>
      <c r="AD456" s="581">
        <v>0</v>
      </c>
      <c r="AE456" s="580"/>
      <c r="AF456" s="581">
        <v>0</v>
      </c>
      <c r="AG456" s="580"/>
      <c r="AH456" s="587"/>
      <c r="AI456" s="580"/>
      <c r="AJ456" s="581">
        <v>0</v>
      </c>
    </row>
    <row r="457" spans="1:36">
      <c r="A457" s="580"/>
      <c r="B457" s="580"/>
      <c r="C457" s="580"/>
      <c r="D457" s="580"/>
      <c r="E457" s="580" t="s">
        <v>3565</v>
      </c>
      <c r="F457" s="580" t="s">
        <v>3291</v>
      </c>
      <c r="G457" s="580"/>
      <c r="H457" s="580" t="s">
        <v>3566</v>
      </c>
      <c r="I457" s="580"/>
      <c r="J457" s="580" t="s">
        <v>3567</v>
      </c>
      <c r="K457" s="580"/>
      <c r="L457" s="580"/>
      <c r="M457" s="580"/>
      <c r="N457" s="580"/>
      <c r="O457" s="580"/>
      <c r="P457" s="581"/>
      <c r="Q457" s="580"/>
      <c r="R457" s="581"/>
      <c r="S457" s="580"/>
      <c r="T457" s="581">
        <v>0</v>
      </c>
      <c r="U457" s="580"/>
      <c r="V457" s="581">
        <v>0</v>
      </c>
      <c r="W457" s="580"/>
      <c r="X457" s="581">
        <v>0</v>
      </c>
      <c r="Y457" s="580"/>
      <c r="Z457" s="581">
        <v>0</v>
      </c>
      <c r="AA457" s="580"/>
      <c r="AB457" s="580"/>
      <c r="AC457" s="580"/>
      <c r="AD457" s="581">
        <v>0</v>
      </c>
      <c r="AE457" s="580"/>
      <c r="AF457" s="581">
        <v>0</v>
      </c>
      <c r="AG457" s="580"/>
      <c r="AH457" s="587"/>
      <c r="AI457" s="580"/>
      <c r="AJ457" s="581">
        <v>0</v>
      </c>
    </row>
    <row r="458" spans="1:36">
      <c r="A458" s="580"/>
      <c r="B458" s="580"/>
      <c r="C458" s="580"/>
      <c r="D458" s="580"/>
      <c r="E458" s="580" t="s">
        <v>3568</v>
      </c>
      <c r="F458" s="580" t="s">
        <v>3291</v>
      </c>
      <c r="G458" s="580"/>
      <c r="H458" s="580" t="s">
        <v>3569</v>
      </c>
      <c r="I458" s="580"/>
      <c r="J458" s="580" t="s">
        <v>3570</v>
      </c>
      <c r="K458" s="580"/>
      <c r="L458" s="580"/>
      <c r="M458" s="580"/>
      <c r="N458" s="580"/>
      <c r="O458" s="580"/>
      <c r="P458" s="581"/>
      <c r="Q458" s="580"/>
      <c r="R458" s="581"/>
      <c r="S458" s="580"/>
      <c r="T458" s="581">
        <v>0</v>
      </c>
      <c r="U458" s="580"/>
      <c r="V458" s="581">
        <v>0</v>
      </c>
      <c r="W458" s="580"/>
      <c r="X458" s="581">
        <v>0</v>
      </c>
      <c r="Y458" s="580"/>
      <c r="Z458" s="581">
        <v>0</v>
      </c>
      <c r="AA458" s="580"/>
      <c r="AB458" s="580"/>
      <c r="AC458" s="580"/>
      <c r="AD458" s="581">
        <v>0</v>
      </c>
      <c r="AE458" s="580"/>
      <c r="AF458" s="581">
        <v>0</v>
      </c>
      <c r="AG458" s="580"/>
      <c r="AH458" s="587"/>
      <c r="AI458" s="580"/>
      <c r="AJ458" s="581">
        <v>0</v>
      </c>
    </row>
    <row r="459" spans="1:36">
      <c r="A459" s="580"/>
      <c r="B459" s="580"/>
      <c r="C459" s="580"/>
      <c r="D459" s="580"/>
      <c r="E459" s="580" t="s">
        <v>3571</v>
      </c>
      <c r="F459" s="580" t="s">
        <v>3291</v>
      </c>
      <c r="G459" s="580"/>
      <c r="H459" s="580" t="s">
        <v>3572</v>
      </c>
      <c r="I459" s="580"/>
      <c r="J459" s="580" t="s">
        <v>3573</v>
      </c>
      <c r="K459" s="580"/>
      <c r="L459" s="580"/>
      <c r="M459" s="580"/>
      <c r="N459" s="580"/>
      <c r="O459" s="580"/>
      <c r="P459" s="581"/>
      <c r="Q459" s="580"/>
      <c r="R459" s="581"/>
      <c r="S459" s="580"/>
      <c r="T459" s="581">
        <v>0</v>
      </c>
      <c r="U459" s="580"/>
      <c r="V459" s="581">
        <v>0</v>
      </c>
      <c r="W459" s="580"/>
      <c r="X459" s="581">
        <v>0</v>
      </c>
      <c r="Y459" s="580"/>
      <c r="Z459" s="581">
        <v>0</v>
      </c>
      <c r="AA459" s="580"/>
      <c r="AB459" s="580"/>
      <c r="AC459" s="580"/>
      <c r="AD459" s="581">
        <v>0</v>
      </c>
      <c r="AE459" s="580"/>
      <c r="AF459" s="581">
        <v>0</v>
      </c>
      <c r="AG459" s="580"/>
      <c r="AH459" s="587"/>
      <c r="AI459" s="580"/>
      <c r="AJ459" s="581">
        <v>0</v>
      </c>
    </row>
    <row r="460" spans="1:36">
      <c r="A460" s="580"/>
      <c r="B460" s="580"/>
      <c r="C460" s="580"/>
      <c r="D460" s="580"/>
      <c r="E460" s="580" t="s">
        <v>3574</v>
      </c>
      <c r="F460" s="580" t="s">
        <v>3291</v>
      </c>
      <c r="G460" s="580"/>
      <c r="H460" s="580" t="s">
        <v>3575</v>
      </c>
      <c r="I460" s="580"/>
      <c r="J460" s="580" t="s">
        <v>3576</v>
      </c>
      <c r="K460" s="580"/>
      <c r="L460" s="580"/>
      <c r="M460" s="580"/>
      <c r="N460" s="580"/>
      <c r="O460" s="580"/>
      <c r="P460" s="581"/>
      <c r="Q460" s="580"/>
      <c r="R460" s="581"/>
      <c r="S460" s="580"/>
      <c r="T460" s="581">
        <v>0</v>
      </c>
      <c r="U460" s="580"/>
      <c r="V460" s="581">
        <v>0</v>
      </c>
      <c r="W460" s="580"/>
      <c r="X460" s="581">
        <v>0</v>
      </c>
      <c r="Y460" s="580"/>
      <c r="Z460" s="581">
        <v>0</v>
      </c>
      <c r="AA460" s="580"/>
      <c r="AB460" s="580"/>
      <c r="AC460" s="580"/>
      <c r="AD460" s="581">
        <v>0</v>
      </c>
      <c r="AE460" s="580"/>
      <c r="AF460" s="581">
        <v>0</v>
      </c>
      <c r="AG460" s="580"/>
      <c r="AH460" s="587"/>
      <c r="AI460" s="580"/>
      <c r="AJ460" s="581">
        <v>0</v>
      </c>
    </row>
    <row r="461" spans="1:36">
      <c r="A461" s="580"/>
      <c r="B461" s="580"/>
      <c r="C461" s="580"/>
      <c r="D461" s="580"/>
      <c r="E461" s="580" t="s">
        <v>3577</v>
      </c>
      <c r="F461" s="580" t="s">
        <v>3291</v>
      </c>
      <c r="G461" s="580"/>
      <c r="H461" s="580" t="s">
        <v>3578</v>
      </c>
      <c r="I461" s="580"/>
      <c r="J461" s="580" t="s">
        <v>3579</v>
      </c>
      <c r="K461" s="580"/>
      <c r="L461" s="580"/>
      <c r="M461" s="580"/>
      <c r="N461" s="580"/>
      <c r="O461" s="580"/>
      <c r="P461" s="581"/>
      <c r="Q461" s="580"/>
      <c r="R461" s="581"/>
      <c r="S461" s="580"/>
      <c r="T461" s="581">
        <v>0</v>
      </c>
      <c r="U461" s="580"/>
      <c r="V461" s="581">
        <v>0</v>
      </c>
      <c r="W461" s="580"/>
      <c r="X461" s="581">
        <v>0</v>
      </c>
      <c r="Y461" s="580"/>
      <c r="Z461" s="581">
        <v>0</v>
      </c>
      <c r="AA461" s="580"/>
      <c r="AB461" s="580"/>
      <c r="AC461" s="580"/>
      <c r="AD461" s="581">
        <v>0</v>
      </c>
      <c r="AE461" s="580"/>
      <c r="AF461" s="581">
        <v>0</v>
      </c>
      <c r="AG461" s="580"/>
      <c r="AH461" s="587"/>
      <c r="AI461" s="580"/>
      <c r="AJ461" s="581">
        <v>0</v>
      </c>
    </row>
    <row r="462" spans="1:36">
      <c r="A462" s="580"/>
      <c r="B462" s="580"/>
      <c r="C462" s="580"/>
      <c r="D462" s="580"/>
      <c r="E462" s="580" t="s">
        <v>3580</v>
      </c>
      <c r="F462" s="580" t="s">
        <v>3291</v>
      </c>
      <c r="G462" s="580"/>
      <c r="H462" s="580" t="s">
        <v>3581</v>
      </c>
      <c r="I462" s="580"/>
      <c r="J462" s="580" t="s">
        <v>3576</v>
      </c>
      <c r="K462" s="580"/>
      <c r="L462" s="580"/>
      <c r="M462" s="580"/>
      <c r="N462" s="580"/>
      <c r="O462" s="580"/>
      <c r="P462" s="581"/>
      <c r="Q462" s="580"/>
      <c r="R462" s="581"/>
      <c r="S462" s="580"/>
      <c r="T462" s="581">
        <v>0</v>
      </c>
      <c r="U462" s="580"/>
      <c r="V462" s="581">
        <v>0</v>
      </c>
      <c r="W462" s="580"/>
      <c r="X462" s="581">
        <v>0</v>
      </c>
      <c r="Y462" s="580"/>
      <c r="Z462" s="581">
        <v>0</v>
      </c>
      <c r="AA462" s="580"/>
      <c r="AB462" s="580"/>
      <c r="AC462" s="580"/>
      <c r="AD462" s="581">
        <v>0</v>
      </c>
      <c r="AE462" s="580"/>
      <c r="AF462" s="581">
        <v>0</v>
      </c>
      <c r="AG462" s="580"/>
      <c r="AH462" s="587"/>
      <c r="AI462" s="580"/>
      <c r="AJ462" s="581">
        <v>0</v>
      </c>
    </row>
    <row r="463" spans="1:36">
      <c r="A463" s="580"/>
      <c r="B463" s="580"/>
      <c r="C463" s="580"/>
      <c r="D463" s="580"/>
      <c r="E463" s="580" t="s">
        <v>3582</v>
      </c>
      <c r="F463" s="580" t="s">
        <v>3291</v>
      </c>
      <c r="G463" s="580"/>
      <c r="H463" s="580" t="s">
        <v>3583</v>
      </c>
      <c r="I463" s="580"/>
      <c r="J463" s="580" t="s">
        <v>3584</v>
      </c>
      <c r="K463" s="580"/>
      <c r="L463" s="580"/>
      <c r="M463" s="580"/>
      <c r="N463" s="580"/>
      <c r="O463" s="580"/>
      <c r="P463" s="581"/>
      <c r="Q463" s="580"/>
      <c r="R463" s="581"/>
      <c r="S463" s="580"/>
      <c r="T463" s="581">
        <v>0</v>
      </c>
      <c r="U463" s="580"/>
      <c r="V463" s="581">
        <v>0</v>
      </c>
      <c r="W463" s="580"/>
      <c r="X463" s="581">
        <v>0</v>
      </c>
      <c r="Y463" s="580"/>
      <c r="Z463" s="581">
        <v>0</v>
      </c>
      <c r="AA463" s="580"/>
      <c r="AB463" s="580"/>
      <c r="AC463" s="580"/>
      <c r="AD463" s="581">
        <v>0</v>
      </c>
      <c r="AE463" s="580"/>
      <c r="AF463" s="581">
        <v>0</v>
      </c>
      <c r="AG463" s="580"/>
      <c r="AH463" s="587"/>
      <c r="AI463" s="580"/>
      <c r="AJ463" s="581">
        <v>0</v>
      </c>
    </row>
    <row r="464" spans="1:36">
      <c r="A464" s="580"/>
      <c r="B464" s="580"/>
      <c r="C464" s="580"/>
      <c r="D464" s="580"/>
      <c r="E464" s="580" t="s">
        <v>3585</v>
      </c>
      <c r="F464" s="580" t="s">
        <v>3291</v>
      </c>
      <c r="G464" s="580"/>
      <c r="H464" s="580" t="s">
        <v>3586</v>
      </c>
      <c r="I464" s="580"/>
      <c r="J464" s="580" t="s">
        <v>3587</v>
      </c>
      <c r="K464" s="580"/>
      <c r="L464" s="580"/>
      <c r="M464" s="580"/>
      <c r="N464" s="580"/>
      <c r="O464" s="580"/>
      <c r="P464" s="581"/>
      <c r="Q464" s="580"/>
      <c r="R464" s="581"/>
      <c r="S464" s="580"/>
      <c r="T464" s="581">
        <v>0</v>
      </c>
      <c r="U464" s="580"/>
      <c r="V464" s="581">
        <v>0</v>
      </c>
      <c r="W464" s="580"/>
      <c r="X464" s="581">
        <v>0</v>
      </c>
      <c r="Y464" s="580"/>
      <c r="Z464" s="581">
        <v>0</v>
      </c>
      <c r="AA464" s="580"/>
      <c r="AB464" s="580"/>
      <c r="AC464" s="580"/>
      <c r="AD464" s="581">
        <v>0</v>
      </c>
      <c r="AE464" s="580"/>
      <c r="AF464" s="581">
        <v>0</v>
      </c>
      <c r="AG464" s="580"/>
      <c r="AH464" s="587"/>
      <c r="AI464" s="580"/>
      <c r="AJ464" s="581">
        <v>0</v>
      </c>
    </row>
    <row r="465" spans="1:36">
      <c r="A465" s="580"/>
      <c r="B465" s="580"/>
      <c r="C465" s="580"/>
      <c r="D465" s="580"/>
      <c r="E465" s="580" t="s">
        <v>3588</v>
      </c>
      <c r="F465" s="580" t="s">
        <v>3291</v>
      </c>
      <c r="G465" s="580"/>
      <c r="H465" s="580" t="s">
        <v>3589</v>
      </c>
      <c r="I465" s="580"/>
      <c r="J465" s="580" t="s">
        <v>3590</v>
      </c>
      <c r="K465" s="580"/>
      <c r="L465" s="580"/>
      <c r="M465" s="580"/>
      <c r="N465" s="580"/>
      <c r="O465" s="580"/>
      <c r="P465" s="581"/>
      <c r="Q465" s="580"/>
      <c r="R465" s="581"/>
      <c r="S465" s="580"/>
      <c r="T465" s="581">
        <v>0</v>
      </c>
      <c r="U465" s="580"/>
      <c r="V465" s="581">
        <v>0</v>
      </c>
      <c r="W465" s="580"/>
      <c r="X465" s="581">
        <v>0</v>
      </c>
      <c r="Y465" s="580"/>
      <c r="Z465" s="581">
        <v>0</v>
      </c>
      <c r="AA465" s="580"/>
      <c r="AB465" s="580"/>
      <c r="AC465" s="580"/>
      <c r="AD465" s="581">
        <v>0</v>
      </c>
      <c r="AE465" s="580"/>
      <c r="AF465" s="581">
        <v>0</v>
      </c>
      <c r="AG465" s="580"/>
      <c r="AH465" s="587"/>
      <c r="AI465" s="580"/>
      <c r="AJ465" s="581">
        <v>0</v>
      </c>
    </row>
    <row r="466" spans="1:36">
      <c r="A466" s="580"/>
      <c r="B466" s="580"/>
      <c r="C466" s="580"/>
      <c r="D466" s="580"/>
      <c r="E466" s="580" t="s">
        <v>3591</v>
      </c>
      <c r="F466" s="580" t="s">
        <v>3291</v>
      </c>
      <c r="G466" s="580"/>
      <c r="H466" s="580" t="s">
        <v>3592</v>
      </c>
      <c r="I466" s="580"/>
      <c r="J466" s="580" t="s">
        <v>3593</v>
      </c>
      <c r="K466" s="580"/>
      <c r="L466" s="580"/>
      <c r="M466" s="580"/>
      <c r="N466" s="580"/>
      <c r="O466" s="580"/>
      <c r="P466" s="581"/>
      <c r="Q466" s="580"/>
      <c r="R466" s="581"/>
      <c r="S466" s="580"/>
      <c r="T466" s="581">
        <v>0</v>
      </c>
      <c r="U466" s="580"/>
      <c r="V466" s="581">
        <v>0</v>
      </c>
      <c r="W466" s="580"/>
      <c r="X466" s="581">
        <v>0</v>
      </c>
      <c r="Y466" s="580"/>
      <c r="Z466" s="581">
        <v>0</v>
      </c>
      <c r="AA466" s="580"/>
      <c r="AB466" s="580"/>
      <c r="AC466" s="580"/>
      <c r="AD466" s="581">
        <v>0</v>
      </c>
      <c r="AE466" s="580"/>
      <c r="AF466" s="581">
        <v>0</v>
      </c>
      <c r="AG466" s="580"/>
      <c r="AH466" s="587"/>
      <c r="AI466" s="580"/>
      <c r="AJ466" s="581">
        <v>0</v>
      </c>
    </row>
    <row r="467" spans="1:36">
      <c r="A467" s="580"/>
      <c r="B467" s="580"/>
      <c r="C467" s="580"/>
      <c r="D467" s="580"/>
      <c r="E467" s="580" t="s">
        <v>3594</v>
      </c>
      <c r="F467" s="580" t="s">
        <v>3291</v>
      </c>
      <c r="G467" s="580"/>
      <c r="H467" s="580" t="s">
        <v>3595</v>
      </c>
      <c r="I467" s="580"/>
      <c r="J467" s="580" t="s">
        <v>3596</v>
      </c>
      <c r="K467" s="580"/>
      <c r="L467" s="580"/>
      <c r="M467" s="580"/>
      <c r="N467" s="580"/>
      <c r="O467" s="580"/>
      <c r="P467" s="581"/>
      <c r="Q467" s="580"/>
      <c r="R467" s="581"/>
      <c r="S467" s="580"/>
      <c r="T467" s="581">
        <v>0</v>
      </c>
      <c r="U467" s="580"/>
      <c r="V467" s="581">
        <v>0</v>
      </c>
      <c r="W467" s="580"/>
      <c r="X467" s="581">
        <v>0</v>
      </c>
      <c r="Y467" s="580"/>
      <c r="Z467" s="581">
        <v>0</v>
      </c>
      <c r="AA467" s="580"/>
      <c r="AB467" s="580"/>
      <c r="AC467" s="580"/>
      <c r="AD467" s="581">
        <v>0</v>
      </c>
      <c r="AE467" s="580"/>
      <c r="AF467" s="581">
        <v>0</v>
      </c>
      <c r="AG467" s="580"/>
      <c r="AH467" s="587"/>
      <c r="AI467" s="580"/>
      <c r="AJ467" s="581">
        <v>0</v>
      </c>
    </row>
    <row r="468" spans="1:36">
      <c r="A468" s="580"/>
      <c r="B468" s="580"/>
      <c r="C468" s="580"/>
      <c r="D468" s="580"/>
      <c r="E468" s="580" t="s">
        <v>3597</v>
      </c>
      <c r="F468" s="580" t="s">
        <v>3291</v>
      </c>
      <c r="G468" s="580"/>
      <c r="H468" s="580" t="s">
        <v>3598</v>
      </c>
      <c r="I468" s="580"/>
      <c r="J468" s="580" t="s">
        <v>3599</v>
      </c>
      <c r="K468" s="580"/>
      <c r="L468" s="580"/>
      <c r="M468" s="580"/>
      <c r="N468" s="580"/>
      <c r="O468" s="580"/>
      <c r="P468" s="581"/>
      <c r="Q468" s="580"/>
      <c r="R468" s="581"/>
      <c r="S468" s="580"/>
      <c r="T468" s="581">
        <v>0</v>
      </c>
      <c r="U468" s="580"/>
      <c r="V468" s="581">
        <v>0</v>
      </c>
      <c r="W468" s="580"/>
      <c r="X468" s="581">
        <v>0</v>
      </c>
      <c r="Y468" s="580"/>
      <c r="Z468" s="581">
        <v>0</v>
      </c>
      <c r="AA468" s="580"/>
      <c r="AB468" s="580"/>
      <c r="AC468" s="580"/>
      <c r="AD468" s="581">
        <v>0</v>
      </c>
      <c r="AE468" s="580"/>
      <c r="AF468" s="581">
        <v>0</v>
      </c>
      <c r="AG468" s="580"/>
      <c r="AH468" s="587"/>
      <c r="AI468" s="580"/>
      <c r="AJ468" s="581">
        <v>0</v>
      </c>
    </row>
    <row r="469" spans="1:36">
      <c r="A469" s="580"/>
      <c r="B469" s="580"/>
      <c r="C469" s="580"/>
      <c r="D469" s="580"/>
      <c r="E469" s="580" t="s">
        <v>3600</v>
      </c>
      <c r="F469" s="580" t="s">
        <v>3291</v>
      </c>
      <c r="G469" s="580"/>
      <c r="H469" s="580" t="s">
        <v>3601</v>
      </c>
      <c r="I469" s="580"/>
      <c r="J469" s="580" t="s">
        <v>3602</v>
      </c>
      <c r="K469" s="580"/>
      <c r="L469" s="580"/>
      <c r="M469" s="580"/>
      <c r="N469" s="580"/>
      <c r="O469" s="580"/>
      <c r="P469" s="581"/>
      <c r="Q469" s="580"/>
      <c r="R469" s="581"/>
      <c r="S469" s="580"/>
      <c r="T469" s="581">
        <v>0</v>
      </c>
      <c r="U469" s="580"/>
      <c r="V469" s="581">
        <v>0</v>
      </c>
      <c r="W469" s="580"/>
      <c r="X469" s="581">
        <v>0</v>
      </c>
      <c r="Y469" s="580"/>
      <c r="Z469" s="581">
        <v>0</v>
      </c>
      <c r="AA469" s="580"/>
      <c r="AB469" s="580"/>
      <c r="AC469" s="580"/>
      <c r="AD469" s="581">
        <v>0</v>
      </c>
      <c r="AE469" s="580"/>
      <c r="AF469" s="581">
        <v>0</v>
      </c>
      <c r="AG469" s="580"/>
      <c r="AH469" s="587"/>
      <c r="AI469" s="580"/>
      <c r="AJ469" s="581">
        <v>0</v>
      </c>
    </row>
    <row r="470" spans="1:36">
      <c r="A470" s="580"/>
      <c r="B470" s="580"/>
      <c r="C470" s="580"/>
      <c r="D470" s="580"/>
      <c r="E470" s="580" t="s">
        <v>3603</v>
      </c>
      <c r="F470" s="580" t="s">
        <v>3291</v>
      </c>
      <c r="G470" s="580"/>
      <c r="H470" s="580" t="s">
        <v>3604</v>
      </c>
      <c r="I470" s="580"/>
      <c r="J470" s="580" t="s">
        <v>3605</v>
      </c>
      <c r="K470" s="580"/>
      <c r="L470" s="580"/>
      <c r="M470" s="580"/>
      <c r="N470" s="580"/>
      <c r="O470" s="580"/>
      <c r="P470" s="581"/>
      <c r="Q470" s="580"/>
      <c r="R470" s="581"/>
      <c r="S470" s="580"/>
      <c r="T470" s="581">
        <v>0</v>
      </c>
      <c r="U470" s="580"/>
      <c r="V470" s="581">
        <v>0</v>
      </c>
      <c r="W470" s="580"/>
      <c r="X470" s="581">
        <v>0</v>
      </c>
      <c r="Y470" s="580"/>
      <c r="Z470" s="581">
        <v>0</v>
      </c>
      <c r="AA470" s="580"/>
      <c r="AB470" s="580"/>
      <c r="AC470" s="580"/>
      <c r="AD470" s="581">
        <v>0</v>
      </c>
      <c r="AE470" s="580"/>
      <c r="AF470" s="581">
        <v>0</v>
      </c>
      <c r="AG470" s="580"/>
      <c r="AH470" s="587"/>
      <c r="AI470" s="580"/>
      <c r="AJ470" s="581">
        <v>0</v>
      </c>
    </row>
    <row r="471" spans="1:36">
      <c r="A471" s="580"/>
      <c r="B471" s="580"/>
      <c r="C471" s="580"/>
      <c r="D471" s="580"/>
      <c r="E471" s="580" t="s">
        <v>3606</v>
      </c>
      <c r="F471" s="580" t="s">
        <v>3291</v>
      </c>
      <c r="G471" s="580"/>
      <c r="H471" s="580" t="s">
        <v>3607</v>
      </c>
      <c r="I471" s="580"/>
      <c r="J471" s="580" t="s">
        <v>3608</v>
      </c>
      <c r="K471" s="580"/>
      <c r="L471" s="580"/>
      <c r="M471" s="580"/>
      <c r="N471" s="580"/>
      <c r="O471" s="580"/>
      <c r="P471" s="581"/>
      <c r="Q471" s="580"/>
      <c r="R471" s="581"/>
      <c r="S471" s="580"/>
      <c r="T471" s="581">
        <v>0</v>
      </c>
      <c r="U471" s="580"/>
      <c r="V471" s="581">
        <v>0</v>
      </c>
      <c r="W471" s="580"/>
      <c r="X471" s="581">
        <v>0</v>
      </c>
      <c r="Y471" s="580"/>
      <c r="Z471" s="581">
        <v>0</v>
      </c>
      <c r="AA471" s="580"/>
      <c r="AB471" s="580"/>
      <c r="AC471" s="580"/>
      <c r="AD471" s="581">
        <v>0</v>
      </c>
      <c r="AE471" s="580"/>
      <c r="AF471" s="581">
        <v>0</v>
      </c>
      <c r="AG471" s="580"/>
      <c r="AH471" s="587"/>
      <c r="AI471" s="580"/>
      <c r="AJ471" s="581">
        <v>0</v>
      </c>
    </row>
    <row r="472" spans="1:36">
      <c r="A472" s="580"/>
      <c r="B472" s="580"/>
      <c r="C472" s="580"/>
      <c r="D472" s="580"/>
      <c r="E472" s="580" t="s">
        <v>3609</v>
      </c>
      <c r="F472" s="580" t="s">
        <v>3291</v>
      </c>
      <c r="G472" s="580"/>
      <c r="H472" s="580" t="s">
        <v>3610</v>
      </c>
      <c r="I472" s="580"/>
      <c r="J472" s="580" t="s">
        <v>3611</v>
      </c>
      <c r="K472" s="580"/>
      <c r="L472" s="580"/>
      <c r="M472" s="580"/>
      <c r="N472" s="580"/>
      <c r="O472" s="580"/>
      <c r="P472" s="581"/>
      <c r="Q472" s="580"/>
      <c r="R472" s="581"/>
      <c r="S472" s="580"/>
      <c r="T472" s="581">
        <v>0</v>
      </c>
      <c r="U472" s="580"/>
      <c r="V472" s="581">
        <v>0</v>
      </c>
      <c r="W472" s="580"/>
      <c r="X472" s="581">
        <v>0</v>
      </c>
      <c r="Y472" s="580"/>
      <c r="Z472" s="581">
        <v>0</v>
      </c>
      <c r="AA472" s="580"/>
      <c r="AB472" s="580"/>
      <c r="AC472" s="580"/>
      <c r="AD472" s="581">
        <v>0</v>
      </c>
      <c r="AE472" s="580"/>
      <c r="AF472" s="581">
        <v>0</v>
      </c>
      <c r="AG472" s="580"/>
      <c r="AH472" s="587"/>
      <c r="AI472" s="580"/>
      <c r="AJ472" s="581">
        <v>0</v>
      </c>
    </row>
    <row r="473" spans="1:36">
      <c r="A473" s="580"/>
      <c r="B473" s="580"/>
      <c r="C473" s="580"/>
      <c r="D473" s="580"/>
      <c r="E473" s="580" t="s">
        <v>3612</v>
      </c>
      <c r="F473" s="580" t="s">
        <v>3291</v>
      </c>
      <c r="G473" s="580"/>
      <c r="H473" s="580" t="s">
        <v>3613</v>
      </c>
      <c r="I473" s="580"/>
      <c r="J473" s="580" t="s">
        <v>3614</v>
      </c>
      <c r="K473" s="580"/>
      <c r="L473" s="580"/>
      <c r="M473" s="580"/>
      <c r="N473" s="580"/>
      <c r="O473" s="580"/>
      <c r="P473" s="581"/>
      <c r="Q473" s="580"/>
      <c r="R473" s="581"/>
      <c r="S473" s="580"/>
      <c r="T473" s="581">
        <v>0</v>
      </c>
      <c r="U473" s="580"/>
      <c r="V473" s="581">
        <v>0</v>
      </c>
      <c r="W473" s="580"/>
      <c r="X473" s="581">
        <v>0</v>
      </c>
      <c r="Y473" s="580"/>
      <c r="Z473" s="581">
        <v>0</v>
      </c>
      <c r="AA473" s="580"/>
      <c r="AB473" s="580"/>
      <c r="AC473" s="580"/>
      <c r="AD473" s="581">
        <v>0</v>
      </c>
      <c r="AE473" s="580"/>
      <c r="AF473" s="581">
        <v>0</v>
      </c>
      <c r="AG473" s="580"/>
      <c r="AH473" s="587"/>
      <c r="AI473" s="580"/>
      <c r="AJ473" s="581">
        <v>0</v>
      </c>
    </row>
    <row r="474" spans="1:36">
      <c r="A474" s="580"/>
      <c r="B474" s="580"/>
      <c r="C474" s="580"/>
      <c r="D474" s="580"/>
      <c r="E474" s="580" t="s">
        <v>3615</v>
      </c>
      <c r="F474" s="580" t="s">
        <v>3291</v>
      </c>
      <c r="G474" s="580"/>
      <c r="H474" s="580" t="s">
        <v>3616</v>
      </c>
      <c r="I474" s="580"/>
      <c r="J474" s="580" t="s">
        <v>3617</v>
      </c>
      <c r="K474" s="580"/>
      <c r="L474" s="580"/>
      <c r="M474" s="580"/>
      <c r="N474" s="580"/>
      <c r="O474" s="580"/>
      <c r="P474" s="581"/>
      <c r="Q474" s="580"/>
      <c r="R474" s="581"/>
      <c r="S474" s="580"/>
      <c r="T474" s="581">
        <v>0</v>
      </c>
      <c r="U474" s="580"/>
      <c r="V474" s="581">
        <v>0</v>
      </c>
      <c r="W474" s="580"/>
      <c r="X474" s="581">
        <v>0</v>
      </c>
      <c r="Y474" s="580"/>
      <c r="Z474" s="581">
        <v>0</v>
      </c>
      <c r="AA474" s="580"/>
      <c r="AB474" s="580"/>
      <c r="AC474" s="580"/>
      <c r="AD474" s="581">
        <v>0</v>
      </c>
      <c r="AE474" s="580"/>
      <c r="AF474" s="581">
        <v>0</v>
      </c>
      <c r="AG474" s="580"/>
      <c r="AH474" s="587"/>
      <c r="AI474" s="580"/>
      <c r="AJ474" s="581">
        <v>0</v>
      </c>
    </row>
    <row r="475" spans="1:36">
      <c r="A475" s="580"/>
      <c r="B475" s="580"/>
      <c r="C475" s="580"/>
      <c r="D475" s="580"/>
      <c r="E475" s="580" t="s">
        <v>3618</v>
      </c>
      <c r="F475" s="580" t="s">
        <v>3291</v>
      </c>
      <c r="G475" s="580"/>
      <c r="H475" s="580" t="s">
        <v>3619</v>
      </c>
      <c r="I475" s="580"/>
      <c r="J475" s="580" t="s">
        <v>3620</v>
      </c>
      <c r="K475" s="580"/>
      <c r="L475" s="580"/>
      <c r="M475" s="580"/>
      <c r="N475" s="580"/>
      <c r="O475" s="580"/>
      <c r="P475" s="581"/>
      <c r="Q475" s="580"/>
      <c r="R475" s="581"/>
      <c r="S475" s="580"/>
      <c r="T475" s="581">
        <v>0</v>
      </c>
      <c r="U475" s="580"/>
      <c r="V475" s="581">
        <v>0</v>
      </c>
      <c r="W475" s="580"/>
      <c r="X475" s="581">
        <v>0</v>
      </c>
      <c r="Y475" s="580"/>
      <c r="Z475" s="581">
        <v>0</v>
      </c>
      <c r="AA475" s="580"/>
      <c r="AB475" s="580"/>
      <c r="AC475" s="580"/>
      <c r="AD475" s="581">
        <v>0</v>
      </c>
      <c r="AE475" s="580"/>
      <c r="AF475" s="581">
        <v>0</v>
      </c>
      <c r="AG475" s="580"/>
      <c r="AH475" s="587"/>
      <c r="AI475" s="580"/>
      <c r="AJ475" s="581">
        <v>0</v>
      </c>
    </row>
    <row r="476" spans="1:36">
      <c r="A476" s="580"/>
      <c r="B476" s="580"/>
      <c r="C476" s="580"/>
      <c r="D476" s="580"/>
      <c r="E476" s="580" t="s">
        <v>3621</v>
      </c>
      <c r="F476" s="580" t="s">
        <v>3291</v>
      </c>
      <c r="G476" s="580"/>
      <c r="H476" s="580" t="s">
        <v>3622</v>
      </c>
      <c r="I476" s="580"/>
      <c r="J476" s="580" t="s">
        <v>3623</v>
      </c>
      <c r="K476" s="580"/>
      <c r="L476" s="580"/>
      <c r="M476" s="580"/>
      <c r="N476" s="580"/>
      <c r="O476" s="580"/>
      <c r="P476" s="581"/>
      <c r="Q476" s="580"/>
      <c r="R476" s="581"/>
      <c r="S476" s="580"/>
      <c r="T476" s="581">
        <v>0</v>
      </c>
      <c r="U476" s="580"/>
      <c r="V476" s="581">
        <v>0</v>
      </c>
      <c r="W476" s="580"/>
      <c r="X476" s="581">
        <v>0</v>
      </c>
      <c r="Y476" s="580"/>
      <c r="Z476" s="581">
        <v>0</v>
      </c>
      <c r="AA476" s="580"/>
      <c r="AB476" s="580"/>
      <c r="AC476" s="580"/>
      <c r="AD476" s="581">
        <v>0</v>
      </c>
      <c r="AE476" s="580"/>
      <c r="AF476" s="581">
        <v>0</v>
      </c>
      <c r="AG476" s="580"/>
      <c r="AH476" s="587"/>
      <c r="AI476" s="580"/>
      <c r="AJ476" s="581">
        <v>0</v>
      </c>
    </row>
    <row r="477" spans="1:36">
      <c r="A477" s="580"/>
      <c r="B477" s="580"/>
      <c r="C477" s="580"/>
      <c r="D477" s="580"/>
      <c r="E477" s="580" t="s">
        <v>3624</v>
      </c>
      <c r="F477" s="580" t="s">
        <v>3291</v>
      </c>
      <c r="G477" s="580"/>
      <c r="H477" s="580" t="s">
        <v>3625</v>
      </c>
      <c r="I477" s="580"/>
      <c r="J477" s="580" t="s">
        <v>3626</v>
      </c>
      <c r="K477" s="580"/>
      <c r="L477" s="580"/>
      <c r="M477" s="580"/>
      <c r="N477" s="580"/>
      <c r="O477" s="580"/>
      <c r="P477" s="581"/>
      <c r="Q477" s="580"/>
      <c r="R477" s="581"/>
      <c r="S477" s="580"/>
      <c r="T477" s="581">
        <v>0</v>
      </c>
      <c r="U477" s="580"/>
      <c r="V477" s="581">
        <v>0</v>
      </c>
      <c r="W477" s="580"/>
      <c r="X477" s="581">
        <v>0</v>
      </c>
      <c r="Y477" s="580"/>
      <c r="Z477" s="581">
        <v>0</v>
      </c>
      <c r="AA477" s="580"/>
      <c r="AB477" s="580"/>
      <c r="AC477" s="580"/>
      <c r="AD477" s="581">
        <v>0</v>
      </c>
      <c r="AE477" s="580"/>
      <c r="AF477" s="581">
        <v>0</v>
      </c>
      <c r="AG477" s="580"/>
      <c r="AH477" s="587"/>
      <c r="AI477" s="580"/>
      <c r="AJ477" s="581">
        <v>0</v>
      </c>
    </row>
    <row r="478" spans="1:36">
      <c r="A478" s="580"/>
      <c r="B478" s="580"/>
      <c r="C478" s="580"/>
      <c r="D478" s="580"/>
      <c r="E478" s="580" t="s">
        <v>3627</v>
      </c>
      <c r="F478" s="580" t="s">
        <v>3291</v>
      </c>
      <c r="G478" s="580"/>
      <c r="H478" s="580" t="s">
        <v>3628</v>
      </c>
      <c r="I478" s="580"/>
      <c r="J478" s="580" t="s">
        <v>3629</v>
      </c>
      <c r="K478" s="580"/>
      <c r="L478" s="580"/>
      <c r="M478" s="580"/>
      <c r="N478" s="580"/>
      <c r="O478" s="580"/>
      <c r="P478" s="581"/>
      <c r="Q478" s="580"/>
      <c r="R478" s="581"/>
      <c r="S478" s="580"/>
      <c r="T478" s="581">
        <v>0</v>
      </c>
      <c r="U478" s="580"/>
      <c r="V478" s="581">
        <v>0</v>
      </c>
      <c r="W478" s="580"/>
      <c r="X478" s="581">
        <v>0</v>
      </c>
      <c r="Y478" s="580"/>
      <c r="Z478" s="581">
        <v>0</v>
      </c>
      <c r="AA478" s="580"/>
      <c r="AB478" s="580"/>
      <c r="AC478" s="580"/>
      <c r="AD478" s="581">
        <v>0</v>
      </c>
      <c r="AE478" s="580"/>
      <c r="AF478" s="581">
        <v>0</v>
      </c>
      <c r="AG478" s="580"/>
      <c r="AH478" s="587"/>
      <c r="AI478" s="580"/>
      <c r="AJ478" s="581">
        <v>0</v>
      </c>
    </row>
    <row r="479" spans="1:36">
      <c r="A479" s="580"/>
      <c r="B479" s="580"/>
      <c r="C479" s="580"/>
      <c r="D479" s="580"/>
      <c r="E479" s="580" t="s">
        <v>3630</v>
      </c>
      <c r="F479" s="580" t="s">
        <v>3291</v>
      </c>
      <c r="G479" s="580"/>
      <c r="H479" s="580" t="s">
        <v>3631</v>
      </c>
      <c r="I479" s="580"/>
      <c r="J479" s="580" t="s">
        <v>3632</v>
      </c>
      <c r="K479" s="580"/>
      <c r="L479" s="580"/>
      <c r="M479" s="580"/>
      <c r="N479" s="580"/>
      <c r="O479" s="580"/>
      <c r="P479" s="581"/>
      <c r="Q479" s="580"/>
      <c r="R479" s="581"/>
      <c r="S479" s="580"/>
      <c r="T479" s="581">
        <v>0</v>
      </c>
      <c r="U479" s="580"/>
      <c r="V479" s="581">
        <v>0</v>
      </c>
      <c r="W479" s="580"/>
      <c r="X479" s="581">
        <v>0</v>
      </c>
      <c r="Y479" s="580"/>
      <c r="Z479" s="581">
        <v>0</v>
      </c>
      <c r="AA479" s="580"/>
      <c r="AB479" s="580"/>
      <c r="AC479" s="580"/>
      <c r="AD479" s="581">
        <v>0</v>
      </c>
      <c r="AE479" s="580"/>
      <c r="AF479" s="581">
        <v>0</v>
      </c>
      <c r="AG479" s="580"/>
      <c r="AH479" s="587"/>
      <c r="AI479" s="580"/>
      <c r="AJ479" s="581">
        <v>0</v>
      </c>
    </row>
    <row r="480" spans="1:36">
      <c r="A480" s="580"/>
      <c r="B480" s="580"/>
      <c r="C480" s="580"/>
      <c r="D480" s="580"/>
      <c r="E480" s="580" t="s">
        <v>3633</v>
      </c>
      <c r="F480" s="580" t="s">
        <v>3291</v>
      </c>
      <c r="G480" s="580"/>
      <c r="H480" s="580" t="s">
        <v>3634</v>
      </c>
      <c r="I480" s="580"/>
      <c r="J480" s="580" t="s">
        <v>3635</v>
      </c>
      <c r="K480" s="580"/>
      <c r="L480" s="580"/>
      <c r="M480" s="580"/>
      <c r="N480" s="580"/>
      <c r="O480" s="580"/>
      <c r="P480" s="581"/>
      <c r="Q480" s="580"/>
      <c r="R480" s="581"/>
      <c r="S480" s="580"/>
      <c r="T480" s="581">
        <v>0</v>
      </c>
      <c r="U480" s="580"/>
      <c r="V480" s="581">
        <v>0</v>
      </c>
      <c r="W480" s="580"/>
      <c r="X480" s="581">
        <v>0</v>
      </c>
      <c r="Y480" s="580"/>
      <c r="Z480" s="581">
        <v>0</v>
      </c>
      <c r="AA480" s="580"/>
      <c r="AB480" s="580"/>
      <c r="AC480" s="580"/>
      <c r="AD480" s="581">
        <v>0</v>
      </c>
      <c r="AE480" s="580"/>
      <c r="AF480" s="581">
        <v>0</v>
      </c>
      <c r="AG480" s="580"/>
      <c r="AH480" s="587"/>
      <c r="AI480" s="580"/>
      <c r="AJ480" s="581">
        <v>0</v>
      </c>
    </row>
    <row r="481" spans="1:36">
      <c r="A481" s="580"/>
      <c r="B481" s="580"/>
      <c r="C481" s="580"/>
      <c r="D481" s="580"/>
      <c r="E481" s="580" t="s">
        <v>3636</v>
      </c>
      <c r="F481" s="580" t="s">
        <v>3291</v>
      </c>
      <c r="G481" s="580"/>
      <c r="H481" s="580" t="s">
        <v>3637</v>
      </c>
      <c r="I481" s="580"/>
      <c r="J481" s="580" t="s">
        <v>3638</v>
      </c>
      <c r="K481" s="580"/>
      <c r="L481" s="580"/>
      <c r="M481" s="580"/>
      <c r="N481" s="580"/>
      <c r="O481" s="580"/>
      <c r="P481" s="581"/>
      <c r="Q481" s="580"/>
      <c r="R481" s="581"/>
      <c r="S481" s="580"/>
      <c r="T481" s="581">
        <v>0</v>
      </c>
      <c r="U481" s="580"/>
      <c r="V481" s="581">
        <v>0</v>
      </c>
      <c r="W481" s="580"/>
      <c r="X481" s="581">
        <v>0</v>
      </c>
      <c r="Y481" s="580"/>
      <c r="Z481" s="581">
        <v>0</v>
      </c>
      <c r="AA481" s="580"/>
      <c r="AB481" s="580"/>
      <c r="AC481" s="580"/>
      <c r="AD481" s="581">
        <v>0</v>
      </c>
      <c r="AE481" s="580"/>
      <c r="AF481" s="581">
        <v>0</v>
      </c>
      <c r="AG481" s="580"/>
      <c r="AH481" s="587"/>
      <c r="AI481" s="580"/>
      <c r="AJ481" s="581">
        <v>0</v>
      </c>
    </row>
    <row r="482" spans="1:36">
      <c r="A482" s="580"/>
      <c r="B482" s="580"/>
      <c r="C482" s="580"/>
      <c r="D482" s="580"/>
      <c r="E482" s="580" t="s">
        <v>3639</v>
      </c>
      <c r="F482" s="580" t="s">
        <v>3291</v>
      </c>
      <c r="G482" s="580"/>
      <c r="H482" s="580" t="s">
        <v>3640</v>
      </c>
      <c r="I482" s="580"/>
      <c r="J482" s="580" t="s">
        <v>3641</v>
      </c>
      <c r="K482" s="580"/>
      <c r="L482" s="580"/>
      <c r="M482" s="580"/>
      <c r="N482" s="580"/>
      <c r="O482" s="580"/>
      <c r="P482" s="581"/>
      <c r="Q482" s="580"/>
      <c r="R482" s="581"/>
      <c r="S482" s="580"/>
      <c r="T482" s="581">
        <v>0</v>
      </c>
      <c r="U482" s="580"/>
      <c r="V482" s="581">
        <v>0</v>
      </c>
      <c r="W482" s="580"/>
      <c r="X482" s="581">
        <v>0</v>
      </c>
      <c r="Y482" s="580"/>
      <c r="Z482" s="581">
        <v>0</v>
      </c>
      <c r="AA482" s="580"/>
      <c r="AB482" s="580"/>
      <c r="AC482" s="580"/>
      <c r="AD482" s="581">
        <v>0</v>
      </c>
      <c r="AE482" s="580"/>
      <c r="AF482" s="581">
        <v>0</v>
      </c>
      <c r="AG482" s="580"/>
      <c r="AH482" s="587"/>
      <c r="AI482" s="580"/>
      <c r="AJ482" s="581">
        <v>0</v>
      </c>
    </row>
    <row r="483" spans="1:36">
      <c r="A483" s="580"/>
      <c r="B483" s="580"/>
      <c r="C483" s="580"/>
      <c r="D483" s="580"/>
      <c r="E483" s="580" t="s">
        <v>3642</v>
      </c>
      <c r="F483" s="580" t="s">
        <v>3291</v>
      </c>
      <c r="G483" s="580"/>
      <c r="H483" s="580" t="s">
        <v>3643</v>
      </c>
      <c r="I483" s="580"/>
      <c r="J483" s="580" t="s">
        <v>3644</v>
      </c>
      <c r="K483" s="580"/>
      <c r="L483" s="580"/>
      <c r="M483" s="580"/>
      <c r="N483" s="580"/>
      <c r="O483" s="580"/>
      <c r="P483" s="581"/>
      <c r="Q483" s="580"/>
      <c r="R483" s="581"/>
      <c r="S483" s="580"/>
      <c r="T483" s="581">
        <v>0</v>
      </c>
      <c r="U483" s="580"/>
      <c r="V483" s="581">
        <v>0</v>
      </c>
      <c r="W483" s="580"/>
      <c r="X483" s="581">
        <v>0</v>
      </c>
      <c r="Y483" s="580"/>
      <c r="Z483" s="581">
        <v>0</v>
      </c>
      <c r="AA483" s="580"/>
      <c r="AB483" s="580"/>
      <c r="AC483" s="580"/>
      <c r="AD483" s="581">
        <v>0</v>
      </c>
      <c r="AE483" s="580"/>
      <c r="AF483" s="581">
        <v>0</v>
      </c>
      <c r="AG483" s="580"/>
      <c r="AH483" s="587"/>
      <c r="AI483" s="580"/>
      <c r="AJ483" s="581">
        <v>0</v>
      </c>
    </row>
    <row r="484" spans="1:36">
      <c r="A484" s="580"/>
      <c r="B484" s="580"/>
      <c r="C484" s="580"/>
      <c r="D484" s="580"/>
      <c r="E484" s="580" t="s">
        <v>3645</v>
      </c>
      <c r="F484" s="580" t="s">
        <v>3291</v>
      </c>
      <c r="G484" s="580"/>
      <c r="H484" s="580" t="s">
        <v>3646</v>
      </c>
      <c r="I484" s="580"/>
      <c r="J484" s="580" t="s">
        <v>3647</v>
      </c>
      <c r="K484" s="580"/>
      <c r="L484" s="580"/>
      <c r="M484" s="580"/>
      <c r="N484" s="580"/>
      <c r="O484" s="580"/>
      <c r="P484" s="581"/>
      <c r="Q484" s="580"/>
      <c r="R484" s="581"/>
      <c r="S484" s="580"/>
      <c r="T484" s="581">
        <v>0</v>
      </c>
      <c r="U484" s="580"/>
      <c r="V484" s="581">
        <v>0</v>
      </c>
      <c r="W484" s="580"/>
      <c r="X484" s="581">
        <v>0</v>
      </c>
      <c r="Y484" s="580"/>
      <c r="Z484" s="581">
        <v>0</v>
      </c>
      <c r="AA484" s="580"/>
      <c r="AB484" s="580"/>
      <c r="AC484" s="580"/>
      <c r="AD484" s="581">
        <v>0</v>
      </c>
      <c r="AE484" s="580"/>
      <c r="AF484" s="581">
        <v>0</v>
      </c>
      <c r="AG484" s="580"/>
      <c r="AH484" s="587"/>
      <c r="AI484" s="580"/>
      <c r="AJ484" s="581">
        <v>0</v>
      </c>
    </row>
    <row r="485" spans="1:36">
      <c r="A485" s="580"/>
      <c r="B485" s="580"/>
      <c r="C485" s="580"/>
      <c r="D485" s="580"/>
      <c r="E485" s="580" t="s">
        <v>3648</v>
      </c>
      <c r="F485" s="580" t="s">
        <v>3291</v>
      </c>
      <c r="G485" s="580"/>
      <c r="H485" s="580" t="s">
        <v>3649</v>
      </c>
      <c r="I485" s="580"/>
      <c r="J485" s="580" t="s">
        <v>3650</v>
      </c>
      <c r="K485" s="580"/>
      <c r="L485" s="580"/>
      <c r="M485" s="580"/>
      <c r="N485" s="580"/>
      <c r="O485" s="580"/>
      <c r="P485" s="581"/>
      <c r="Q485" s="580"/>
      <c r="R485" s="581"/>
      <c r="S485" s="580"/>
      <c r="T485" s="581">
        <v>0</v>
      </c>
      <c r="U485" s="580"/>
      <c r="V485" s="581">
        <v>0</v>
      </c>
      <c r="W485" s="580"/>
      <c r="X485" s="581">
        <v>0</v>
      </c>
      <c r="Y485" s="580"/>
      <c r="Z485" s="581">
        <v>0</v>
      </c>
      <c r="AA485" s="580"/>
      <c r="AB485" s="580"/>
      <c r="AC485" s="580"/>
      <c r="AD485" s="581">
        <v>0</v>
      </c>
      <c r="AE485" s="580"/>
      <c r="AF485" s="581">
        <v>0</v>
      </c>
      <c r="AG485" s="580"/>
      <c r="AH485" s="587"/>
      <c r="AI485" s="580"/>
      <c r="AJ485" s="581">
        <v>0</v>
      </c>
    </row>
    <row r="486" spans="1:36">
      <c r="A486" s="580"/>
      <c r="B486" s="580"/>
      <c r="C486" s="580"/>
      <c r="D486" s="580"/>
      <c r="E486" s="580" t="s">
        <v>3651</v>
      </c>
      <c r="F486" s="580" t="s">
        <v>3291</v>
      </c>
      <c r="G486" s="580"/>
      <c r="H486" s="580" t="s">
        <v>3652</v>
      </c>
      <c r="I486" s="580"/>
      <c r="J486" s="580" t="s">
        <v>3653</v>
      </c>
      <c r="K486" s="580"/>
      <c r="L486" s="580"/>
      <c r="M486" s="580"/>
      <c r="N486" s="580"/>
      <c r="O486" s="580"/>
      <c r="P486" s="581"/>
      <c r="Q486" s="580"/>
      <c r="R486" s="581"/>
      <c r="S486" s="580"/>
      <c r="T486" s="581">
        <v>0</v>
      </c>
      <c r="U486" s="580"/>
      <c r="V486" s="581">
        <v>0</v>
      </c>
      <c r="W486" s="580"/>
      <c r="X486" s="581">
        <v>0</v>
      </c>
      <c r="Y486" s="580"/>
      <c r="Z486" s="581">
        <v>0</v>
      </c>
      <c r="AA486" s="580"/>
      <c r="AB486" s="580"/>
      <c r="AC486" s="580"/>
      <c r="AD486" s="581">
        <v>176</v>
      </c>
      <c r="AE486" s="580"/>
      <c r="AF486" s="581">
        <v>0</v>
      </c>
      <c r="AG486" s="580"/>
      <c r="AH486" s="587">
        <v>45937</v>
      </c>
      <c r="AI486" s="580"/>
      <c r="AJ486" s="581">
        <v>0</v>
      </c>
    </row>
    <row r="487" spans="1:36">
      <c r="A487" s="580"/>
      <c r="B487" s="580"/>
      <c r="C487" s="580"/>
      <c r="D487" s="580"/>
      <c r="E487" s="580" t="s">
        <v>3654</v>
      </c>
      <c r="F487" s="580" t="s">
        <v>3291</v>
      </c>
      <c r="G487" s="580"/>
      <c r="H487" s="580" t="s">
        <v>3655</v>
      </c>
      <c r="I487" s="580"/>
      <c r="J487" s="580" t="s">
        <v>3656</v>
      </c>
      <c r="K487" s="580"/>
      <c r="L487" s="580"/>
      <c r="M487" s="580"/>
      <c r="N487" s="580"/>
      <c r="O487" s="580"/>
      <c r="P487" s="581"/>
      <c r="Q487" s="580"/>
      <c r="R487" s="581"/>
      <c r="S487" s="580"/>
      <c r="T487" s="581">
        <v>0</v>
      </c>
      <c r="U487" s="580"/>
      <c r="V487" s="581">
        <v>0</v>
      </c>
      <c r="W487" s="580"/>
      <c r="X487" s="581">
        <v>0</v>
      </c>
      <c r="Y487" s="580"/>
      <c r="Z487" s="581">
        <v>0</v>
      </c>
      <c r="AA487" s="580"/>
      <c r="AB487" s="580"/>
      <c r="AC487" s="580"/>
      <c r="AD487" s="581">
        <v>0</v>
      </c>
      <c r="AE487" s="580"/>
      <c r="AF487" s="581">
        <v>0</v>
      </c>
      <c r="AG487" s="580"/>
      <c r="AH487" s="587"/>
      <c r="AI487" s="580"/>
      <c r="AJ487" s="581">
        <v>0</v>
      </c>
    </row>
    <row r="488" spans="1:36">
      <c r="A488" s="580"/>
      <c r="B488" s="580"/>
      <c r="C488" s="580"/>
      <c r="D488" s="580"/>
      <c r="E488" s="580" t="s">
        <v>3657</v>
      </c>
      <c r="F488" s="580" t="s">
        <v>3291</v>
      </c>
      <c r="G488" s="580"/>
      <c r="H488" s="580" t="s">
        <v>3658</v>
      </c>
      <c r="I488" s="580"/>
      <c r="J488" s="580" t="s">
        <v>3659</v>
      </c>
      <c r="K488" s="580"/>
      <c r="L488" s="580"/>
      <c r="M488" s="580"/>
      <c r="N488" s="580"/>
      <c r="O488" s="580"/>
      <c r="P488" s="581"/>
      <c r="Q488" s="580"/>
      <c r="R488" s="581"/>
      <c r="S488" s="580"/>
      <c r="T488" s="581">
        <v>0</v>
      </c>
      <c r="U488" s="580"/>
      <c r="V488" s="581">
        <v>0</v>
      </c>
      <c r="W488" s="580"/>
      <c r="X488" s="581">
        <v>0</v>
      </c>
      <c r="Y488" s="580"/>
      <c r="Z488" s="581">
        <v>0</v>
      </c>
      <c r="AA488" s="580"/>
      <c r="AB488" s="580"/>
      <c r="AC488" s="580"/>
      <c r="AD488" s="581">
        <v>352</v>
      </c>
      <c r="AE488" s="580"/>
      <c r="AF488" s="581">
        <v>0</v>
      </c>
      <c r="AG488" s="580"/>
      <c r="AH488" s="587">
        <v>45937</v>
      </c>
      <c r="AI488" s="580"/>
      <c r="AJ488" s="581">
        <v>0</v>
      </c>
    </row>
    <row r="489" spans="1:36">
      <c r="A489" s="580"/>
      <c r="B489" s="580"/>
      <c r="C489" s="580"/>
      <c r="D489" s="580"/>
      <c r="E489" s="580" t="s">
        <v>3660</v>
      </c>
      <c r="F489" s="580" t="s">
        <v>3291</v>
      </c>
      <c r="G489" s="580"/>
      <c r="H489" s="580" t="s">
        <v>3661</v>
      </c>
      <c r="I489" s="580"/>
      <c r="J489" s="580" t="s">
        <v>3662</v>
      </c>
      <c r="K489" s="580"/>
      <c r="L489" s="580"/>
      <c r="M489" s="580"/>
      <c r="N489" s="580"/>
      <c r="O489" s="580"/>
      <c r="P489" s="581"/>
      <c r="Q489" s="580"/>
      <c r="R489" s="581"/>
      <c r="S489" s="580"/>
      <c r="T489" s="581">
        <v>0</v>
      </c>
      <c r="U489" s="580"/>
      <c r="V489" s="581">
        <v>0</v>
      </c>
      <c r="W489" s="580"/>
      <c r="X489" s="581">
        <v>0</v>
      </c>
      <c r="Y489" s="580"/>
      <c r="Z489" s="581">
        <v>0</v>
      </c>
      <c r="AA489" s="580"/>
      <c r="AB489" s="580"/>
      <c r="AC489" s="580"/>
      <c r="AD489" s="581">
        <v>0</v>
      </c>
      <c r="AE489" s="580"/>
      <c r="AF489" s="581">
        <v>0</v>
      </c>
      <c r="AG489" s="580"/>
      <c r="AH489" s="587"/>
      <c r="AI489" s="580"/>
      <c r="AJ489" s="581">
        <v>0</v>
      </c>
    </row>
    <row r="490" spans="1:36">
      <c r="A490" s="580"/>
      <c r="B490" s="580"/>
      <c r="C490" s="580"/>
      <c r="D490" s="580"/>
      <c r="E490" s="580" t="s">
        <v>3663</v>
      </c>
      <c r="F490" s="580" t="s">
        <v>3291</v>
      </c>
      <c r="G490" s="580"/>
      <c r="H490" s="580" t="s">
        <v>3664</v>
      </c>
      <c r="I490" s="580"/>
      <c r="J490" s="580" t="s">
        <v>3665</v>
      </c>
      <c r="K490" s="580"/>
      <c r="L490" s="580"/>
      <c r="M490" s="580"/>
      <c r="N490" s="580"/>
      <c r="O490" s="580"/>
      <c r="P490" s="581"/>
      <c r="Q490" s="580"/>
      <c r="R490" s="581"/>
      <c r="S490" s="580"/>
      <c r="T490" s="581">
        <v>0</v>
      </c>
      <c r="U490" s="580"/>
      <c r="V490" s="581">
        <v>0</v>
      </c>
      <c r="W490" s="580"/>
      <c r="X490" s="581">
        <v>0</v>
      </c>
      <c r="Y490" s="580"/>
      <c r="Z490" s="581">
        <v>0</v>
      </c>
      <c r="AA490" s="580"/>
      <c r="AB490" s="580"/>
      <c r="AC490" s="580"/>
      <c r="AD490" s="581">
        <v>0</v>
      </c>
      <c r="AE490" s="580"/>
      <c r="AF490" s="581">
        <v>0</v>
      </c>
      <c r="AG490" s="580"/>
      <c r="AH490" s="587"/>
      <c r="AI490" s="580"/>
      <c r="AJ490" s="581">
        <v>0</v>
      </c>
    </row>
    <row r="491" spans="1:36">
      <c r="A491" s="580"/>
      <c r="B491" s="580"/>
      <c r="C491" s="580"/>
      <c r="D491" s="580"/>
      <c r="E491" s="580" t="s">
        <v>3666</v>
      </c>
      <c r="F491" s="580" t="s">
        <v>3291</v>
      </c>
      <c r="G491" s="580"/>
      <c r="H491" s="580" t="s">
        <v>3667</v>
      </c>
      <c r="I491" s="580"/>
      <c r="J491" s="580" t="s">
        <v>3668</v>
      </c>
      <c r="K491" s="580"/>
      <c r="L491" s="580"/>
      <c r="M491" s="580"/>
      <c r="N491" s="580"/>
      <c r="O491" s="580"/>
      <c r="P491" s="581"/>
      <c r="Q491" s="580"/>
      <c r="R491" s="581"/>
      <c r="S491" s="580"/>
      <c r="T491" s="581">
        <v>0</v>
      </c>
      <c r="U491" s="580"/>
      <c r="V491" s="581">
        <v>0</v>
      </c>
      <c r="W491" s="580"/>
      <c r="X491" s="581">
        <v>0</v>
      </c>
      <c r="Y491" s="580"/>
      <c r="Z491" s="581">
        <v>0</v>
      </c>
      <c r="AA491" s="580"/>
      <c r="AB491" s="580"/>
      <c r="AC491" s="580"/>
      <c r="AD491" s="581">
        <v>0</v>
      </c>
      <c r="AE491" s="580"/>
      <c r="AF491" s="581">
        <v>0</v>
      </c>
      <c r="AG491" s="580"/>
      <c r="AH491" s="587"/>
      <c r="AI491" s="580"/>
      <c r="AJ491" s="581">
        <v>0</v>
      </c>
    </row>
    <row r="492" spans="1:36">
      <c r="A492" s="580"/>
      <c r="B492" s="580"/>
      <c r="C492" s="580"/>
      <c r="D492" s="580"/>
      <c r="E492" s="580" t="s">
        <v>3669</v>
      </c>
      <c r="F492" s="580" t="s">
        <v>3291</v>
      </c>
      <c r="G492" s="580"/>
      <c r="H492" s="580" t="s">
        <v>3670</v>
      </c>
      <c r="I492" s="580"/>
      <c r="J492" s="580" t="s">
        <v>3671</v>
      </c>
      <c r="K492" s="580"/>
      <c r="L492" s="580"/>
      <c r="M492" s="580"/>
      <c r="N492" s="580"/>
      <c r="O492" s="580"/>
      <c r="P492" s="581"/>
      <c r="Q492" s="580"/>
      <c r="R492" s="581"/>
      <c r="S492" s="580"/>
      <c r="T492" s="581">
        <v>0</v>
      </c>
      <c r="U492" s="580"/>
      <c r="V492" s="581">
        <v>0</v>
      </c>
      <c r="W492" s="580"/>
      <c r="X492" s="581">
        <v>0</v>
      </c>
      <c r="Y492" s="580"/>
      <c r="Z492" s="581">
        <v>0</v>
      </c>
      <c r="AA492" s="580"/>
      <c r="AB492" s="580"/>
      <c r="AC492" s="580"/>
      <c r="AD492" s="581">
        <v>0</v>
      </c>
      <c r="AE492" s="580"/>
      <c r="AF492" s="581">
        <v>0</v>
      </c>
      <c r="AG492" s="580"/>
      <c r="AH492" s="587"/>
      <c r="AI492" s="580"/>
      <c r="AJ492" s="581">
        <v>0</v>
      </c>
    </row>
    <row r="493" spans="1:36">
      <c r="A493" s="580"/>
      <c r="B493" s="580"/>
      <c r="C493" s="580"/>
      <c r="D493" s="580"/>
      <c r="E493" s="580" t="s">
        <v>3672</v>
      </c>
      <c r="F493" s="580" t="s">
        <v>3291</v>
      </c>
      <c r="G493" s="580"/>
      <c r="H493" s="580" t="s">
        <v>3673</v>
      </c>
      <c r="I493" s="580"/>
      <c r="J493" s="580" t="s">
        <v>3674</v>
      </c>
      <c r="K493" s="580"/>
      <c r="L493" s="580"/>
      <c r="M493" s="580"/>
      <c r="N493" s="580"/>
      <c r="O493" s="580"/>
      <c r="P493" s="581"/>
      <c r="Q493" s="580"/>
      <c r="R493" s="581"/>
      <c r="S493" s="580"/>
      <c r="T493" s="581">
        <v>0</v>
      </c>
      <c r="U493" s="580"/>
      <c r="V493" s="581">
        <v>0</v>
      </c>
      <c r="W493" s="580"/>
      <c r="X493" s="581">
        <v>0</v>
      </c>
      <c r="Y493" s="580"/>
      <c r="Z493" s="581">
        <v>0</v>
      </c>
      <c r="AA493" s="580"/>
      <c r="AB493" s="580"/>
      <c r="AC493" s="580"/>
      <c r="AD493" s="581">
        <v>0</v>
      </c>
      <c r="AE493" s="580"/>
      <c r="AF493" s="581">
        <v>0</v>
      </c>
      <c r="AG493" s="580"/>
      <c r="AH493" s="587"/>
      <c r="AI493" s="580"/>
      <c r="AJ493" s="581">
        <v>0</v>
      </c>
    </row>
    <row r="494" spans="1:36">
      <c r="A494" s="580"/>
      <c r="B494" s="580"/>
      <c r="C494" s="580"/>
      <c r="D494" s="580"/>
      <c r="E494" s="580" t="s">
        <v>3675</v>
      </c>
      <c r="F494" s="580" t="s">
        <v>3291</v>
      </c>
      <c r="G494" s="580"/>
      <c r="H494" s="580" t="s">
        <v>3676</v>
      </c>
      <c r="I494" s="580"/>
      <c r="J494" s="580" t="s">
        <v>3677</v>
      </c>
      <c r="K494" s="580"/>
      <c r="L494" s="580"/>
      <c r="M494" s="580"/>
      <c r="N494" s="580"/>
      <c r="O494" s="580"/>
      <c r="P494" s="581"/>
      <c r="Q494" s="580"/>
      <c r="R494" s="581"/>
      <c r="S494" s="580"/>
      <c r="T494" s="581">
        <v>0</v>
      </c>
      <c r="U494" s="580"/>
      <c r="V494" s="581">
        <v>0</v>
      </c>
      <c r="W494" s="580"/>
      <c r="X494" s="581">
        <v>0</v>
      </c>
      <c r="Y494" s="580"/>
      <c r="Z494" s="581">
        <v>0</v>
      </c>
      <c r="AA494" s="580"/>
      <c r="AB494" s="580"/>
      <c r="AC494" s="580"/>
      <c r="AD494" s="581">
        <v>0</v>
      </c>
      <c r="AE494" s="580"/>
      <c r="AF494" s="581">
        <v>0</v>
      </c>
      <c r="AG494" s="580"/>
      <c r="AH494" s="587"/>
      <c r="AI494" s="580"/>
      <c r="AJ494" s="581">
        <v>0</v>
      </c>
    </row>
    <row r="495" spans="1:36">
      <c r="A495" s="580"/>
      <c r="B495" s="580"/>
      <c r="C495" s="580"/>
      <c r="D495" s="580"/>
      <c r="E495" s="580" t="s">
        <v>3678</v>
      </c>
      <c r="F495" s="580" t="s">
        <v>3291</v>
      </c>
      <c r="G495" s="580"/>
      <c r="H495" s="580" t="s">
        <v>3679</v>
      </c>
      <c r="I495" s="580"/>
      <c r="J495" s="580" t="s">
        <v>3680</v>
      </c>
      <c r="K495" s="580"/>
      <c r="L495" s="580"/>
      <c r="M495" s="580"/>
      <c r="N495" s="580"/>
      <c r="O495" s="580"/>
      <c r="P495" s="581"/>
      <c r="Q495" s="580"/>
      <c r="R495" s="581"/>
      <c r="S495" s="580"/>
      <c r="T495" s="581">
        <v>0</v>
      </c>
      <c r="U495" s="580"/>
      <c r="V495" s="581">
        <v>0</v>
      </c>
      <c r="W495" s="580"/>
      <c r="X495" s="581">
        <v>0</v>
      </c>
      <c r="Y495" s="580"/>
      <c r="Z495" s="581">
        <v>0</v>
      </c>
      <c r="AA495" s="580"/>
      <c r="AB495" s="580"/>
      <c r="AC495" s="580"/>
      <c r="AD495" s="581">
        <v>0</v>
      </c>
      <c r="AE495" s="580"/>
      <c r="AF495" s="581">
        <v>0</v>
      </c>
      <c r="AG495" s="580"/>
      <c r="AH495" s="587"/>
      <c r="AI495" s="580"/>
      <c r="AJ495" s="581">
        <v>0</v>
      </c>
    </row>
    <row r="496" spans="1:36">
      <c r="A496" s="580"/>
      <c r="B496" s="580"/>
      <c r="C496" s="580"/>
      <c r="D496" s="580"/>
      <c r="E496" s="580" t="s">
        <v>3681</v>
      </c>
      <c r="F496" s="580" t="s">
        <v>3291</v>
      </c>
      <c r="G496" s="580"/>
      <c r="H496" s="580" t="s">
        <v>3682</v>
      </c>
      <c r="I496" s="580"/>
      <c r="J496" s="580" t="s">
        <v>3683</v>
      </c>
      <c r="K496" s="580"/>
      <c r="L496" s="580"/>
      <c r="M496" s="580"/>
      <c r="N496" s="580"/>
      <c r="O496" s="580"/>
      <c r="P496" s="581"/>
      <c r="Q496" s="580"/>
      <c r="R496" s="581"/>
      <c r="S496" s="580"/>
      <c r="T496" s="581">
        <v>0</v>
      </c>
      <c r="U496" s="580"/>
      <c r="V496" s="581">
        <v>0</v>
      </c>
      <c r="W496" s="580"/>
      <c r="X496" s="581">
        <v>0</v>
      </c>
      <c r="Y496" s="580"/>
      <c r="Z496" s="581">
        <v>0</v>
      </c>
      <c r="AA496" s="580"/>
      <c r="AB496" s="580"/>
      <c r="AC496" s="580"/>
      <c r="AD496" s="581">
        <v>0</v>
      </c>
      <c r="AE496" s="580"/>
      <c r="AF496" s="581">
        <v>0</v>
      </c>
      <c r="AG496" s="580"/>
      <c r="AH496" s="587"/>
      <c r="AI496" s="580"/>
      <c r="AJ496" s="581">
        <v>0</v>
      </c>
    </row>
    <row r="497" spans="1:36">
      <c r="A497" s="580"/>
      <c r="B497" s="580"/>
      <c r="C497" s="580"/>
      <c r="D497" s="580"/>
      <c r="E497" s="580" t="s">
        <v>3684</v>
      </c>
      <c r="F497" s="580" t="s">
        <v>3291</v>
      </c>
      <c r="G497" s="580"/>
      <c r="H497" s="580" t="s">
        <v>3685</v>
      </c>
      <c r="I497" s="580"/>
      <c r="J497" s="580" t="s">
        <v>3686</v>
      </c>
      <c r="K497" s="580"/>
      <c r="L497" s="580"/>
      <c r="M497" s="580"/>
      <c r="N497" s="580"/>
      <c r="O497" s="580"/>
      <c r="P497" s="581"/>
      <c r="Q497" s="580"/>
      <c r="R497" s="581"/>
      <c r="S497" s="580"/>
      <c r="T497" s="581">
        <v>0</v>
      </c>
      <c r="U497" s="580"/>
      <c r="V497" s="581">
        <v>0</v>
      </c>
      <c r="W497" s="580"/>
      <c r="X497" s="581">
        <v>0</v>
      </c>
      <c r="Y497" s="580"/>
      <c r="Z497" s="581">
        <v>0</v>
      </c>
      <c r="AA497" s="580"/>
      <c r="AB497" s="580"/>
      <c r="AC497" s="580"/>
      <c r="AD497" s="581">
        <v>0</v>
      </c>
      <c r="AE497" s="580"/>
      <c r="AF497" s="581">
        <v>0</v>
      </c>
      <c r="AG497" s="580"/>
      <c r="AH497" s="587"/>
      <c r="AI497" s="580"/>
      <c r="AJ497" s="581">
        <v>0</v>
      </c>
    </row>
    <row r="498" spans="1:36">
      <c r="A498" s="580"/>
      <c r="B498" s="580"/>
      <c r="C498" s="580"/>
      <c r="D498" s="580"/>
      <c r="E498" s="580" t="s">
        <v>3687</v>
      </c>
      <c r="F498" s="580" t="s">
        <v>3291</v>
      </c>
      <c r="G498" s="580"/>
      <c r="H498" s="580" t="s">
        <v>3688</v>
      </c>
      <c r="I498" s="580"/>
      <c r="J498" s="580" t="s">
        <v>3689</v>
      </c>
      <c r="K498" s="580"/>
      <c r="L498" s="580"/>
      <c r="M498" s="580"/>
      <c r="N498" s="580"/>
      <c r="O498" s="580"/>
      <c r="P498" s="581"/>
      <c r="Q498" s="580"/>
      <c r="R498" s="581"/>
      <c r="S498" s="580"/>
      <c r="T498" s="581">
        <v>0</v>
      </c>
      <c r="U498" s="580"/>
      <c r="V498" s="581">
        <v>0</v>
      </c>
      <c r="W498" s="580"/>
      <c r="X498" s="581">
        <v>0</v>
      </c>
      <c r="Y498" s="580"/>
      <c r="Z498" s="581">
        <v>0</v>
      </c>
      <c r="AA498" s="580"/>
      <c r="AB498" s="580"/>
      <c r="AC498" s="580"/>
      <c r="AD498" s="581">
        <v>0</v>
      </c>
      <c r="AE498" s="580"/>
      <c r="AF498" s="581">
        <v>0</v>
      </c>
      <c r="AG498" s="580"/>
      <c r="AH498" s="587"/>
      <c r="AI498" s="580"/>
      <c r="AJ498" s="581">
        <v>0</v>
      </c>
    </row>
    <row r="499" spans="1:36">
      <c r="A499" s="580"/>
      <c r="B499" s="580"/>
      <c r="C499" s="580"/>
      <c r="D499" s="580"/>
      <c r="E499" s="580" t="s">
        <v>3690</v>
      </c>
      <c r="F499" s="580" t="s">
        <v>3291</v>
      </c>
      <c r="G499" s="580"/>
      <c r="H499" s="580" t="s">
        <v>3691</v>
      </c>
      <c r="I499" s="580"/>
      <c r="J499" s="580" t="s">
        <v>3692</v>
      </c>
      <c r="K499" s="580"/>
      <c r="L499" s="580"/>
      <c r="M499" s="580"/>
      <c r="N499" s="580"/>
      <c r="O499" s="580"/>
      <c r="P499" s="581"/>
      <c r="Q499" s="580"/>
      <c r="R499" s="581"/>
      <c r="S499" s="580"/>
      <c r="T499" s="581">
        <v>0</v>
      </c>
      <c r="U499" s="580"/>
      <c r="V499" s="581">
        <v>0</v>
      </c>
      <c r="W499" s="580"/>
      <c r="X499" s="581">
        <v>0</v>
      </c>
      <c r="Y499" s="580"/>
      <c r="Z499" s="581">
        <v>0</v>
      </c>
      <c r="AA499" s="580"/>
      <c r="AB499" s="580"/>
      <c r="AC499" s="580"/>
      <c r="AD499" s="581">
        <v>0</v>
      </c>
      <c r="AE499" s="580"/>
      <c r="AF499" s="581">
        <v>0</v>
      </c>
      <c r="AG499" s="580"/>
      <c r="AH499" s="587"/>
      <c r="AI499" s="580"/>
      <c r="AJ499" s="581">
        <v>0</v>
      </c>
    </row>
    <row r="500" spans="1:36">
      <c r="A500" s="580"/>
      <c r="B500" s="580"/>
      <c r="C500" s="580"/>
      <c r="D500" s="580"/>
      <c r="E500" s="580" t="s">
        <v>3693</v>
      </c>
      <c r="F500" s="580" t="s">
        <v>3291</v>
      </c>
      <c r="G500" s="580"/>
      <c r="H500" s="580" t="s">
        <v>3694</v>
      </c>
      <c r="I500" s="580"/>
      <c r="J500" s="580" t="s">
        <v>3695</v>
      </c>
      <c r="K500" s="580"/>
      <c r="L500" s="580"/>
      <c r="M500" s="580"/>
      <c r="N500" s="580"/>
      <c r="O500" s="580"/>
      <c r="P500" s="581"/>
      <c r="Q500" s="580"/>
      <c r="R500" s="581"/>
      <c r="S500" s="580"/>
      <c r="T500" s="581">
        <v>0</v>
      </c>
      <c r="U500" s="580"/>
      <c r="V500" s="581">
        <v>0</v>
      </c>
      <c r="W500" s="580"/>
      <c r="X500" s="581">
        <v>0</v>
      </c>
      <c r="Y500" s="580"/>
      <c r="Z500" s="581">
        <v>0</v>
      </c>
      <c r="AA500" s="580"/>
      <c r="AB500" s="580"/>
      <c r="AC500" s="580"/>
      <c r="AD500" s="581">
        <v>0</v>
      </c>
      <c r="AE500" s="580"/>
      <c r="AF500" s="581">
        <v>0</v>
      </c>
      <c r="AG500" s="580"/>
      <c r="AH500" s="587"/>
      <c r="AI500" s="580"/>
      <c r="AJ500" s="581">
        <v>0</v>
      </c>
    </row>
    <row r="501" spans="1:36">
      <c r="A501" s="580"/>
      <c r="B501" s="580"/>
      <c r="C501" s="580"/>
      <c r="D501" s="580"/>
      <c r="E501" s="580" t="s">
        <v>3696</v>
      </c>
      <c r="F501" s="580" t="s">
        <v>3291</v>
      </c>
      <c r="G501" s="580"/>
      <c r="H501" s="580" t="s">
        <v>3697</v>
      </c>
      <c r="I501" s="580"/>
      <c r="J501" s="580" t="s">
        <v>3698</v>
      </c>
      <c r="K501" s="580"/>
      <c r="L501" s="580"/>
      <c r="M501" s="580"/>
      <c r="N501" s="580"/>
      <c r="O501" s="580"/>
      <c r="P501" s="581"/>
      <c r="Q501" s="580"/>
      <c r="R501" s="581"/>
      <c r="S501" s="580"/>
      <c r="T501" s="581">
        <v>0</v>
      </c>
      <c r="U501" s="580"/>
      <c r="V501" s="581">
        <v>0</v>
      </c>
      <c r="W501" s="580"/>
      <c r="X501" s="581">
        <v>0</v>
      </c>
      <c r="Y501" s="580"/>
      <c r="Z501" s="581">
        <v>0</v>
      </c>
      <c r="AA501" s="580"/>
      <c r="AB501" s="580"/>
      <c r="AC501" s="580"/>
      <c r="AD501" s="581">
        <v>0</v>
      </c>
      <c r="AE501" s="580"/>
      <c r="AF501" s="581">
        <v>0</v>
      </c>
      <c r="AG501" s="580"/>
      <c r="AH501" s="587"/>
      <c r="AI501" s="580"/>
      <c r="AJ501" s="581">
        <v>0</v>
      </c>
    </row>
    <row r="502" spans="1:36">
      <c r="A502" s="580"/>
      <c r="B502" s="580"/>
      <c r="C502" s="580"/>
      <c r="D502" s="580"/>
      <c r="E502" s="580" t="s">
        <v>3699</v>
      </c>
      <c r="F502" s="580" t="s">
        <v>3291</v>
      </c>
      <c r="G502" s="580"/>
      <c r="H502" s="580" t="s">
        <v>3700</v>
      </c>
      <c r="I502" s="580"/>
      <c r="J502" s="580" t="s">
        <v>3701</v>
      </c>
      <c r="K502" s="580"/>
      <c r="L502" s="580"/>
      <c r="M502" s="580"/>
      <c r="N502" s="580"/>
      <c r="O502" s="580"/>
      <c r="P502" s="581"/>
      <c r="Q502" s="580"/>
      <c r="R502" s="581"/>
      <c r="S502" s="580"/>
      <c r="T502" s="581">
        <v>0</v>
      </c>
      <c r="U502" s="580"/>
      <c r="V502" s="581">
        <v>0</v>
      </c>
      <c r="W502" s="580"/>
      <c r="X502" s="581">
        <v>0</v>
      </c>
      <c r="Y502" s="580"/>
      <c r="Z502" s="581">
        <v>0</v>
      </c>
      <c r="AA502" s="580"/>
      <c r="AB502" s="580"/>
      <c r="AC502" s="580"/>
      <c r="AD502" s="581">
        <v>0</v>
      </c>
      <c r="AE502" s="580"/>
      <c r="AF502" s="581">
        <v>0</v>
      </c>
      <c r="AG502" s="580"/>
      <c r="AH502" s="587"/>
      <c r="AI502" s="580"/>
      <c r="AJ502" s="581">
        <v>0</v>
      </c>
    </row>
    <row r="503" spans="1:36">
      <c r="A503" s="580"/>
      <c r="B503" s="580"/>
      <c r="C503" s="580"/>
      <c r="D503" s="580"/>
      <c r="E503" s="580" t="s">
        <v>3702</v>
      </c>
      <c r="F503" s="580" t="s">
        <v>3291</v>
      </c>
      <c r="G503" s="580"/>
      <c r="H503" s="580" t="s">
        <v>3703</v>
      </c>
      <c r="I503" s="580"/>
      <c r="J503" s="580" t="s">
        <v>3704</v>
      </c>
      <c r="K503" s="580"/>
      <c r="L503" s="580"/>
      <c r="M503" s="580"/>
      <c r="N503" s="580"/>
      <c r="O503" s="580"/>
      <c r="P503" s="581"/>
      <c r="Q503" s="580"/>
      <c r="R503" s="581"/>
      <c r="S503" s="580"/>
      <c r="T503" s="581">
        <v>0</v>
      </c>
      <c r="U503" s="580"/>
      <c r="V503" s="581">
        <v>0</v>
      </c>
      <c r="W503" s="580"/>
      <c r="X503" s="581">
        <v>0</v>
      </c>
      <c r="Y503" s="580"/>
      <c r="Z503" s="581">
        <v>0</v>
      </c>
      <c r="AA503" s="580"/>
      <c r="AB503" s="580"/>
      <c r="AC503" s="580"/>
      <c r="AD503" s="581">
        <v>0</v>
      </c>
      <c r="AE503" s="580"/>
      <c r="AF503" s="581">
        <v>0</v>
      </c>
      <c r="AG503" s="580"/>
      <c r="AH503" s="587"/>
      <c r="AI503" s="580"/>
      <c r="AJ503" s="581">
        <v>0</v>
      </c>
    </row>
    <row r="504" spans="1:36">
      <c r="A504" s="580"/>
      <c r="B504" s="580"/>
      <c r="C504" s="580"/>
      <c r="D504" s="580"/>
      <c r="E504" s="580" t="s">
        <v>3705</v>
      </c>
      <c r="F504" s="580" t="s">
        <v>3291</v>
      </c>
      <c r="G504" s="580"/>
      <c r="H504" s="580" t="s">
        <v>3706</v>
      </c>
      <c r="I504" s="580"/>
      <c r="J504" s="580" t="s">
        <v>3707</v>
      </c>
      <c r="K504" s="580"/>
      <c r="L504" s="580"/>
      <c r="M504" s="580"/>
      <c r="N504" s="580"/>
      <c r="O504" s="580"/>
      <c r="P504" s="581"/>
      <c r="Q504" s="580"/>
      <c r="R504" s="581"/>
      <c r="S504" s="580"/>
      <c r="T504" s="581">
        <v>0</v>
      </c>
      <c r="U504" s="580"/>
      <c r="V504" s="581">
        <v>0</v>
      </c>
      <c r="W504" s="580"/>
      <c r="X504" s="581">
        <v>0</v>
      </c>
      <c r="Y504" s="580"/>
      <c r="Z504" s="581">
        <v>0</v>
      </c>
      <c r="AA504" s="580"/>
      <c r="AB504" s="580"/>
      <c r="AC504" s="580"/>
      <c r="AD504" s="581">
        <v>0</v>
      </c>
      <c r="AE504" s="580"/>
      <c r="AF504" s="581">
        <v>0</v>
      </c>
      <c r="AG504" s="580"/>
      <c r="AH504" s="587"/>
      <c r="AI504" s="580"/>
      <c r="AJ504" s="581">
        <v>0</v>
      </c>
    </row>
    <row r="505" spans="1:36">
      <c r="A505" s="580"/>
      <c r="B505" s="580"/>
      <c r="C505" s="580"/>
      <c r="D505" s="580"/>
      <c r="E505" s="580" t="s">
        <v>3708</v>
      </c>
      <c r="F505" s="580" t="s">
        <v>3291</v>
      </c>
      <c r="G505" s="580"/>
      <c r="H505" s="580" t="s">
        <v>3709</v>
      </c>
      <c r="I505" s="580"/>
      <c r="J505" s="580" t="s">
        <v>3710</v>
      </c>
      <c r="K505" s="580"/>
      <c r="L505" s="580"/>
      <c r="M505" s="580"/>
      <c r="N505" s="580"/>
      <c r="O505" s="580"/>
      <c r="P505" s="581"/>
      <c r="Q505" s="580"/>
      <c r="R505" s="581"/>
      <c r="S505" s="580"/>
      <c r="T505" s="581">
        <v>0</v>
      </c>
      <c r="U505" s="580"/>
      <c r="V505" s="581">
        <v>0</v>
      </c>
      <c r="W505" s="580"/>
      <c r="X505" s="581">
        <v>0</v>
      </c>
      <c r="Y505" s="580"/>
      <c r="Z505" s="581">
        <v>0</v>
      </c>
      <c r="AA505" s="580"/>
      <c r="AB505" s="580"/>
      <c r="AC505" s="580"/>
      <c r="AD505" s="581">
        <v>0</v>
      </c>
      <c r="AE505" s="580"/>
      <c r="AF505" s="581">
        <v>0</v>
      </c>
      <c r="AG505" s="580"/>
      <c r="AH505" s="587"/>
      <c r="AI505" s="580"/>
      <c r="AJ505" s="581">
        <v>0</v>
      </c>
    </row>
    <row r="506" spans="1:36">
      <c r="A506" s="580"/>
      <c r="B506" s="580"/>
      <c r="C506" s="580"/>
      <c r="D506" s="580"/>
      <c r="E506" s="580" t="s">
        <v>3711</v>
      </c>
      <c r="F506" s="580" t="s">
        <v>3291</v>
      </c>
      <c r="G506" s="580"/>
      <c r="H506" s="580" t="s">
        <v>3712</v>
      </c>
      <c r="I506" s="580"/>
      <c r="J506" s="580" t="s">
        <v>3713</v>
      </c>
      <c r="K506" s="580"/>
      <c r="L506" s="580"/>
      <c r="M506" s="580"/>
      <c r="N506" s="580"/>
      <c r="O506" s="580"/>
      <c r="P506" s="581"/>
      <c r="Q506" s="580"/>
      <c r="R506" s="581"/>
      <c r="S506" s="580"/>
      <c r="T506" s="581">
        <v>0</v>
      </c>
      <c r="U506" s="580"/>
      <c r="V506" s="581">
        <v>0</v>
      </c>
      <c r="W506" s="580"/>
      <c r="X506" s="581">
        <v>0</v>
      </c>
      <c r="Y506" s="580"/>
      <c r="Z506" s="581">
        <v>0</v>
      </c>
      <c r="AA506" s="580"/>
      <c r="AB506" s="580"/>
      <c r="AC506" s="580"/>
      <c r="AD506" s="581">
        <v>0</v>
      </c>
      <c r="AE506" s="580"/>
      <c r="AF506" s="581">
        <v>0</v>
      </c>
      <c r="AG506" s="580"/>
      <c r="AH506" s="587"/>
      <c r="AI506" s="580"/>
      <c r="AJ506" s="581">
        <v>0</v>
      </c>
    </row>
    <row r="507" spans="1:36">
      <c r="A507" s="580"/>
      <c r="B507" s="580"/>
      <c r="C507" s="580"/>
      <c r="D507" s="580"/>
      <c r="E507" s="580" t="s">
        <v>3714</v>
      </c>
      <c r="F507" s="580" t="s">
        <v>3291</v>
      </c>
      <c r="G507" s="580"/>
      <c r="H507" s="580" t="s">
        <v>3715</v>
      </c>
      <c r="I507" s="580"/>
      <c r="J507" s="580" t="s">
        <v>3716</v>
      </c>
      <c r="K507" s="580"/>
      <c r="L507" s="580"/>
      <c r="M507" s="580"/>
      <c r="N507" s="580"/>
      <c r="O507" s="580"/>
      <c r="P507" s="581"/>
      <c r="Q507" s="580"/>
      <c r="R507" s="581"/>
      <c r="S507" s="580"/>
      <c r="T507" s="581">
        <v>0</v>
      </c>
      <c r="U507" s="580"/>
      <c r="V507" s="581">
        <v>0</v>
      </c>
      <c r="W507" s="580"/>
      <c r="X507" s="581">
        <v>0</v>
      </c>
      <c r="Y507" s="580"/>
      <c r="Z507" s="581">
        <v>0</v>
      </c>
      <c r="AA507" s="580"/>
      <c r="AB507" s="580"/>
      <c r="AC507" s="580"/>
      <c r="AD507" s="581">
        <v>0</v>
      </c>
      <c r="AE507" s="580"/>
      <c r="AF507" s="581">
        <v>0</v>
      </c>
      <c r="AG507" s="580"/>
      <c r="AH507" s="587"/>
      <c r="AI507" s="580"/>
      <c r="AJ507" s="581">
        <v>0</v>
      </c>
    </row>
    <row r="508" spans="1:36">
      <c r="A508" s="580"/>
      <c r="B508" s="580"/>
      <c r="C508" s="580"/>
      <c r="D508" s="580"/>
      <c r="E508" s="580" t="s">
        <v>3717</v>
      </c>
      <c r="F508" s="580" t="s">
        <v>3291</v>
      </c>
      <c r="G508" s="580"/>
      <c r="H508" s="580" t="s">
        <v>3718</v>
      </c>
      <c r="I508" s="580"/>
      <c r="J508" s="580" t="s">
        <v>3719</v>
      </c>
      <c r="K508" s="580"/>
      <c r="L508" s="580"/>
      <c r="M508" s="580"/>
      <c r="N508" s="580"/>
      <c r="O508" s="580"/>
      <c r="P508" s="581"/>
      <c r="Q508" s="580"/>
      <c r="R508" s="581"/>
      <c r="S508" s="580"/>
      <c r="T508" s="581">
        <v>0</v>
      </c>
      <c r="U508" s="580"/>
      <c r="V508" s="581">
        <v>0</v>
      </c>
      <c r="W508" s="580"/>
      <c r="X508" s="581">
        <v>0</v>
      </c>
      <c r="Y508" s="580"/>
      <c r="Z508" s="581">
        <v>0</v>
      </c>
      <c r="AA508" s="580"/>
      <c r="AB508" s="580"/>
      <c r="AC508" s="580"/>
      <c r="AD508" s="581">
        <v>0</v>
      </c>
      <c r="AE508" s="580"/>
      <c r="AF508" s="581">
        <v>0</v>
      </c>
      <c r="AG508" s="580"/>
      <c r="AH508" s="587"/>
      <c r="AI508" s="580"/>
      <c r="AJ508" s="581">
        <v>0</v>
      </c>
    </row>
    <row r="509" spans="1:36">
      <c r="A509" s="580"/>
      <c r="B509" s="580"/>
      <c r="C509" s="580"/>
      <c r="D509" s="580"/>
      <c r="E509" s="580" t="s">
        <v>3720</v>
      </c>
      <c r="F509" s="580" t="s">
        <v>3291</v>
      </c>
      <c r="G509" s="580"/>
      <c r="H509" s="580" t="s">
        <v>3721</v>
      </c>
      <c r="I509" s="580"/>
      <c r="J509" s="580" t="s">
        <v>3722</v>
      </c>
      <c r="K509" s="580"/>
      <c r="L509" s="580"/>
      <c r="M509" s="580"/>
      <c r="N509" s="580"/>
      <c r="O509" s="580"/>
      <c r="P509" s="581"/>
      <c r="Q509" s="580"/>
      <c r="R509" s="581"/>
      <c r="S509" s="580"/>
      <c r="T509" s="581">
        <v>0</v>
      </c>
      <c r="U509" s="580"/>
      <c r="V509" s="581">
        <v>0</v>
      </c>
      <c r="W509" s="580"/>
      <c r="X509" s="581">
        <v>0</v>
      </c>
      <c r="Y509" s="580"/>
      <c r="Z509" s="581">
        <v>0</v>
      </c>
      <c r="AA509" s="580"/>
      <c r="AB509" s="580"/>
      <c r="AC509" s="580"/>
      <c r="AD509" s="581">
        <v>0</v>
      </c>
      <c r="AE509" s="580"/>
      <c r="AF509" s="581">
        <v>0</v>
      </c>
      <c r="AG509" s="580"/>
      <c r="AH509" s="587"/>
      <c r="AI509" s="580"/>
      <c r="AJ509" s="581">
        <v>0</v>
      </c>
    </row>
    <row r="510" spans="1:36">
      <c r="A510" s="580"/>
      <c r="B510" s="580"/>
      <c r="C510" s="580"/>
      <c r="D510" s="580"/>
      <c r="E510" s="580" t="s">
        <v>3723</v>
      </c>
      <c r="F510" s="580" t="s">
        <v>3291</v>
      </c>
      <c r="G510" s="580"/>
      <c r="H510" s="580" t="s">
        <v>3724</v>
      </c>
      <c r="I510" s="580"/>
      <c r="J510" s="580" t="s">
        <v>3725</v>
      </c>
      <c r="K510" s="580"/>
      <c r="L510" s="580"/>
      <c r="M510" s="580"/>
      <c r="N510" s="580"/>
      <c r="O510" s="580"/>
      <c r="P510" s="581"/>
      <c r="Q510" s="580"/>
      <c r="R510" s="581"/>
      <c r="S510" s="580"/>
      <c r="T510" s="581">
        <v>0</v>
      </c>
      <c r="U510" s="580"/>
      <c r="V510" s="581">
        <v>0</v>
      </c>
      <c r="W510" s="580"/>
      <c r="X510" s="581">
        <v>0</v>
      </c>
      <c r="Y510" s="580"/>
      <c r="Z510" s="581">
        <v>0</v>
      </c>
      <c r="AA510" s="580"/>
      <c r="AB510" s="580"/>
      <c r="AC510" s="580"/>
      <c r="AD510" s="581">
        <v>0</v>
      </c>
      <c r="AE510" s="580"/>
      <c r="AF510" s="581">
        <v>0</v>
      </c>
      <c r="AG510" s="580"/>
      <c r="AH510" s="587"/>
      <c r="AI510" s="580"/>
      <c r="AJ510" s="581">
        <v>0</v>
      </c>
    </row>
    <row r="511" spans="1:36">
      <c r="A511" s="580"/>
      <c r="B511" s="580"/>
      <c r="C511" s="580"/>
      <c r="D511" s="580"/>
      <c r="E511" s="580" t="s">
        <v>3726</v>
      </c>
      <c r="F511" s="580" t="s">
        <v>3291</v>
      </c>
      <c r="G511" s="580"/>
      <c r="H511" s="580" t="s">
        <v>3727</v>
      </c>
      <c r="I511" s="580"/>
      <c r="J511" s="580" t="s">
        <v>3728</v>
      </c>
      <c r="K511" s="580"/>
      <c r="L511" s="580"/>
      <c r="M511" s="580"/>
      <c r="N511" s="580"/>
      <c r="O511" s="580"/>
      <c r="P511" s="581"/>
      <c r="Q511" s="580"/>
      <c r="R511" s="581"/>
      <c r="S511" s="580"/>
      <c r="T511" s="581">
        <v>0</v>
      </c>
      <c r="U511" s="580"/>
      <c r="V511" s="581">
        <v>0</v>
      </c>
      <c r="W511" s="580"/>
      <c r="X511" s="581">
        <v>0</v>
      </c>
      <c r="Y511" s="580"/>
      <c r="Z511" s="581">
        <v>0</v>
      </c>
      <c r="AA511" s="580"/>
      <c r="AB511" s="580"/>
      <c r="AC511" s="580"/>
      <c r="AD511" s="581">
        <v>0</v>
      </c>
      <c r="AE511" s="580"/>
      <c r="AF511" s="581">
        <v>0</v>
      </c>
      <c r="AG511" s="580"/>
      <c r="AH511" s="587"/>
      <c r="AI511" s="580"/>
      <c r="AJ511" s="581">
        <v>0</v>
      </c>
    </row>
    <row r="512" spans="1:36">
      <c r="A512" s="580"/>
      <c r="B512" s="580"/>
      <c r="C512" s="580"/>
      <c r="D512" s="580"/>
      <c r="E512" s="580" t="s">
        <v>3729</v>
      </c>
      <c r="F512" s="580" t="s">
        <v>3291</v>
      </c>
      <c r="G512" s="580"/>
      <c r="H512" s="580" t="s">
        <v>3730</v>
      </c>
      <c r="I512" s="580"/>
      <c r="J512" s="580" t="s">
        <v>3731</v>
      </c>
      <c r="K512" s="580"/>
      <c r="L512" s="580"/>
      <c r="M512" s="580"/>
      <c r="N512" s="580"/>
      <c r="O512" s="580"/>
      <c r="P512" s="581"/>
      <c r="Q512" s="580"/>
      <c r="R512" s="581"/>
      <c r="S512" s="580"/>
      <c r="T512" s="581">
        <v>0</v>
      </c>
      <c r="U512" s="580"/>
      <c r="V512" s="581">
        <v>0</v>
      </c>
      <c r="W512" s="580"/>
      <c r="X512" s="581">
        <v>0</v>
      </c>
      <c r="Y512" s="580"/>
      <c r="Z512" s="581">
        <v>0</v>
      </c>
      <c r="AA512" s="580"/>
      <c r="AB512" s="580"/>
      <c r="AC512" s="580"/>
      <c r="AD512" s="581">
        <v>0</v>
      </c>
      <c r="AE512" s="580"/>
      <c r="AF512" s="581">
        <v>0</v>
      </c>
      <c r="AG512" s="580"/>
      <c r="AH512" s="587"/>
      <c r="AI512" s="580"/>
      <c r="AJ512" s="581">
        <v>0</v>
      </c>
    </row>
    <row r="513" spans="1:36">
      <c r="A513" s="580"/>
      <c r="B513" s="580"/>
      <c r="C513" s="580"/>
      <c r="D513" s="580"/>
      <c r="E513" s="580" t="s">
        <v>3732</v>
      </c>
      <c r="F513" s="580" t="s">
        <v>3291</v>
      </c>
      <c r="G513" s="580"/>
      <c r="H513" s="580" t="s">
        <v>3733</v>
      </c>
      <c r="I513" s="580"/>
      <c r="J513" s="580" t="s">
        <v>3734</v>
      </c>
      <c r="K513" s="580"/>
      <c r="L513" s="580"/>
      <c r="M513" s="580"/>
      <c r="N513" s="580"/>
      <c r="O513" s="580"/>
      <c r="P513" s="581"/>
      <c r="Q513" s="580"/>
      <c r="R513" s="581"/>
      <c r="S513" s="580"/>
      <c r="T513" s="581">
        <v>0</v>
      </c>
      <c r="U513" s="580"/>
      <c r="V513" s="581">
        <v>0</v>
      </c>
      <c r="W513" s="580"/>
      <c r="X513" s="581">
        <v>0</v>
      </c>
      <c r="Y513" s="580"/>
      <c r="Z513" s="581">
        <v>0</v>
      </c>
      <c r="AA513" s="580"/>
      <c r="AB513" s="580"/>
      <c r="AC513" s="580"/>
      <c r="AD513" s="581">
        <v>0</v>
      </c>
      <c r="AE513" s="580"/>
      <c r="AF513" s="581">
        <v>0</v>
      </c>
      <c r="AG513" s="580"/>
      <c r="AH513" s="587"/>
      <c r="AI513" s="580"/>
      <c r="AJ513" s="581">
        <v>0</v>
      </c>
    </row>
    <row r="514" spans="1:36">
      <c r="A514" s="580"/>
      <c r="B514" s="580"/>
      <c r="C514" s="580"/>
      <c r="D514" s="580"/>
      <c r="E514" s="580" t="s">
        <v>3735</v>
      </c>
      <c r="F514" s="580" t="s">
        <v>3291</v>
      </c>
      <c r="G514" s="580"/>
      <c r="H514" s="580" t="s">
        <v>3736</v>
      </c>
      <c r="I514" s="580"/>
      <c r="J514" s="580" t="s">
        <v>3737</v>
      </c>
      <c r="K514" s="580"/>
      <c r="L514" s="580"/>
      <c r="M514" s="580"/>
      <c r="N514" s="580"/>
      <c r="O514" s="580"/>
      <c r="P514" s="581"/>
      <c r="Q514" s="580"/>
      <c r="R514" s="581"/>
      <c r="S514" s="580"/>
      <c r="T514" s="581">
        <v>0</v>
      </c>
      <c r="U514" s="580"/>
      <c r="V514" s="581">
        <v>0</v>
      </c>
      <c r="W514" s="580"/>
      <c r="X514" s="581">
        <v>0</v>
      </c>
      <c r="Y514" s="580"/>
      <c r="Z514" s="581">
        <v>0</v>
      </c>
      <c r="AA514" s="580"/>
      <c r="AB514" s="580"/>
      <c r="AC514" s="580"/>
      <c r="AD514" s="581">
        <v>0</v>
      </c>
      <c r="AE514" s="580"/>
      <c r="AF514" s="581">
        <v>0</v>
      </c>
      <c r="AG514" s="580"/>
      <c r="AH514" s="587"/>
      <c r="AI514" s="580"/>
      <c r="AJ514" s="581">
        <v>0</v>
      </c>
    </row>
    <row r="515" spans="1:36">
      <c r="A515" s="580"/>
      <c r="B515" s="580"/>
      <c r="C515" s="580"/>
      <c r="D515" s="580"/>
      <c r="E515" s="580" t="s">
        <v>3738</v>
      </c>
      <c r="F515" s="580" t="s">
        <v>3291</v>
      </c>
      <c r="G515" s="580"/>
      <c r="H515" s="580" t="s">
        <v>3739</v>
      </c>
      <c r="I515" s="580"/>
      <c r="J515" s="580" t="s">
        <v>3740</v>
      </c>
      <c r="K515" s="580"/>
      <c r="L515" s="580"/>
      <c r="M515" s="580"/>
      <c r="N515" s="580"/>
      <c r="O515" s="580"/>
      <c r="P515" s="581"/>
      <c r="Q515" s="580"/>
      <c r="R515" s="581"/>
      <c r="S515" s="580"/>
      <c r="T515" s="581">
        <v>0</v>
      </c>
      <c r="U515" s="580"/>
      <c r="V515" s="581">
        <v>0</v>
      </c>
      <c r="W515" s="580"/>
      <c r="X515" s="581">
        <v>0</v>
      </c>
      <c r="Y515" s="580"/>
      <c r="Z515" s="581">
        <v>0</v>
      </c>
      <c r="AA515" s="580"/>
      <c r="AB515" s="580"/>
      <c r="AC515" s="580"/>
      <c r="AD515" s="581">
        <v>0</v>
      </c>
      <c r="AE515" s="580"/>
      <c r="AF515" s="581">
        <v>0</v>
      </c>
      <c r="AG515" s="580"/>
      <c r="AH515" s="587"/>
      <c r="AI515" s="580"/>
      <c r="AJ515" s="581">
        <v>0</v>
      </c>
    </row>
    <row r="516" spans="1:36">
      <c r="A516" s="580"/>
      <c r="B516" s="580"/>
      <c r="C516" s="580"/>
      <c r="D516" s="580"/>
      <c r="E516" s="580" t="s">
        <v>3741</v>
      </c>
      <c r="F516" s="580" t="s">
        <v>3291</v>
      </c>
      <c r="G516" s="580"/>
      <c r="H516" s="580" t="s">
        <v>3742</v>
      </c>
      <c r="I516" s="580"/>
      <c r="J516" s="580" t="s">
        <v>3743</v>
      </c>
      <c r="K516" s="580"/>
      <c r="L516" s="580"/>
      <c r="M516" s="580"/>
      <c r="N516" s="580"/>
      <c r="O516" s="580"/>
      <c r="P516" s="581"/>
      <c r="Q516" s="580"/>
      <c r="R516" s="581"/>
      <c r="S516" s="580"/>
      <c r="T516" s="581">
        <v>0</v>
      </c>
      <c r="U516" s="580"/>
      <c r="V516" s="581">
        <v>0</v>
      </c>
      <c r="W516" s="580"/>
      <c r="X516" s="581">
        <v>0</v>
      </c>
      <c r="Y516" s="580"/>
      <c r="Z516" s="581">
        <v>0</v>
      </c>
      <c r="AA516" s="580"/>
      <c r="AB516" s="580"/>
      <c r="AC516" s="580"/>
      <c r="AD516" s="581">
        <v>0</v>
      </c>
      <c r="AE516" s="580"/>
      <c r="AF516" s="581">
        <v>0</v>
      </c>
      <c r="AG516" s="580"/>
      <c r="AH516" s="587"/>
      <c r="AI516" s="580"/>
      <c r="AJ516" s="581">
        <v>0</v>
      </c>
    </row>
    <row r="517" spans="1:36">
      <c r="A517" s="580"/>
      <c r="B517" s="580"/>
      <c r="C517" s="580"/>
      <c r="D517" s="580"/>
      <c r="E517" s="580" t="s">
        <v>3744</v>
      </c>
      <c r="F517" s="580" t="s">
        <v>3291</v>
      </c>
      <c r="G517" s="580"/>
      <c r="H517" s="580" t="s">
        <v>3745</v>
      </c>
      <c r="I517" s="580"/>
      <c r="J517" s="580" t="s">
        <v>3746</v>
      </c>
      <c r="K517" s="580"/>
      <c r="L517" s="580"/>
      <c r="M517" s="580"/>
      <c r="N517" s="580"/>
      <c r="O517" s="580"/>
      <c r="P517" s="581"/>
      <c r="Q517" s="580"/>
      <c r="R517" s="581"/>
      <c r="S517" s="580"/>
      <c r="T517" s="581">
        <v>0</v>
      </c>
      <c r="U517" s="580"/>
      <c r="V517" s="581">
        <v>0</v>
      </c>
      <c r="W517" s="580"/>
      <c r="X517" s="581">
        <v>0</v>
      </c>
      <c r="Y517" s="580"/>
      <c r="Z517" s="581">
        <v>0</v>
      </c>
      <c r="AA517" s="580"/>
      <c r="AB517" s="580"/>
      <c r="AC517" s="580"/>
      <c r="AD517" s="581">
        <v>192</v>
      </c>
      <c r="AE517" s="580"/>
      <c r="AF517" s="581">
        <v>0</v>
      </c>
      <c r="AG517" s="580"/>
      <c r="AH517" s="587">
        <v>45938</v>
      </c>
      <c r="AI517" s="580"/>
      <c r="AJ517" s="581">
        <v>0</v>
      </c>
    </row>
    <row r="518" spans="1:36">
      <c r="A518" s="580"/>
      <c r="B518" s="580"/>
      <c r="C518" s="580"/>
      <c r="D518" s="580"/>
      <c r="E518" s="580" t="s">
        <v>3747</v>
      </c>
      <c r="F518" s="580" t="s">
        <v>3291</v>
      </c>
      <c r="G518" s="580"/>
      <c r="H518" s="580" t="s">
        <v>3748</v>
      </c>
      <c r="I518" s="580"/>
      <c r="J518" s="580" t="s">
        <v>3749</v>
      </c>
      <c r="K518" s="580"/>
      <c r="L518" s="580"/>
      <c r="M518" s="580"/>
      <c r="N518" s="580"/>
      <c r="O518" s="580"/>
      <c r="P518" s="581"/>
      <c r="Q518" s="580"/>
      <c r="R518" s="581"/>
      <c r="S518" s="580"/>
      <c r="T518" s="581">
        <v>0</v>
      </c>
      <c r="U518" s="580"/>
      <c r="V518" s="581">
        <v>0</v>
      </c>
      <c r="W518" s="580"/>
      <c r="X518" s="581">
        <v>0</v>
      </c>
      <c r="Y518" s="580"/>
      <c r="Z518" s="581">
        <v>0</v>
      </c>
      <c r="AA518" s="580"/>
      <c r="AB518" s="580"/>
      <c r="AC518" s="580"/>
      <c r="AD518" s="581">
        <v>0</v>
      </c>
      <c r="AE518" s="580"/>
      <c r="AF518" s="581">
        <v>0</v>
      </c>
      <c r="AG518" s="580"/>
      <c r="AH518" s="587"/>
      <c r="AI518" s="580"/>
      <c r="AJ518" s="581">
        <v>0</v>
      </c>
    </row>
    <row r="519" spans="1:36">
      <c r="A519" s="580"/>
      <c r="B519" s="580"/>
      <c r="C519" s="580"/>
      <c r="D519" s="580"/>
      <c r="E519" s="580" t="s">
        <v>3750</v>
      </c>
      <c r="F519" s="580" t="s">
        <v>3291</v>
      </c>
      <c r="G519" s="580"/>
      <c r="H519" s="580" t="s">
        <v>3751</v>
      </c>
      <c r="I519" s="580"/>
      <c r="J519" s="580" t="s">
        <v>3752</v>
      </c>
      <c r="K519" s="580"/>
      <c r="L519" s="580"/>
      <c r="M519" s="580"/>
      <c r="N519" s="580"/>
      <c r="O519" s="580"/>
      <c r="P519" s="581"/>
      <c r="Q519" s="580"/>
      <c r="R519" s="581"/>
      <c r="S519" s="580"/>
      <c r="T519" s="581">
        <v>0</v>
      </c>
      <c r="U519" s="580"/>
      <c r="V519" s="581">
        <v>0</v>
      </c>
      <c r="W519" s="580"/>
      <c r="X519" s="581">
        <v>0</v>
      </c>
      <c r="Y519" s="580"/>
      <c r="Z519" s="581">
        <v>0</v>
      </c>
      <c r="AA519" s="580"/>
      <c r="AB519" s="580"/>
      <c r="AC519" s="580"/>
      <c r="AD519" s="581">
        <v>0</v>
      </c>
      <c r="AE519" s="580"/>
      <c r="AF519" s="581">
        <v>0</v>
      </c>
      <c r="AG519" s="580"/>
      <c r="AH519" s="587"/>
      <c r="AI519" s="580"/>
      <c r="AJ519" s="581">
        <v>0</v>
      </c>
    </row>
    <row r="520" spans="1:36">
      <c r="A520" s="580"/>
      <c r="B520" s="580"/>
      <c r="C520" s="580"/>
      <c r="D520" s="580"/>
      <c r="E520" s="580" t="s">
        <v>3753</v>
      </c>
      <c r="F520" s="580" t="s">
        <v>3291</v>
      </c>
      <c r="G520" s="580"/>
      <c r="H520" s="580" t="s">
        <v>3754</v>
      </c>
      <c r="I520" s="580"/>
      <c r="J520" s="580" t="s">
        <v>3755</v>
      </c>
      <c r="K520" s="580"/>
      <c r="L520" s="580"/>
      <c r="M520" s="580"/>
      <c r="N520" s="580"/>
      <c r="O520" s="580"/>
      <c r="P520" s="581"/>
      <c r="Q520" s="580"/>
      <c r="R520" s="581"/>
      <c r="S520" s="580"/>
      <c r="T520" s="581">
        <v>0</v>
      </c>
      <c r="U520" s="580"/>
      <c r="V520" s="581">
        <v>0</v>
      </c>
      <c r="W520" s="580"/>
      <c r="X520" s="581">
        <v>0</v>
      </c>
      <c r="Y520" s="580"/>
      <c r="Z520" s="581">
        <v>0</v>
      </c>
      <c r="AA520" s="580"/>
      <c r="AB520" s="580"/>
      <c r="AC520" s="580"/>
      <c r="AD520" s="581">
        <v>0</v>
      </c>
      <c r="AE520" s="580"/>
      <c r="AF520" s="581">
        <v>0</v>
      </c>
      <c r="AG520" s="580"/>
      <c r="AH520" s="587"/>
      <c r="AI520" s="580"/>
      <c r="AJ520" s="581">
        <v>0</v>
      </c>
    </row>
    <row r="521" spans="1:36">
      <c r="A521" s="580"/>
      <c r="B521" s="580"/>
      <c r="C521" s="580"/>
      <c r="D521" s="580"/>
      <c r="E521" s="580" t="s">
        <v>3756</v>
      </c>
      <c r="F521" s="580" t="s">
        <v>3291</v>
      </c>
      <c r="G521" s="580"/>
      <c r="H521" s="580" t="s">
        <v>3757</v>
      </c>
      <c r="I521" s="580"/>
      <c r="J521" s="580" t="s">
        <v>3758</v>
      </c>
      <c r="K521" s="580"/>
      <c r="L521" s="580"/>
      <c r="M521" s="580"/>
      <c r="N521" s="580"/>
      <c r="O521" s="580"/>
      <c r="P521" s="581"/>
      <c r="Q521" s="580"/>
      <c r="R521" s="581"/>
      <c r="S521" s="580"/>
      <c r="T521" s="581">
        <v>0</v>
      </c>
      <c r="U521" s="580"/>
      <c r="V521" s="581">
        <v>0</v>
      </c>
      <c r="W521" s="580"/>
      <c r="X521" s="581">
        <v>0</v>
      </c>
      <c r="Y521" s="580"/>
      <c r="Z521" s="581">
        <v>0</v>
      </c>
      <c r="AA521" s="580"/>
      <c r="AB521" s="580"/>
      <c r="AC521" s="580"/>
      <c r="AD521" s="581">
        <v>0</v>
      </c>
      <c r="AE521" s="580"/>
      <c r="AF521" s="581">
        <v>0</v>
      </c>
      <c r="AG521" s="580"/>
      <c r="AH521" s="587"/>
      <c r="AI521" s="580"/>
      <c r="AJ521" s="581">
        <v>0</v>
      </c>
    </row>
    <row r="522" spans="1:36">
      <c r="A522" s="580"/>
      <c r="B522" s="580"/>
      <c r="C522" s="580"/>
      <c r="D522" s="580"/>
      <c r="E522" s="580" t="s">
        <v>3759</v>
      </c>
      <c r="F522" s="580" t="s">
        <v>3291</v>
      </c>
      <c r="G522" s="580"/>
      <c r="H522" s="580" t="s">
        <v>3760</v>
      </c>
      <c r="I522" s="580"/>
      <c r="J522" s="580" t="s">
        <v>3761</v>
      </c>
      <c r="K522" s="580"/>
      <c r="L522" s="580"/>
      <c r="M522" s="580"/>
      <c r="N522" s="580"/>
      <c r="O522" s="580"/>
      <c r="P522" s="581"/>
      <c r="Q522" s="580"/>
      <c r="R522" s="581"/>
      <c r="S522" s="580"/>
      <c r="T522" s="581">
        <v>0</v>
      </c>
      <c r="U522" s="580"/>
      <c r="V522" s="581">
        <v>0</v>
      </c>
      <c r="W522" s="580"/>
      <c r="X522" s="581">
        <v>0</v>
      </c>
      <c r="Y522" s="580"/>
      <c r="Z522" s="581">
        <v>0</v>
      </c>
      <c r="AA522" s="580"/>
      <c r="AB522" s="580"/>
      <c r="AC522" s="580"/>
      <c r="AD522" s="581">
        <v>0</v>
      </c>
      <c r="AE522" s="580"/>
      <c r="AF522" s="581">
        <v>0</v>
      </c>
      <c r="AG522" s="580"/>
      <c r="AH522" s="587"/>
      <c r="AI522" s="580"/>
      <c r="AJ522" s="581">
        <v>0</v>
      </c>
    </row>
    <row r="523" spans="1:36">
      <c r="A523" s="580"/>
      <c r="B523" s="580"/>
      <c r="C523" s="580"/>
      <c r="D523" s="580"/>
      <c r="E523" s="580" t="s">
        <v>3762</v>
      </c>
      <c r="F523" s="580" t="s">
        <v>3291</v>
      </c>
      <c r="G523" s="580"/>
      <c r="H523" s="580" t="s">
        <v>3763</v>
      </c>
      <c r="I523" s="580"/>
      <c r="J523" s="580" t="s">
        <v>3764</v>
      </c>
      <c r="K523" s="580"/>
      <c r="L523" s="580"/>
      <c r="M523" s="580"/>
      <c r="N523" s="580"/>
      <c r="O523" s="580"/>
      <c r="P523" s="581"/>
      <c r="Q523" s="580"/>
      <c r="R523" s="581"/>
      <c r="S523" s="580"/>
      <c r="T523" s="581">
        <v>0</v>
      </c>
      <c r="U523" s="580"/>
      <c r="V523" s="581">
        <v>0</v>
      </c>
      <c r="W523" s="580"/>
      <c r="X523" s="581">
        <v>0</v>
      </c>
      <c r="Y523" s="580"/>
      <c r="Z523" s="581">
        <v>0</v>
      </c>
      <c r="AA523" s="580"/>
      <c r="AB523" s="580"/>
      <c r="AC523" s="580"/>
      <c r="AD523" s="581">
        <v>0</v>
      </c>
      <c r="AE523" s="580"/>
      <c r="AF523" s="581">
        <v>0</v>
      </c>
      <c r="AG523" s="580"/>
      <c r="AH523" s="587"/>
      <c r="AI523" s="580"/>
      <c r="AJ523" s="581">
        <v>0</v>
      </c>
    </row>
    <row r="524" spans="1:36">
      <c r="A524" s="580"/>
      <c r="B524" s="580"/>
      <c r="C524" s="580"/>
      <c r="D524" s="580"/>
      <c r="E524" s="580" t="s">
        <v>3765</v>
      </c>
      <c r="F524" s="580" t="s">
        <v>3291</v>
      </c>
      <c r="G524" s="580"/>
      <c r="H524" s="580" t="s">
        <v>3766</v>
      </c>
      <c r="I524" s="580"/>
      <c r="J524" s="580" t="s">
        <v>3767</v>
      </c>
      <c r="K524" s="580"/>
      <c r="L524" s="580"/>
      <c r="M524" s="580"/>
      <c r="N524" s="580"/>
      <c r="O524" s="580"/>
      <c r="P524" s="581"/>
      <c r="Q524" s="580"/>
      <c r="R524" s="581"/>
      <c r="S524" s="580"/>
      <c r="T524" s="581">
        <v>0</v>
      </c>
      <c r="U524" s="580"/>
      <c r="V524" s="581">
        <v>0</v>
      </c>
      <c r="W524" s="580"/>
      <c r="X524" s="581">
        <v>0</v>
      </c>
      <c r="Y524" s="580"/>
      <c r="Z524" s="581">
        <v>0</v>
      </c>
      <c r="AA524" s="580"/>
      <c r="AB524" s="580"/>
      <c r="AC524" s="580"/>
      <c r="AD524" s="581">
        <v>0</v>
      </c>
      <c r="AE524" s="580"/>
      <c r="AF524" s="581">
        <v>0</v>
      </c>
      <c r="AG524" s="580"/>
      <c r="AH524" s="587"/>
      <c r="AI524" s="580"/>
      <c r="AJ524" s="581">
        <v>0</v>
      </c>
    </row>
    <row r="525" spans="1:36">
      <c r="A525" s="580"/>
      <c r="B525" s="580"/>
      <c r="C525" s="580"/>
      <c r="D525" s="580"/>
      <c r="E525" s="580" t="s">
        <v>3768</v>
      </c>
      <c r="F525" s="580" t="s">
        <v>3291</v>
      </c>
      <c r="G525" s="580"/>
      <c r="H525" s="580" t="s">
        <v>3769</v>
      </c>
      <c r="I525" s="580"/>
      <c r="J525" s="580" t="s">
        <v>3770</v>
      </c>
      <c r="K525" s="580"/>
      <c r="L525" s="580"/>
      <c r="M525" s="580"/>
      <c r="N525" s="580"/>
      <c r="O525" s="580"/>
      <c r="P525" s="581"/>
      <c r="Q525" s="580"/>
      <c r="R525" s="581"/>
      <c r="S525" s="580"/>
      <c r="T525" s="581">
        <v>0</v>
      </c>
      <c r="U525" s="580"/>
      <c r="V525" s="581">
        <v>0</v>
      </c>
      <c r="W525" s="580"/>
      <c r="X525" s="581">
        <v>0</v>
      </c>
      <c r="Y525" s="580"/>
      <c r="Z525" s="581">
        <v>0</v>
      </c>
      <c r="AA525" s="580"/>
      <c r="AB525" s="580"/>
      <c r="AC525" s="580"/>
      <c r="AD525" s="581">
        <v>0</v>
      </c>
      <c r="AE525" s="580"/>
      <c r="AF525" s="581">
        <v>0</v>
      </c>
      <c r="AG525" s="580"/>
      <c r="AH525" s="587"/>
      <c r="AI525" s="580"/>
      <c r="AJ525" s="581">
        <v>0</v>
      </c>
    </row>
    <row r="526" spans="1:36">
      <c r="A526" s="580"/>
      <c r="B526" s="580"/>
      <c r="C526" s="580"/>
      <c r="D526" s="580"/>
      <c r="E526" s="580" t="s">
        <v>3771</v>
      </c>
      <c r="F526" s="580" t="s">
        <v>3291</v>
      </c>
      <c r="G526" s="580"/>
      <c r="H526" s="580" t="s">
        <v>3772</v>
      </c>
      <c r="I526" s="580"/>
      <c r="J526" s="580" t="s">
        <v>3773</v>
      </c>
      <c r="K526" s="580"/>
      <c r="L526" s="580"/>
      <c r="M526" s="580"/>
      <c r="N526" s="580"/>
      <c r="O526" s="580"/>
      <c r="P526" s="581"/>
      <c r="Q526" s="580"/>
      <c r="R526" s="581"/>
      <c r="S526" s="580"/>
      <c r="T526" s="581">
        <v>0</v>
      </c>
      <c r="U526" s="580"/>
      <c r="V526" s="581">
        <v>0</v>
      </c>
      <c r="W526" s="580"/>
      <c r="X526" s="581">
        <v>0</v>
      </c>
      <c r="Y526" s="580"/>
      <c r="Z526" s="581">
        <v>0</v>
      </c>
      <c r="AA526" s="580"/>
      <c r="AB526" s="580"/>
      <c r="AC526" s="580"/>
      <c r="AD526" s="581">
        <v>0</v>
      </c>
      <c r="AE526" s="580"/>
      <c r="AF526" s="581">
        <v>0</v>
      </c>
      <c r="AG526" s="580"/>
      <c r="AH526" s="587"/>
      <c r="AI526" s="580"/>
      <c r="AJ526" s="581">
        <v>0</v>
      </c>
    </row>
    <row r="527" spans="1:36">
      <c r="A527" s="580"/>
      <c r="B527" s="580"/>
      <c r="C527" s="580"/>
      <c r="D527" s="580"/>
      <c r="E527" s="580" t="s">
        <v>3774</v>
      </c>
      <c r="F527" s="580" t="s">
        <v>3291</v>
      </c>
      <c r="G527" s="580"/>
      <c r="H527" s="580" t="s">
        <v>3775</v>
      </c>
      <c r="I527" s="580"/>
      <c r="J527" s="580" t="s">
        <v>3776</v>
      </c>
      <c r="K527" s="580"/>
      <c r="L527" s="580"/>
      <c r="M527" s="580"/>
      <c r="N527" s="580"/>
      <c r="O527" s="580"/>
      <c r="P527" s="581"/>
      <c r="Q527" s="580"/>
      <c r="R527" s="581"/>
      <c r="S527" s="580"/>
      <c r="T527" s="581">
        <v>0</v>
      </c>
      <c r="U527" s="580"/>
      <c r="V527" s="581">
        <v>0</v>
      </c>
      <c r="W527" s="580"/>
      <c r="X527" s="581">
        <v>0</v>
      </c>
      <c r="Y527" s="580"/>
      <c r="Z527" s="581">
        <v>0</v>
      </c>
      <c r="AA527" s="580"/>
      <c r="AB527" s="580"/>
      <c r="AC527" s="580"/>
      <c r="AD527" s="581">
        <v>0</v>
      </c>
      <c r="AE527" s="580"/>
      <c r="AF527" s="581">
        <v>0</v>
      </c>
      <c r="AG527" s="580"/>
      <c r="AH527" s="587"/>
      <c r="AI527" s="580"/>
      <c r="AJ527" s="581">
        <v>0</v>
      </c>
    </row>
    <row r="528" spans="1:36">
      <c r="A528" s="580"/>
      <c r="B528" s="580"/>
      <c r="C528" s="580"/>
      <c r="D528" s="580"/>
      <c r="E528" s="580" t="s">
        <v>3777</v>
      </c>
      <c r="F528" s="580" t="s">
        <v>3291</v>
      </c>
      <c r="G528" s="580"/>
      <c r="H528" s="580" t="s">
        <v>3778</v>
      </c>
      <c r="I528" s="580"/>
      <c r="J528" s="580" t="s">
        <v>3779</v>
      </c>
      <c r="K528" s="580"/>
      <c r="L528" s="580"/>
      <c r="M528" s="580"/>
      <c r="N528" s="580"/>
      <c r="O528" s="580"/>
      <c r="P528" s="581"/>
      <c r="Q528" s="580"/>
      <c r="R528" s="581"/>
      <c r="S528" s="580"/>
      <c r="T528" s="581">
        <v>0</v>
      </c>
      <c r="U528" s="580"/>
      <c r="V528" s="581">
        <v>0</v>
      </c>
      <c r="W528" s="580"/>
      <c r="X528" s="581">
        <v>0</v>
      </c>
      <c r="Y528" s="580"/>
      <c r="Z528" s="581">
        <v>0</v>
      </c>
      <c r="AA528" s="580"/>
      <c r="AB528" s="580"/>
      <c r="AC528" s="580"/>
      <c r="AD528" s="581">
        <v>0</v>
      </c>
      <c r="AE528" s="580"/>
      <c r="AF528" s="581">
        <v>0</v>
      </c>
      <c r="AG528" s="580"/>
      <c r="AH528" s="587"/>
      <c r="AI528" s="580"/>
      <c r="AJ528" s="581">
        <v>0</v>
      </c>
    </row>
    <row r="529" spans="1:36">
      <c r="A529" s="580"/>
      <c r="B529" s="580"/>
      <c r="C529" s="580"/>
      <c r="D529" s="580"/>
      <c r="E529" s="580" t="s">
        <v>3780</v>
      </c>
      <c r="F529" s="580" t="s">
        <v>3291</v>
      </c>
      <c r="G529" s="580"/>
      <c r="H529" s="580" t="s">
        <v>3781</v>
      </c>
      <c r="I529" s="580"/>
      <c r="J529" s="580" t="s">
        <v>3782</v>
      </c>
      <c r="K529" s="580"/>
      <c r="L529" s="580"/>
      <c r="M529" s="580"/>
      <c r="N529" s="580"/>
      <c r="O529" s="580"/>
      <c r="P529" s="581"/>
      <c r="Q529" s="580"/>
      <c r="R529" s="581"/>
      <c r="S529" s="580"/>
      <c r="T529" s="581">
        <v>0</v>
      </c>
      <c r="U529" s="580"/>
      <c r="V529" s="581">
        <v>0</v>
      </c>
      <c r="W529" s="580"/>
      <c r="X529" s="581">
        <v>0</v>
      </c>
      <c r="Y529" s="580"/>
      <c r="Z529" s="581">
        <v>0</v>
      </c>
      <c r="AA529" s="580"/>
      <c r="AB529" s="580"/>
      <c r="AC529" s="580"/>
      <c r="AD529" s="581">
        <v>0</v>
      </c>
      <c r="AE529" s="580"/>
      <c r="AF529" s="581">
        <v>0</v>
      </c>
      <c r="AG529" s="580"/>
      <c r="AH529" s="587"/>
      <c r="AI529" s="580"/>
      <c r="AJ529" s="581">
        <v>0</v>
      </c>
    </row>
    <row r="530" spans="1:36">
      <c r="A530" s="580"/>
      <c r="B530" s="580"/>
      <c r="C530" s="580"/>
      <c r="D530" s="580"/>
      <c r="E530" s="580" t="s">
        <v>3783</v>
      </c>
      <c r="F530" s="580" t="s">
        <v>3291</v>
      </c>
      <c r="G530" s="580"/>
      <c r="H530" s="580" t="s">
        <v>3784</v>
      </c>
      <c r="I530" s="580"/>
      <c r="J530" s="580" t="s">
        <v>3785</v>
      </c>
      <c r="K530" s="580"/>
      <c r="L530" s="580"/>
      <c r="M530" s="580"/>
      <c r="N530" s="580"/>
      <c r="O530" s="580"/>
      <c r="P530" s="581"/>
      <c r="Q530" s="580"/>
      <c r="R530" s="581"/>
      <c r="S530" s="580"/>
      <c r="T530" s="581">
        <v>0</v>
      </c>
      <c r="U530" s="580"/>
      <c r="V530" s="581">
        <v>0</v>
      </c>
      <c r="W530" s="580"/>
      <c r="X530" s="581">
        <v>0</v>
      </c>
      <c r="Y530" s="580"/>
      <c r="Z530" s="581">
        <v>0</v>
      </c>
      <c r="AA530" s="580"/>
      <c r="AB530" s="580"/>
      <c r="AC530" s="580"/>
      <c r="AD530" s="581">
        <v>0</v>
      </c>
      <c r="AE530" s="580"/>
      <c r="AF530" s="581">
        <v>0</v>
      </c>
      <c r="AG530" s="580"/>
      <c r="AH530" s="587"/>
      <c r="AI530" s="580"/>
      <c r="AJ530" s="581">
        <v>0</v>
      </c>
    </row>
    <row r="531" spans="1:36">
      <c r="A531" s="580"/>
      <c r="B531" s="580"/>
      <c r="C531" s="580"/>
      <c r="D531" s="580"/>
      <c r="E531" s="580" t="s">
        <v>3786</v>
      </c>
      <c r="F531" s="580" t="s">
        <v>3291</v>
      </c>
      <c r="G531" s="580"/>
      <c r="H531" s="580" t="s">
        <v>3787</v>
      </c>
      <c r="I531" s="580"/>
      <c r="J531" s="580" t="s">
        <v>3788</v>
      </c>
      <c r="K531" s="580"/>
      <c r="L531" s="580"/>
      <c r="M531" s="580"/>
      <c r="N531" s="580"/>
      <c r="O531" s="580"/>
      <c r="P531" s="581"/>
      <c r="Q531" s="580"/>
      <c r="R531" s="581"/>
      <c r="S531" s="580"/>
      <c r="T531" s="581">
        <v>0</v>
      </c>
      <c r="U531" s="580"/>
      <c r="V531" s="581">
        <v>0</v>
      </c>
      <c r="W531" s="580"/>
      <c r="X531" s="581">
        <v>0</v>
      </c>
      <c r="Y531" s="580"/>
      <c r="Z531" s="581">
        <v>0</v>
      </c>
      <c r="AA531" s="580"/>
      <c r="AB531" s="580"/>
      <c r="AC531" s="580"/>
      <c r="AD531" s="581">
        <v>0</v>
      </c>
      <c r="AE531" s="580"/>
      <c r="AF531" s="581">
        <v>0</v>
      </c>
      <c r="AG531" s="580"/>
      <c r="AH531" s="587"/>
      <c r="AI531" s="580"/>
      <c r="AJ531" s="581">
        <v>0</v>
      </c>
    </row>
    <row r="532" spans="1:36">
      <c r="A532" s="580"/>
      <c r="B532" s="580"/>
      <c r="C532" s="580"/>
      <c r="D532" s="580"/>
      <c r="E532" s="580" t="s">
        <v>3789</v>
      </c>
      <c r="F532" s="580" t="s">
        <v>3291</v>
      </c>
      <c r="G532" s="580"/>
      <c r="H532" s="580" t="s">
        <v>3790</v>
      </c>
      <c r="I532" s="580"/>
      <c r="J532" s="580" t="s">
        <v>3791</v>
      </c>
      <c r="K532" s="580"/>
      <c r="L532" s="580"/>
      <c r="M532" s="580"/>
      <c r="N532" s="580"/>
      <c r="O532" s="580"/>
      <c r="P532" s="581"/>
      <c r="Q532" s="580"/>
      <c r="R532" s="581"/>
      <c r="S532" s="580"/>
      <c r="T532" s="581">
        <v>0</v>
      </c>
      <c r="U532" s="580"/>
      <c r="V532" s="581">
        <v>0</v>
      </c>
      <c r="W532" s="580"/>
      <c r="X532" s="581">
        <v>0</v>
      </c>
      <c r="Y532" s="580"/>
      <c r="Z532" s="581">
        <v>0</v>
      </c>
      <c r="AA532" s="580"/>
      <c r="AB532" s="580"/>
      <c r="AC532" s="580"/>
      <c r="AD532" s="581">
        <v>0</v>
      </c>
      <c r="AE532" s="580"/>
      <c r="AF532" s="581">
        <v>0</v>
      </c>
      <c r="AG532" s="580"/>
      <c r="AH532" s="587"/>
      <c r="AI532" s="580"/>
      <c r="AJ532" s="581">
        <v>0</v>
      </c>
    </row>
    <row r="533" spans="1:36">
      <c r="A533" s="580"/>
      <c r="B533" s="580"/>
      <c r="C533" s="580"/>
      <c r="D533" s="580"/>
      <c r="E533" s="580" t="s">
        <v>3792</v>
      </c>
      <c r="F533" s="580" t="s">
        <v>3291</v>
      </c>
      <c r="G533" s="580"/>
      <c r="H533" s="580" t="s">
        <v>3793</v>
      </c>
      <c r="I533" s="580"/>
      <c r="J533" s="580" t="s">
        <v>3794</v>
      </c>
      <c r="K533" s="580"/>
      <c r="L533" s="580"/>
      <c r="M533" s="580"/>
      <c r="N533" s="580"/>
      <c r="O533" s="580"/>
      <c r="P533" s="581"/>
      <c r="Q533" s="580"/>
      <c r="R533" s="581"/>
      <c r="S533" s="580"/>
      <c r="T533" s="581">
        <v>0</v>
      </c>
      <c r="U533" s="580"/>
      <c r="V533" s="581">
        <v>0</v>
      </c>
      <c r="W533" s="580"/>
      <c r="X533" s="581">
        <v>0</v>
      </c>
      <c r="Y533" s="580"/>
      <c r="Z533" s="581">
        <v>0</v>
      </c>
      <c r="AA533" s="580"/>
      <c r="AB533" s="580"/>
      <c r="AC533" s="580"/>
      <c r="AD533" s="581">
        <v>0</v>
      </c>
      <c r="AE533" s="580"/>
      <c r="AF533" s="581">
        <v>0</v>
      </c>
      <c r="AG533" s="580"/>
      <c r="AH533" s="587"/>
      <c r="AI533" s="580"/>
      <c r="AJ533" s="581">
        <v>0</v>
      </c>
    </row>
    <row r="534" spans="1:36">
      <c r="A534" s="580"/>
      <c r="B534" s="580"/>
      <c r="C534" s="580"/>
      <c r="D534" s="580"/>
      <c r="E534" s="580" t="s">
        <v>3795</v>
      </c>
      <c r="F534" s="580" t="s">
        <v>3291</v>
      </c>
      <c r="G534" s="580"/>
      <c r="H534" s="580" t="s">
        <v>3796</v>
      </c>
      <c r="I534" s="580"/>
      <c r="J534" s="580" t="s">
        <v>3797</v>
      </c>
      <c r="K534" s="580"/>
      <c r="L534" s="580"/>
      <c r="M534" s="580"/>
      <c r="N534" s="580"/>
      <c r="O534" s="580"/>
      <c r="P534" s="581"/>
      <c r="Q534" s="580"/>
      <c r="R534" s="581"/>
      <c r="S534" s="580"/>
      <c r="T534" s="581">
        <v>0</v>
      </c>
      <c r="U534" s="580"/>
      <c r="V534" s="581">
        <v>0</v>
      </c>
      <c r="W534" s="580"/>
      <c r="X534" s="581">
        <v>0</v>
      </c>
      <c r="Y534" s="580"/>
      <c r="Z534" s="581">
        <v>0</v>
      </c>
      <c r="AA534" s="580"/>
      <c r="AB534" s="580"/>
      <c r="AC534" s="580"/>
      <c r="AD534" s="581">
        <v>0</v>
      </c>
      <c r="AE534" s="580"/>
      <c r="AF534" s="581">
        <v>0</v>
      </c>
      <c r="AG534" s="580"/>
      <c r="AH534" s="587"/>
      <c r="AI534" s="580"/>
      <c r="AJ534" s="581">
        <v>0</v>
      </c>
    </row>
    <row r="535" spans="1:36">
      <c r="A535" s="580"/>
      <c r="B535" s="580"/>
      <c r="C535" s="580"/>
      <c r="D535" s="580"/>
      <c r="E535" s="580" t="s">
        <v>3798</v>
      </c>
      <c r="F535" s="580" t="s">
        <v>3291</v>
      </c>
      <c r="G535" s="580"/>
      <c r="H535" s="580" t="s">
        <v>3799</v>
      </c>
      <c r="I535" s="580"/>
      <c r="J535" s="580" t="s">
        <v>3800</v>
      </c>
      <c r="K535" s="580"/>
      <c r="L535" s="580"/>
      <c r="M535" s="580"/>
      <c r="N535" s="580"/>
      <c r="O535" s="580"/>
      <c r="P535" s="581"/>
      <c r="Q535" s="580"/>
      <c r="R535" s="581"/>
      <c r="S535" s="580"/>
      <c r="T535" s="581">
        <v>0</v>
      </c>
      <c r="U535" s="580"/>
      <c r="V535" s="581">
        <v>0</v>
      </c>
      <c r="W535" s="580"/>
      <c r="X535" s="581">
        <v>0</v>
      </c>
      <c r="Y535" s="580"/>
      <c r="Z535" s="581">
        <v>0</v>
      </c>
      <c r="AA535" s="580"/>
      <c r="AB535" s="580"/>
      <c r="AC535" s="580"/>
      <c r="AD535" s="581">
        <v>0</v>
      </c>
      <c r="AE535" s="580"/>
      <c r="AF535" s="581">
        <v>0</v>
      </c>
      <c r="AG535" s="580"/>
      <c r="AH535" s="587"/>
      <c r="AI535" s="580"/>
      <c r="AJ535" s="581">
        <v>0</v>
      </c>
    </row>
    <row r="536" spans="1:36">
      <c r="A536" s="580"/>
      <c r="B536" s="580"/>
      <c r="C536" s="580"/>
      <c r="D536" s="580"/>
      <c r="E536" s="580" t="s">
        <v>3801</v>
      </c>
      <c r="F536" s="580" t="s">
        <v>3291</v>
      </c>
      <c r="G536" s="580"/>
      <c r="H536" s="580" t="s">
        <v>3802</v>
      </c>
      <c r="I536" s="580"/>
      <c r="J536" s="580" t="s">
        <v>3803</v>
      </c>
      <c r="K536" s="580"/>
      <c r="L536" s="580"/>
      <c r="M536" s="580"/>
      <c r="N536" s="580"/>
      <c r="O536" s="580"/>
      <c r="P536" s="581"/>
      <c r="Q536" s="580"/>
      <c r="R536" s="581"/>
      <c r="S536" s="580"/>
      <c r="T536" s="581">
        <v>0</v>
      </c>
      <c r="U536" s="580"/>
      <c r="V536" s="581">
        <v>0</v>
      </c>
      <c r="W536" s="580"/>
      <c r="X536" s="581">
        <v>0</v>
      </c>
      <c r="Y536" s="580"/>
      <c r="Z536" s="581">
        <v>0</v>
      </c>
      <c r="AA536" s="580"/>
      <c r="AB536" s="580"/>
      <c r="AC536" s="580"/>
      <c r="AD536" s="581">
        <v>0</v>
      </c>
      <c r="AE536" s="580"/>
      <c r="AF536" s="581">
        <v>0</v>
      </c>
      <c r="AG536" s="580"/>
      <c r="AH536" s="587"/>
      <c r="AI536" s="580"/>
      <c r="AJ536" s="581">
        <v>0</v>
      </c>
    </row>
    <row r="537" spans="1:36">
      <c r="A537" s="580"/>
      <c r="B537" s="580"/>
      <c r="C537" s="580"/>
      <c r="D537" s="580"/>
      <c r="E537" s="580" t="s">
        <v>3804</v>
      </c>
      <c r="F537" s="580" t="s">
        <v>3291</v>
      </c>
      <c r="G537" s="580"/>
      <c r="H537" s="580" t="s">
        <v>3805</v>
      </c>
      <c r="I537" s="580"/>
      <c r="J537" s="580" t="s">
        <v>3806</v>
      </c>
      <c r="K537" s="580"/>
      <c r="L537" s="580"/>
      <c r="M537" s="580"/>
      <c r="N537" s="580"/>
      <c r="O537" s="580"/>
      <c r="P537" s="581"/>
      <c r="Q537" s="580"/>
      <c r="R537" s="581"/>
      <c r="S537" s="580"/>
      <c r="T537" s="581">
        <v>0</v>
      </c>
      <c r="U537" s="580"/>
      <c r="V537" s="581">
        <v>0</v>
      </c>
      <c r="W537" s="580"/>
      <c r="X537" s="581">
        <v>0</v>
      </c>
      <c r="Y537" s="580"/>
      <c r="Z537" s="581">
        <v>0</v>
      </c>
      <c r="AA537" s="580"/>
      <c r="AB537" s="580"/>
      <c r="AC537" s="580"/>
      <c r="AD537" s="581">
        <v>0</v>
      </c>
      <c r="AE537" s="580"/>
      <c r="AF537" s="581">
        <v>0</v>
      </c>
      <c r="AG537" s="580"/>
      <c r="AH537" s="587"/>
      <c r="AI537" s="580"/>
      <c r="AJ537" s="581">
        <v>0</v>
      </c>
    </row>
    <row r="538" spans="1:36">
      <c r="A538" s="580"/>
      <c r="B538" s="580"/>
      <c r="C538" s="580"/>
      <c r="D538" s="580"/>
      <c r="E538" s="580" t="s">
        <v>3807</v>
      </c>
      <c r="F538" s="580" t="s">
        <v>3291</v>
      </c>
      <c r="G538" s="580"/>
      <c r="H538" s="580" t="s">
        <v>3808</v>
      </c>
      <c r="I538" s="580"/>
      <c r="J538" s="580" t="s">
        <v>3809</v>
      </c>
      <c r="K538" s="580"/>
      <c r="L538" s="580"/>
      <c r="M538" s="580"/>
      <c r="N538" s="580"/>
      <c r="O538" s="580"/>
      <c r="P538" s="581"/>
      <c r="Q538" s="580"/>
      <c r="R538" s="581"/>
      <c r="S538" s="580"/>
      <c r="T538" s="581">
        <v>0</v>
      </c>
      <c r="U538" s="580"/>
      <c r="V538" s="581">
        <v>0</v>
      </c>
      <c r="W538" s="580"/>
      <c r="X538" s="581">
        <v>0</v>
      </c>
      <c r="Y538" s="580"/>
      <c r="Z538" s="581">
        <v>0</v>
      </c>
      <c r="AA538" s="580"/>
      <c r="AB538" s="580"/>
      <c r="AC538" s="580"/>
      <c r="AD538" s="581">
        <v>0</v>
      </c>
      <c r="AE538" s="580"/>
      <c r="AF538" s="581">
        <v>0</v>
      </c>
      <c r="AG538" s="580"/>
      <c r="AH538" s="587"/>
      <c r="AI538" s="580"/>
      <c r="AJ538" s="581">
        <v>0</v>
      </c>
    </row>
    <row r="539" spans="1:36">
      <c r="A539" s="580"/>
      <c r="B539" s="580"/>
      <c r="C539" s="580"/>
      <c r="D539" s="580"/>
      <c r="E539" s="580" t="s">
        <v>3810</v>
      </c>
      <c r="F539" s="580" t="s">
        <v>3291</v>
      </c>
      <c r="G539" s="580"/>
      <c r="H539" s="580" t="s">
        <v>3811</v>
      </c>
      <c r="I539" s="580"/>
      <c r="J539" s="580" t="s">
        <v>3812</v>
      </c>
      <c r="K539" s="580"/>
      <c r="L539" s="580"/>
      <c r="M539" s="580"/>
      <c r="N539" s="580"/>
      <c r="O539" s="580"/>
      <c r="P539" s="581"/>
      <c r="Q539" s="580"/>
      <c r="R539" s="581"/>
      <c r="S539" s="580"/>
      <c r="T539" s="581">
        <v>0</v>
      </c>
      <c r="U539" s="580"/>
      <c r="V539" s="581">
        <v>0</v>
      </c>
      <c r="W539" s="580"/>
      <c r="X539" s="581">
        <v>0</v>
      </c>
      <c r="Y539" s="580"/>
      <c r="Z539" s="581">
        <v>0</v>
      </c>
      <c r="AA539" s="580"/>
      <c r="AB539" s="580"/>
      <c r="AC539" s="580"/>
      <c r="AD539" s="581">
        <v>0</v>
      </c>
      <c r="AE539" s="580"/>
      <c r="AF539" s="581">
        <v>0</v>
      </c>
      <c r="AG539" s="580"/>
      <c r="AH539" s="587"/>
      <c r="AI539" s="580"/>
      <c r="AJ539" s="581">
        <v>0</v>
      </c>
    </row>
    <row r="540" spans="1:36">
      <c r="A540" s="580"/>
      <c r="B540" s="580"/>
      <c r="C540" s="580"/>
      <c r="D540" s="580"/>
      <c r="E540" s="580" t="s">
        <v>3813</v>
      </c>
      <c r="F540" s="580" t="s">
        <v>3291</v>
      </c>
      <c r="G540" s="580"/>
      <c r="H540" s="580" t="s">
        <v>3814</v>
      </c>
      <c r="I540" s="580"/>
      <c r="J540" s="580" t="s">
        <v>3815</v>
      </c>
      <c r="K540" s="580"/>
      <c r="L540" s="580"/>
      <c r="M540" s="580"/>
      <c r="N540" s="580"/>
      <c r="O540" s="580"/>
      <c r="P540" s="581"/>
      <c r="Q540" s="580"/>
      <c r="R540" s="581"/>
      <c r="S540" s="580"/>
      <c r="T540" s="581">
        <v>0</v>
      </c>
      <c r="U540" s="580"/>
      <c r="V540" s="581">
        <v>0</v>
      </c>
      <c r="W540" s="580"/>
      <c r="X540" s="581">
        <v>0</v>
      </c>
      <c r="Y540" s="580"/>
      <c r="Z540" s="581">
        <v>0</v>
      </c>
      <c r="AA540" s="580"/>
      <c r="AB540" s="580"/>
      <c r="AC540" s="580"/>
      <c r="AD540" s="581">
        <v>0</v>
      </c>
      <c r="AE540" s="580"/>
      <c r="AF540" s="581">
        <v>0</v>
      </c>
      <c r="AG540" s="580"/>
      <c r="AH540" s="587"/>
      <c r="AI540" s="580"/>
      <c r="AJ540" s="581">
        <v>0</v>
      </c>
    </row>
    <row r="541" spans="1:36">
      <c r="A541" s="580"/>
      <c r="B541" s="580"/>
      <c r="C541" s="580"/>
      <c r="D541" s="580"/>
      <c r="E541" s="580" t="s">
        <v>3816</v>
      </c>
      <c r="F541" s="580" t="s">
        <v>3291</v>
      </c>
      <c r="G541" s="580"/>
      <c r="H541" s="580" t="s">
        <v>3817</v>
      </c>
      <c r="I541" s="580"/>
      <c r="J541" s="580" t="s">
        <v>3818</v>
      </c>
      <c r="K541" s="580"/>
      <c r="L541" s="580"/>
      <c r="M541" s="580"/>
      <c r="N541" s="580"/>
      <c r="O541" s="580"/>
      <c r="P541" s="581"/>
      <c r="Q541" s="580"/>
      <c r="R541" s="581"/>
      <c r="S541" s="580"/>
      <c r="T541" s="581">
        <v>0</v>
      </c>
      <c r="U541" s="580"/>
      <c r="V541" s="581">
        <v>0</v>
      </c>
      <c r="W541" s="580"/>
      <c r="X541" s="581">
        <v>0</v>
      </c>
      <c r="Y541" s="580"/>
      <c r="Z541" s="581">
        <v>0</v>
      </c>
      <c r="AA541" s="580"/>
      <c r="AB541" s="580"/>
      <c r="AC541" s="580"/>
      <c r="AD541" s="581">
        <v>0</v>
      </c>
      <c r="AE541" s="580"/>
      <c r="AF541" s="581">
        <v>0</v>
      </c>
      <c r="AG541" s="580"/>
      <c r="AH541" s="587"/>
      <c r="AI541" s="580"/>
      <c r="AJ541" s="581">
        <v>0</v>
      </c>
    </row>
    <row r="542" spans="1:36">
      <c r="A542" s="580"/>
      <c r="B542" s="580"/>
      <c r="C542" s="580"/>
      <c r="D542" s="580"/>
      <c r="E542" s="580" t="s">
        <v>3819</v>
      </c>
      <c r="F542" s="580" t="s">
        <v>3291</v>
      </c>
      <c r="G542" s="580"/>
      <c r="H542" s="580" t="s">
        <v>3820</v>
      </c>
      <c r="I542" s="580"/>
      <c r="J542" s="580" t="s">
        <v>3821</v>
      </c>
      <c r="K542" s="580"/>
      <c r="L542" s="580"/>
      <c r="M542" s="580"/>
      <c r="N542" s="580"/>
      <c r="O542" s="580"/>
      <c r="P542" s="581"/>
      <c r="Q542" s="580"/>
      <c r="R542" s="581"/>
      <c r="S542" s="580"/>
      <c r="T542" s="581">
        <v>0</v>
      </c>
      <c r="U542" s="580"/>
      <c r="V542" s="581">
        <v>0</v>
      </c>
      <c r="W542" s="580"/>
      <c r="X542" s="581">
        <v>0</v>
      </c>
      <c r="Y542" s="580"/>
      <c r="Z542" s="581">
        <v>0</v>
      </c>
      <c r="AA542" s="580"/>
      <c r="AB542" s="580"/>
      <c r="AC542" s="580"/>
      <c r="AD542" s="581">
        <v>0</v>
      </c>
      <c r="AE542" s="580"/>
      <c r="AF542" s="581">
        <v>0</v>
      </c>
      <c r="AG542" s="580"/>
      <c r="AH542" s="587"/>
      <c r="AI542" s="580"/>
      <c r="AJ542" s="581">
        <v>0</v>
      </c>
    </row>
    <row r="543" spans="1:36">
      <c r="A543" s="580"/>
      <c r="B543" s="580"/>
      <c r="C543" s="580"/>
      <c r="D543" s="580"/>
      <c r="E543" s="580" t="s">
        <v>3822</v>
      </c>
      <c r="F543" s="580" t="s">
        <v>3291</v>
      </c>
      <c r="G543" s="580"/>
      <c r="H543" s="580" t="s">
        <v>3823</v>
      </c>
      <c r="I543" s="580"/>
      <c r="J543" s="580" t="s">
        <v>3824</v>
      </c>
      <c r="K543" s="580"/>
      <c r="L543" s="580"/>
      <c r="M543" s="580"/>
      <c r="N543" s="580"/>
      <c r="O543" s="580"/>
      <c r="P543" s="581"/>
      <c r="Q543" s="580"/>
      <c r="R543" s="581"/>
      <c r="S543" s="580"/>
      <c r="T543" s="581">
        <v>0</v>
      </c>
      <c r="U543" s="580"/>
      <c r="V543" s="581">
        <v>0</v>
      </c>
      <c r="W543" s="580"/>
      <c r="X543" s="581">
        <v>0</v>
      </c>
      <c r="Y543" s="580"/>
      <c r="Z543" s="581">
        <v>0</v>
      </c>
      <c r="AA543" s="580"/>
      <c r="AB543" s="580"/>
      <c r="AC543" s="580"/>
      <c r="AD543" s="581">
        <v>0</v>
      </c>
      <c r="AE543" s="580"/>
      <c r="AF543" s="581">
        <v>0</v>
      </c>
      <c r="AG543" s="580"/>
      <c r="AH543" s="587"/>
      <c r="AI543" s="580"/>
      <c r="AJ543" s="581">
        <v>0</v>
      </c>
    </row>
    <row r="544" spans="1:36">
      <c r="A544" s="580"/>
      <c r="B544" s="580"/>
      <c r="C544" s="580"/>
      <c r="D544" s="580"/>
      <c r="E544" s="580" t="s">
        <v>3825</v>
      </c>
      <c r="F544" s="580" t="s">
        <v>3291</v>
      </c>
      <c r="G544" s="580"/>
      <c r="H544" s="580" t="s">
        <v>3826</v>
      </c>
      <c r="I544" s="580"/>
      <c r="J544" s="580" t="s">
        <v>3827</v>
      </c>
      <c r="K544" s="580"/>
      <c r="L544" s="580"/>
      <c r="M544" s="580"/>
      <c r="N544" s="580"/>
      <c r="O544" s="580"/>
      <c r="P544" s="581"/>
      <c r="Q544" s="580"/>
      <c r="R544" s="581"/>
      <c r="S544" s="580"/>
      <c r="T544" s="581">
        <v>0</v>
      </c>
      <c r="U544" s="580"/>
      <c r="V544" s="581">
        <v>0</v>
      </c>
      <c r="W544" s="580"/>
      <c r="X544" s="581">
        <v>0</v>
      </c>
      <c r="Y544" s="580"/>
      <c r="Z544" s="581">
        <v>0</v>
      </c>
      <c r="AA544" s="580"/>
      <c r="AB544" s="580"/>
      <c r="AC544" s="580"/>
      <c r="AD544" s="581">
        <v>0</v>
      </c>
      <c r="AE544" s="580"/>
      <c r="AF544" s="581">
        <v>0</v>
      </c>
      <c r="AG544" s="580"/>
      <c r="AH544" s="587"/>
      <c r="AI544" s="580"/>
      <c r="AJ544" s="581">
        <v>0</v>
      </c>
    </row>
    <row r="545" spans="1:36">
      <c r="A545" s="580"/>
      <c r="B545" s="580"/>
      <c r="C545" s="580"/>
      <c r="D545" s="580"/>
      <c r="E545" s="580" t="s">
        <v>3828</v>
      </c>
      <c r="F545" s="580" t="s">
        <v>3291</v>
      </c>
      <c r="G545" s="580"/>
      <c r="H545" s="580" t="s">
        <v>3829</v>
      </c>
      <c r="I545" s="580"/>
      <c r="J545" s="580" t="s">
        <v>3830</v>
      </c>
      <c r="K545" s="580"/>
      <c r="L545" s="580"/>
      <c r="M545" s="580"/>
      <c r="N545" s="580"/>
      <c r="O545" s="580"/>
      <c r="P545" s="581"/>
      <c r="Q545" s="580"/>
      <c r="R545" s="581"/>
      <c r="S545" s="580"/>
      <c r="T545" s="581">
        <v>0</v>
      </c>
      <c r="U545" s="580"/>
      <c r="V545" s="581">
        <v>0</v>
      </c>
      <c r="W545" s="580"/>
      <c r="X545" s="581">
        <v>0</v>
      </c>
      <c r="Y545" s="580"/>
      <c r="Z545" s="581">
        <v>0</v>
      </c>
      <c r="AA545" s="580"/>
      <c r="AB545" s="580"/>
      <c r="AC545" s="580"/>
      <c r="AD545" s="581">
        <v>0</v>
      </c>
      <c r="AE545" s="580"/>
      <c r="AF545" s="581">
        <v>0</v>
      </c>
      <c r="AG545" s="580"/>
      <c r="AH545" s="587"/>
      <c r="AI545" s="580"/>
      <c r="AJ545" s="581">
        <v>0</v>
      </c>
    </row>
    <row r="546" spans="1:36">
      <c r="A546" s="580"/>
      <c r="B546" s="580"/>
      <c r="C546" s="580"/>
      <c r="D546" s="580"/>
      <c r="E546" s="580" t="s">
        <v>3831</v>
      </c>
      <c r="F546" s="580" t="s">
        <v>3291</v>
      </c>
      <c r="G546" s="580"/>
      <c r="H546" s="580" t="s">
        <v>3832</v>
      </c>
      <c r="I546" s="580"/>
      <c r="J546" s="580" t="s">
        <v>3833</v>
      </c>
      <c r="K546" s="580"/>
      <c r="L546" s="580"/>
      <c r="M546" s="580"/>
      <c r="N546" s="580"/>
      <c r="O546" s="580"/>
      <c r="P546" s="581"/>
      <c r="Q546" s="580"/>
      <c r="R546" s="581"/>
      <c r="S546" s="580"/>
      <c r="T546" s="581">
        <v>0</v>
      </c>
      <c r="U546" s="580"/>
      <c r="V546" s="581">
        <v>0</v>
      </c>
      <c r="W546" s="580"/>
      <c r="X546" s="581">
        <v>0</v>
      </c>
      <c r="Y546" s="580"/>
      <c r="Z546" s="581">
        <v>0</v>
      </c>
      <c r="AA546" s="580"/>
      <c r="AB546" s="580"/>
      <c r="AC546" s="580"/>
      <c r="AD546" s="581">
        <v>0</v>
      </c>
      <c r="AE546" s="580"/>
      <c r="AF546" s="581">
        <v>0</v>
      </c>
      <c r="AG546" s="580"/>
      <c r="AH546" s="587"/>
      <c r="AI546" s="580"/>
      <c r="AJ546" s="581">
        <v>0</v>
      </c>
    </row>
    <row r="547" spans="1:36">
      <c r="A547" s="580"/>
      <c r="B547" s="580"/>
      <c r="C547" s="580"/>
      <c r="D547" s="580"/>
      <c r="E547" s="580" t="s">
        <v>3834</v>
      </c>
      <c r="F547" s="580" t="s">
        <v>3291</v>
      </c>
      <c r="G547" s="580"/>
      <c r="H547" s="580" t="s">
        <v>3835</v>
      </c>
      <c r="I547" s="580"/>
      <c r="J547" s="580" t="s">
        <v>3836</v>
      </c>
      <c r="K547" s="580"/>
      <c r="L547" s="580"/>
      <c r="M547" s="580"/>
      <c r="N547" s="580"/>
      <c r="O547" s="580"/>
      <c r="P547" s="581"/>
      <c r="Q547" s="580"/>
      <c r="R547" s="581"/>
      <c r="S547" s="580"/>
      <c r="T547" s="581">
        <v>0</v>
      </c>
      <c r="U547" s="580"/>
      <c r="V547" s="581">
        <v>0</v>
      </c>
      <c r="W547" s="580"/>
      <c r="X547" s="581">
        <v>0</v>
      </c>
      <c r="Y547" s="580"/>
      <c r="Z547" s="581">
        <v>0</v>
      </c>
      <c r="AA547" s="580"/>
      <c r="AB547" s="580"/>
      <c r="AC547" s="580"/>
      <c r="AD547" s="581">
        <v>0</v>
      </c>
      <c r="AE547" s="580"/>
      <c r="AF547" s="581">
        <v>0</v>
      </c>
      <c r="AG547" s="580"/>
      <c r="AH547" s="587"/>
      <c r="AI547" s="580"/>
      <c r="AJ547" s="581">
        <v>0</v>
      </c>
    </row>
    <row r="548" spans="1:36">
      <c r="A548" s="580"/>
      <c r="B548" s="580"/>
      <c r="C548" s="580"/>
      <c r="D548" s="580"/>
      <c r="E548" s="580" t="s">
        <v>3837</v>
      </c>
      <c r="F548" s="580" t="s">
        <v>3291</v>
      </c>
      <c r="G548" s="580"/>
      <c r="H548" s="580" t="s">
        <v>3838</v>
      </c>
      <c r="I548" s="580"/>
      <c r="J548" s="580" t="s">
        <v>3839</v>
      </c>
      <c r="K548" s="580"/>
      <c r="L548" s="580"/>
      <c r="M548" s="580"/>
      <c r="N548" s="580"/>
      <c r="O548" s="580"/>
      <c r="P548" s="581"/>
      <c r="Q548" s="580"/>
      <c r="R548" s="581"/>
      <c r="S548" s="580"/>
      <c r="T548" s="581">
        <v>0</v>
      </c>
      <c r="U548" s="580"/>
      <c r="V548" s="581">
        <v>0</v>
      </c>
      <c r="W548" s="580"/>
      <c r="X548" s="581">
        <v>0</v>
      </c>
      <c r="Y548" s="580"/>
      <c r="Z548" s="581">
        <v>0</v>
      </c>
      <c r="AA548" s="580"/>
      <c r="AB548" s="580"/>
      <c r="AC548" s="580"/>
      <c r="AD548" s="581">
        <v>0</v>
      </c>
      <c r="AE548" s="580"/>
      <c r="AF548" s="581">
        <v>0</v>
      </c>
      <c r="AG548" s="580"/>
      <c r="AH548" s="587"/>
      <c r="AI548" s="580"/>
      <c r="AJ548" s="581">
        <v>0</v>
      </c>
    </row>
    <row r="549" spans="1:36">
      <c r="A549" s="580"/>
      <c r="B549" s="580"/>
      <c r="C549" s="580"/>
      <c r="D549" s="580"/>
      <c r="E549" s="580" t="s">
        <v>3840</v>
      </c>
      <c r="F549" s="580" t="s">
        <v>3291</v>
      </c>
      <c r="G549" s="580"/>
      <c r="H549" s="580" t="s">
        <v>3841</v>
      </c>
      <c r="I549" s="580"/>
      <c r="J549" s="580" t="s">
        <v>3842</v>
      </c>
      <c r="K549" s="580"/>
      <c r="L549" s="580"/>
      <c r="M549" s="580"/>
      <c r="N549" s="580"/>
      <c r="O549" s="580"/>
      <c r="P549" s="581"/>
      <c r="Q549" s="580"/>
      <c r="R549" s="581"/>
      <c r="S549" s="580"/>
      <c r="T549" s="581">
        <v>0</v>
      </c>
      <c r="U549" s="580"/>
      <c r="V549" s="581">
        <v>0</v>
      </c>
      <c r="W549" s="580"/>
      <c r="X549" s="581">
        <v>0</v>
      </c>
      <c r="Y549" s="580"/>
      <c r="Z549" s="581">
        <v>0</v>
      </c>
      <c r="AA549" s="580"/>
      <c r="AB549" s="580"/>
      <c r="AC549" s="580"/>
      <c r="AD549" s="581">
        <v>0</v>
      </c>
      <c r="AE549" s="580"/>
      <c r="AF549" s="581">
        <v>0</v>
      </c>
      <c r="AG549" s="580"/>
      <c r="AH549" s="587"/>
      <c r="AI549" s="580"/>
      <c r="AJ549" s="581">
        <v>0</v>
      </c>
    </row>
    <row r="550" spans="1:36">
      <c r="A550" s="580"/>
      <c r="B550" s="580"/>
      <c r="C550" s="580"/>
      <c r="D550" s="580"/>
      <c r="E550" s="580" t="s">
        <v>3843</v>
      </c>
      <c r="F550" s="580" t="s">
        <v>3291</v>
      </c>
      <c r="G550" s="580"/>
      <c r="H550" s="580" t="s">
        <v>3844</v>
      </c>
      <c r="I550" s="580"/>
      <c r="J550" s="580" t="s">
        <v>3845</v>
      </c>
      <c r="K550" s="580"/>
      <c r="L550" s="580"/>
      <c r="M550" s="580"/>
      <c r="N550" s="580"/>
      <c r="O550" s="580"/>
      <c r="P550" s="581"/>
      <c r="Q550" s="580"/>
      <c r="R550" s="581"/>
      <c r="S550" s="580"/>
      <c r="T550" s="581">
        <v>0</v>
      </c>
      <c r="U550" s="580"/>
      <c r="V550" s="581">
        <v>0</v>
      </c>
      <c r="W550" s="580"/>
      <c r="X550" s="581">
        <v>0</v>
      </c>
      <c r="Y550" s="580"/>
      <c r="Z550" s="581">
        <v>0</v>
      </c>
      <c r="AA550" s="580"/>
      <c r="AB550" s="580"/>
      <c r="AC550" s="580"/>
      <c r="AD550" s="581">
        <v>0</v>
      </c>
      <c r="AE550" s="580"/>
      <c r="AF550" s="581">
        <v>0</v>
      </c>
      <c r="AG550" s="580"/>
      <c r="AH550" s="587"/>
      <c r="AI550" s="580"/>
      <c r="AJ550" s="581">
        <v>0</v>
      </c>
    </row>
    <row r="551" spans="1:36">
      <c r="A551" s="580"/>
      <c r="B551" s="580"/>
      <c r="C551" s="580"/>
      <c r="D551" s="580"/>
      <c r="E551" s="580" t="s">
        <v>3846</v>
      </c>
      <c r="F551" s="580" t="s">
        <v>3291</v>
      </c>
      <c r="G551" s="580"/>
      <c r="H551" s="580" t="s">
        <v>3847</v>
      </c>
      <c r="I551" s="580"/>
      <c r="J551" s="580" t="s">
        <v>3848</v>
      </c>
      <c r="K551" s="580"/>
      <c r="L551" s="580"/>
      <c r="M551" s="580"/>
      <c r="N551" s="580"/>
      <c r="O551" s="580"/>
      <c r="P551" s="581"/>
      <c r="Q551" s="580"/>
      <c r="R551" s="581"/>
      <c r="S551" s="580"/>
      <c r="T551" s="581">
        <v>0</v>
      </c>
      <c r="U551" s="580"/>
      <c r="V551" s="581">
        <v>0</v>
      </c>
      <c r="W551" s="580"/>
      <c r="X551" s="581">
        <v>0</v>
      </c>
      <c r="Y551" s="580"/>
      <c r="Z551" s="581">
        <v>0</v>
      </c>
      <c r="AA551" s="580"/>
      <c r="AB551" s="580"/>
      <c r="AC551" s="580"/>
      <c r="AD551" s="581">
        <v>0</v>
      </c>
      <c r="AE551" s="580"/>
      <c r="AF551" s="581">
        <v>0</v>
      </c>
      <c r="AG551" s="580"/>
      <c r="AH551" s="587"/>
      <c r="AI551" s="580"/>
      <c r="AJ551" s="581">
        <v>0</v>
      </c>
    </row>
    <row r="552" spans="1:36">
      <c r="A552" s="580"/>
      <c r="B552" s="580"/>
      <c r="C552" s="580"/>
      <c r="D552" s="580"/>
      <c r="E552" s="580" t="s">
        <v>3849</v>
      </c>
      <c r="F552" s="580" t="s">
        <v>3291</v>
      </c>
      <c r="G552" s="580"/>
      <c r="H552" s="580" t="s">
        <v>3850</v>
      </c>
      <c r="I552" s="580"/>
      <c r="J552" s="580" t="s">
        <v>3851</v>
      </c>
      <c r="K552" s="580"/>
      <c r="L552" s="580"/>
      <c r="M552" s="580"/>
      <c r="N552" s="580"/>
      <c r="O552" s="580"/>
      <c r="P552" s="581"/>
      <c r="Q552" s="580"/>
      <c r="R552" s="581"/>
      <c r="S552" s="580"/>
      <c r="T552" s="581">
        <v>0</v>
      </c>
      <c r="U552" s="580"/>
      <c r="V552" s="581">
        <v>0</v>
      </c>
      <c r="W552" s="580"/>
      <c r="X552" s="581">
        <v>0</v>
      </c>
      <c r="Y552" s="580"/>
      <c r="Z552" s="581">
        <v>0</v>
      </c>
      <c r="AA552" s="580"/>
      <c r="AB552" s="580"/>
      <c r="AC552" s="580"/>
      <c r="AD552" s="581">
        <v>0</v>
      </c>
      <c r="AE552" s="580"/>
      <c r="AF552" s="581">
        <v>0</v>
      </c>
      <c r="AG552" s="580"/>
      <c r="AH552" s="587"/>
      <c r="AI552" s="580"/>
      <c r="AJ552" s="581">
        <v>0</v>
      </c>
    </row>
    <row r="553" spans="1:36">
      <c r="A553" s="580"/>
      <c r="B553" s="580"/>
      <c r="C553" s="580"/>
      <c r="D553" s="580"/>
      <c r="E553" s="580" t="s">
        <v>3852</v>
      </c>
      <c r="F553" s="580" t="s">
        <v>3291</v>
      </c>
      <c r="G553" s="580"/>
      <c r="H553" s="580" t="s">
        <v>3853</v>
      </c>
      <c r="I553" s="580"/>
      <c r="J553" s="580" t="s">
        <v>3854</v>
      </c>
      <c r="K553" s="580"/>
      <c r="L553" s="580"/>
      <c r="M553" s="580"/>
      <c r="N553" s="580"/>
      <c r="O553" s="580"/>
      <c r="P553" s="581"/>
      <c r="Q553" s="580"/>
      <c r="R553" s="581"/>
      <c r="S553" s="580"/>
      <c r="T553" s="581">
        <v>0</v>
      </c>
      <c r="U553" s="580"/>
      <c r="V553" s="581">
        <v>0</v>
      </c>
      <c r="W553" s="580"/>
      <c r="X553" s="581">
        <v>0</v>
      </c>
      <c r="Y553" s="580"/>
      <c r="Z553" s="581">
        <v>0</v>
      </c>
      <c r="AA553" s="580"/>
      <c r="AB553" s="580"/>
      <c r="AC553" s="580"/>
      <c r="AD553" s="581">
        <v>0</v>
      </c>
      <c r="AE553" s="580"/>
      <c r="AF553" s="581">
        <v>0</v>
      </c>
      <c r="AG553" s="580"/>
      <c r="AH553" s="587"/>
      <c r="AI553" s="580"/>
      <c r="AJ553" s="581">
        <v>0</v>
      </c>
    </row>
    <row r="554" spans="1:36">
      <c r="A554" s="580"/>
      <c r="B554" s="580"/>
      <c r="C554" s="580"/>
      <c r="D554" s="580"/>
      <c r="E554" s="580" t="s">
        <v>3855</v>
      </c>
      <c r="F554" s="580" t="s">
        <v>3291</v>
      </c>
      <c r="G554" s="580"/>
      <c r="H554" s="580" t="s">
        <v>3856</v>
      </c>
      <c r="I554" s="580"/>
      <c r="J554" s="580" t="s">
        <v>3857</v>
      </c>
      <c r="K554" s="580"/>
      <c r="L554" s="580"/>
      <c r="M554" s="580"/>
      <c r="N554" s="580"/>
      <c r="O554" s="580"/>
      <c r="P554" s="581"/>
      <c r="Q554" s="580"/>
      <c r="R554" s="581"/>
      <c r="S554" s="580"/>
      <c r="T554" s="581">
        <v>0</v>
      </c>
      <c r="U554" s="580"/>
      <c r="V554" s="581">
        <v>0</v>
      </c>
      <c r="W554" s="580"/>
      <c r="X554" s="581">
        <v>0</v>
      </c>
      <c r="Y554" s="580"/>
      <c r="Z554" s="581">
        <v>0</v>
      </c>
      <c r="AA554" s="580"/>
      <c r="AB554" s="580"/>
      <c r="AC554" s="580"/>
      <c r="AD554" s="581">
        <v>0</v>
      </c>
      <c r="AE554" s="580"/>
      <c r="AF554" s="581">
        <v>0</v>
      </c>
      <c r="AG554" s="580"/>
      <c r="AH554" s="587"/>
      <c r="AI554" s="580"/>
      <c r="AJ554" s="581">
        <v>0</v>
      </c>
    </row>
    <row r="555" spans="1:36">
      <c r="A555" s="580"/>
      <c r="B555" s="580"/>
      <c r="C555" s="580"/>
      <c r="D555" s="580"/>
      <c r="E555" s="580" t="s">
        <v>3858</v>
      </c>
      <c r="F555" s="580" t="s">
        <v>3291</v>
      </c>
      <c r="G555" s="580"/>
      <c r="H555" s="580" t="s">
        <v>3859</v>
      </c>
      <c r="I555" s="580"/>
      <c r="J555" s="580" t="s">
        <v>3860</v>
      </c>
      <c r="K555" s="580"/>
      <c r="L555" s="580"/>
      <c r="M555" s="580"/>
      <c r="N555" s="580"/>
      <c r="O555" s="580"/>
      <c r="P555" s="581"/>
      <c r="Q555" s="580"/>
      <c r="R555" s="581"/>
      <c r="S555" s="580"/>
      <c r="T555" s="581">
        <v>0</v>
      </c>
      <c r="U555" s="580"/>
      <c r="V555" s="581">
        <v>0</v>
      </c>
      <c r="W555" s="580"/>
      <c r="X555" s="581">
        <v>0</v>
      </c>
      <c r="Y555" s="580"/>
      <c r="Z555" s="581">
        <v>0</v>
      </c>
      <c r="AA555" s="580"/>
      <c r="AB555" s="580"/>
      <c r="AC555" s="580"/>
      <c r="AD555" s="581">
        <v>0</v>
      </c>
      <c r="AE555" s="580"/>
      <c r="AF555" s="581">
        <v>0</v>
      </c>
      <c r="AG555" s="580"/>
      <c r="AH555" s="587"/>
      <c r="AI555" s="580"/>
      <c r="AJ555" s="581">
        <v>0</v>
      </c>
    </row>
    <row r="556" spans="1:36">
      <c r="A556" s="580"/>
      <c r="B556" s="580"/>
      <c r="C556" s="580"/>
      <c r="D556" s="580"/>
      <c r="E556" s="580" t="s">
        <v>3861</v>
      </c>
      <c r="F556" s="580" t="s">
        <v>3291</v>
      </c>
      <c r="G556" s="580"/>
      <c r="H556" s="580" t="s">
        <v>3862</v>
      </c>
      <c r="I556" s="580"/>
      <c r="J556" s="580" t="s">
        <v>3863</v>
      </c>
      <c r="K556" s="580"/>
      <c r="L556" s="580"/>
      <c r="M556" s="580"/>
      <c r="N556" s="580"/>
      <c r="O556" s="580"/>
      <c r="P556" s="581"/>
      <c r="Q556" s="580"/>
      <c r="R556" s="581"/>
      <c r="S556" s="580"/>
      <c r="T556" s="581">
        <v>0</v>
      </c>
      <c r="U556" s="580"/>
      <c r="V556" s="581">
        <v>0</v>
      </c>
      <c r="W556" s="580"/>
      <c r="X556" s="581">
        <v>0</v>
      </c>
      <c r="Y556" s="580"/>
      <c r="Z556" s="581">
        <v>0</v>
      </c>
      <c r="AA556" s="580"/>
      <c r="AB556" s="580"/>
      <c r="AC556" s="580"/>
      <c r="AD556" s="581">
        <v>0</v>
      </c>
      <c r="AE556" s="580"/>
      <c r="AF556" s="581">
        <v>0</v>
      </c>
      <c r="AG556" s="580"/>
      <c r="AH556" s="587"/>
      <c r="AI556" s="580"/>
      <c r="AJ556" s="581">
        <v>0</v>
      </c>
    </row>
    <row r="557" spans="1:36">
      <c r="A557" s="580"/>
      <c r="B557" s="580"/>
      <c r="C557" s="580"/>
      <c r="D557" s="580"/>
      <c r="E557" s="580" t="s">
        <v>3864</v>
      </c>
      <c r="F557" s="580" t="s">
        <v>3291</v>
      </c>
      <c r="G557" s="580"/>
      <c r="H557" s="580" t="s">
        <v>3865</v>
      </c>
      <c r="I557" s="580"/>
      <c r="J557" s="580" t="s">
        <v>3866</v>
      </c>
      <c r="K557" s="580"/>
      <c r="L557" s="580"/>
      <c r="M557" s="580"/>
      <c r="N557" s="580"/>
      <c r="O557" s="580"/>
      <c r="P557" s="581"/>
      <c r="Q557" s="580"/>
      <c r="R557" s="581"/>
      <c r="S557" s="580"/>
      <c r="T557" s="581">
        <v>0</v>
      </c>
      <c r="U557" s="580"/>
      <c r="V557" s="581">
        <v>0</v>
      </c>
      <c r="W557" s="580"/>
      <c r="X557" s="581">
        <v>0</v>
      </c>
      <c r="Y557" s="580"/>
      <c r="Z557" s="581">
        <v>0</v>
      </c>
      <c r="AA557" s="580"/>
      <c r="AB557" s="580"/>
      <c r="AC557" s="580"/>
      <c r="AD557" s="581">
        <v>0</v>
      </c>
      <c r="AE557" s="580"/>
      <c r="AF557" s="581">
        <v>0</v>
      </c>
      <c r="AG557" s="580"/>
      <c r="AH557" s="587"/>
      <c r="AI557" s="580"/>
      <c r="AJ557" s="581">
        <v>0</v>
      </c>
    </row>
    <row r="558" spans="1:36">
      <c r="A558" s="580"/>
      <c r="B558" s="580"/>
      <c r="C558" s="580"/>
      <c r="D558" s="580"/>
      <c r="E558" s="580" t="s">
        <v>3867</v>
      </c>
      <c r="F558" s="580" t="s">
        <v>3291</v>
      </c>
      <c r="G558" s="580"/>
      <c r="H558" s="580" t="s">
        <v>3868</v>
      </c>
      <c r="I558" s="580"/>
      <c r="J558" s="580" t="s">
        <v>3869</v>
      </c>
      <c r="K558" s="580"/>
      <c r="L558" s="580"/>
      <c r="M558" s="580"/>
      <c r="N558" s="580"/>
      <c r="O558" s="580"/>
      <c r="P558" s="581"/>
      <c r="Q558" s="580"/>
      <c r="R558" s="581"/>
      <c r="S558" s="580"/>
      <c r="T558" s="581">
        <v>0</v>
      </c>
      <c r="U558" s="580"/>
      <c r="V558" s="581">
        <v>0</v>
      </c>
      <c r="W558" s="580"/>
      <c r="X558" s="581">
        <v>0</v>
      </c>
      <c r="Y558" s="580"/>
      <c r="Z558" s="581">
        <v>0</v>
      </c>
      <c r="AA558" s="580"/>
      <c r="AB558" s="580"/>
      <c r="AC558" s="580"/>
      <c r="AD558" s="581">
        <v>0</v>
      </c>
      <c r="AE558" s="580"/>
      <c r="AF558" s="581">
        <v>0</v>
      </c>
      <c r="AG558" s="580"/>
      <c r="AH558" s="587"/>
      <c r="AI558" s="580"/>
      <c r="AJ558" s="581">
        <v>0</v>
      </c>
    </row>
    <row r="559" spans="1:36">
      <c r="A559" s="580"/>
      <c r="B559" s="580"/>
      <c r="C559" s="580"/>
      <c r="D559" s="580"/>
      <c r="E559" s="580" t="s">
        <v>3870</v>
      </c>
      <c r="F559" s="580" t="s">
        <v>3291</v>
      </c>
      <c r="G559" s="580"/>
      <c r="H559" s="580" t="s">
        <v>3871</v>
      </c>
      <c r="I559" s="580"/>
      <c r="J559" s="580" t="s">
        <v>3872</v>
      </c>
      <c r="K559" s="580"/>
      <c r="L559" s="580"/>
      <c r="M559" s="580"/>
      <c r="N559" s="580"/>
      <c r="O559" s="580"/>
      <c r="P559" s="581"/>
      <c r="Q559" s="580"/>
      <c r="R559" s="581"/>
      <c r="S559" s="580"/>
      <c r="T559" s="581">
        <v>0</v>
      </c>
      <c r="U559" s="580"/>
      <c r="V559" s="581">
        <v>0</v>
      </c>
      <c r="W559" s="580"/>
      <c r="X559" s="581">
        <v>0</v>
      </c>
      <c r="Y559" s="580"/>
      <c r="Z559" s="581">
        <v>0</v>
      </c>
      <c r="AA559" s="580"/>
      <c r="AB559" s="580"/>
      <c r="AC559" s="580"/>
      <c r="AD559" s="581">
        <v>0</v>
      </c>
      <c r="AE559" s="580"/>
      <c r="AF559" s="581">
        <v>0</v>
      </c>
      <c r="AG559" s="580"/>
      <c r="AH559" s="587"/>
      <c r="AI559" s="580"/>
      <c r="AJ559" s="581">
        <v>0</v>
      </c>
    </row>
    <row r="560" spans="1:36">
      <c r="A560" s="580"/>
      <c r="B560" s="580"/>
      <c r="C560" s="580"/>
      <c r="D560" s="580"/>
      <c r="E560" s="580" t="s">
        <v>3873</v>
      </c>
      <c r="F560" s="580" t="s">
        <v>3291</v>
      </c>
      <c r="G560" s="580"/>
      <c r="H560" s="580" t="s">
        <v>3874</v>
      </c>
      <c r="I560" s="580"/>
      <c r="J560" s="580" t="s">
        <v>3875</v>
      </c>
      <c r="K560" s="580"/>
      <c r="L560" s="580"/>
      <c r="M560" s="580"/>
      <c r="N560" s="580"/>
      <c r="O560" s="580"/>
      <c r="P560" s="581"/>
      <c r="Q560" s="580"/>
      <c r="R560" s="581"/>
      <c r="S560" s="580"/>
      <c r="T560" s="581">
        <v>0</v>
      </c>
      <c r="U560" s="580"/>
      <c r="V560" s="581">
        <v>0</v>
      </c>
      <c r="W560" s="580"/>
      <c r="X560" s="581">
        <v>0</v>
      </c>
      <c r="Y560" s="580"/>
      <c r="Z560" s="581">
        <v>0</v>
      </c>
      <c r="AA560" s="580"/>
      <c r="AB560" s="580"/>
      <c r="AC560" s="580"/>
      <c r="AD560" s="581">
        <v>0</v>
      </c>
      <c r="AE560" s="580"/>
      <c r="AF560" s="581">
        <v>0</v>
      </c>
      <c r="AG560" s="580"/>
      <c r="AH560" s="587"/>
      <c r="AI560" s="580"/>
      <c r="AJ560" s="581">
        <v>0</v>
      </c>
    </row>
    <row r="561" spans="1:36">
      <c r="A561" s="580"/>
      <c r="B561" s="580"/>
      <c r="C561" s="580"/>
      <c r="D561" s="580"/>
      <c r="E561" s="580" t="s">
        <v>3876</v>
      </c>
      <c r="F561" s="580" t="s">
        <v>3291</v>
      </c>
      <c r="G561" s="580"/>
      <c r="H561" s="580" t="s">
        <v>3877</v>
      </c>
      <c r="I561" s="580"/>
      <c r="J561" s="580" t="s">
        <v>3878</v>
      </c>
      <c r="K561" s="580"/>
      <c r="L561" s="580"/>
      <c r="M561" s="580"/>
      <c r="N561" s="580"/>
      <c r="O561" s="580"/>
      <c r="P561" s="581"/>
      <c r="Q561" s="580"/>
      <c r="R561" s="581"/>
      <c r="S561" s="580"/>
      <c r="T561" s="581">
        <v>0</v>
      </c>
      <c r="U561" s="580"/>
      <c r="V561" s="581">
        <v>0</v>
      </c>
      <c r="W561" s="580"/>
      <c r="X561" s="581">
        <v>0</v>
      </c>
      <c r="Y561" s="580"/>
      <c r="Z561" s="581">
        <v>0</v>
      </c>
      <c r="AA561" s="580"/>
      <c r="AB561" s="580"/>
      <c r="AC561" s="580"/>
      <c r="AD561" s="581">
        <v>0</v>
      </c>
      <c r="AE561" s="580"/>
      <c r="AF561" s="581">
        <v>0</v>
      </c>
      <c r="AG561" s="580"/>
      <c r="AH561" s="587"/>
      <c r="AI561" s="580"/>
      <c r="AJ561" s="581">
        <v>0</v>
      </c>
    </row>
    <row r="562" spans="1:36">
      <c r="A562" s="580"/>
      <c r="B562" s="580"/>
      <c r="C562" s="580"/>
      <c r="D562" s="580"/>
      <c r="E562" s="580" t="s">
        <v>3879</v>
      </c>
      <c r="F562" s="580" t="s">
        <v>3291</v>
      </c>
      <c r="G562" s="580"/>
      <c r="H562" s="580" t="s">
        <v>3880</v>
      </c>
      <c r="I562" s="580"/>
      <c r="J562" s="580" t="s">
        <v>3881</v>
      </c>
      <c r="K562" s="580"/>
      <c r="L562" s="580"/>
      <c r="M562" s="580"/>
      <c r="N562" s="580"/>
      <c r="O562" s="580"/>
      <c r="P562" s="581"/>
      <c r="Q562" s="580"/>
      <c r="R562" s="581"/>
      <c r="S562" s="580"/>
      <c r="T562" s="581">
        <v>0</v>
      </c>
      <c r="U562" s="580"/>
      <c r="V562" s="581">
        <v>0</v>
      </c>
      <c r="W562" s="580"/>
      <c r="X562" s="581">
        <v>0</v>
      </c>
      <c r="Y562" s="580"/>
      <c r="Z562" s="581">
        <v>0</v>
      </c>
      <c r="AA562" s="580"/>
      <c r="AB562" s="580"/>
      <c r="AC562" s="580"/>
      <c r="AD562" s="581">
        <v>0</v>
      </c>
      <c r="AE562" s="580"/>
      <c r="AF562" s="581">
        <v>0</v>
      </c>
      <c r="AG562" s="580"/>
      <c r="AH562" s="587"/>
      <c r="AI562" s="580"/>
      <c r="AJ562" s="581">
        <v>0</v>
      </c>
    </row>
    <row r="563" spans="1:36">
      <c r="A563" s="580"/>
      <c r="B563" s="580"/>
      <c r="C563" s="580"/>
      <c r="D563" s="580"/>
      <c r="E563" s="580" t="s">
        <v>3882</v>
      </c>
      <c r="F563" s="580" t="s">
        <v>3291</v>
      </c>
      <c r="G563" s="580"/>
      <c r="H563" s="580" t="s">
        <v>3883</v>
      </c>
      <c r="I563" s="580"/>
      <c r="J563" s="580" t="s">
        <v>3884</v>
      </c>
      <c r="K563" s="580"/>
      <c r="L563" s="580"/>
      <c r="M563" s="580"/>
      <c r="N563" s="580"/>
      <c r="O563" s="580"/>
      <c r="P563" s="581"/>
      <c r="Q563" s="580"/>
      <c r="R563" s="581"/>
      <c r="S563" s="580"/>
      <c r="T563" s="581">
        <v>0</v>
      </c>
      <c r="U563" s="580"/>
      <c r="V563" s="581">
        <v>0</v>
      </c>
      <c r="W563" s="580"/>
      <c r="X563" s="581">
        <v>0</v>
      </c>
      <c r="Y563" s="580"/>
      <c r="Z563" s="581">
        <v>0</v>
      </c>
      <c r="AA563" s="580"/>
      <c r="AB563" s="580"/>
      <c r="AC563" s="580"/>
      <c r="AD563" s="581">
        <v>0</v>
      </c>
      <c r="AE563" s="580"/>
      <c r="AF563" s="581">
        <v>0</v>
      </c>
      <c r="AG563" s="580"/>
      <c r="AH563" s="587"/>
      <c r="AI563" s="580"/>
      <c r="AJ563" s="581">
        <v>0</v>
      </c>
    </row>
    <row r="564" spans="1:36">
      <c r="A564" s="580"/>
      <c r="B564" s="580"/>
      <c r="C564" s="580"/>
      <c r="D564" s="580"/>
      <c r="E564" s="580" t="s">
        <v>3885</v>
      </c>
      <c r="F564" s="580" t="s">
        <v>3291</v>
      </c>
      <c r="G564" s="580"/>
      <c r="H564" s="580" t="s">
        <v>3886</v>
      </c>
      <c r="I564" s="580"/>
      <c r="J564" s="580" t="s">
        <v>3887</v>
      </c>
      <c r="K564" s="580"/>
      <c r="L564" s="580"/>
      <c r="M564" s="580"/>
      <c r="N564" s="580"/>
      <c r="O564" s="580"/>
      <c r="P564" s="581"/>
      <c r="Q564" s="580"/>
      <c r="R564" s="581"/>
      <c r="S564" s="580"/>
      <c r="T564" s="581">
        <v>0</v>
      </c>
      <c r="U564" s="580"/>
      <c r="V564" s="581">
        <v>0</v>
      </c>
      <c r="W564" s="580"/>
      <c r="X564" s="581">
        <v>0</v>
      </c>
      <c r="Y564" s="580"/>
      <c r="Z564" s="581">
        <v>0</v>
      </c>
      <c r="AA564" s="580"/>
      <c r="AB564" s="580"/>
      <c r="AC564" s="580"/>
      <c r="AD564" s="581">
        <v>0</v>
      </c>
      <c r="AE564" s="580"/>
      <c r="AF564" s="581">
        <v>0</v>
      </c>
      <c r="AG564" s="580"/>
      <c r="AH564" s="587"/>
      <c r="AI564" s="580"/>
      <c r="AJ564" s="581">
        <v>0</v>
      </c>
    </row>
    <row r="565" spans="1:36">
      <c r="A565" s="580"/>
      <c r="B565" s="580"/>
      <c r="C565" s="580"/>
      <c r="D565" s="580"/>
      <c r="E565" s="580" t="s">
        <v>3888</v>
      </c>
      <c r="F565" s="580" t="s">
        <v>3291</v>
      </c>
      <c r="G565" s="580"/>
      <c r="H565" s="580" t="s">
        <v>3889</v>
      </c>
      <c r="I565" s="580"/>
      <c r="J565" s="580" t="s">
        <v>3890</v>
      </c>
      <c r="K565" s="580"/>
      <c r="L565" s="580"/>
      <c r="M565" s="580"/>
      <c r="N565" s="580"/>
      <c r="O565" s="580"/>
      <c r="P565" s="581"/>
      <c r="Q565" s="580"/>
      <c r="R565" s="581"/>
      <c r="S565" s="580"/>
      <c r="T565" s="581">
        <v>0</v>
      </c>
      <c r="U565" s="580"/>
      <c r="V565" s="581">
        <v>0</v>
      </c>
      <c r="W565" s="580"/>
      <c r="X565" s="581">
        <v>0</v>
      </c>
      <c r="Y565" s="580"/>
      <c r="Z565" s="581">
        <v>0</v>
      </c>
      <c r="AA565" s="580"/>
      <c r="AB565" s="580"/>
      <c r="AC565" s="580"/>
      <c r="AD565" s="581">
        <v>0</v>
      </c>
      <c r="AE565" s="580"/>
      <c r="AF565" s="581">
        <v>0</v>
      </c>
      <c r="AG565" s="580"/>
      <c r="AH565" s="587"/>
      <c r="AI565" s="580"/>
      <c r="AJ565" s="581">
        <v>0</v>
      </c>
    </row>
    <row r="566" spans="1:36">
      <c r="A566" s="580"/>
      <c r="B566" s="580"/>
      <c r="C566" s="580"/>
      <c r="D566" s="580"/>
      <c r="E566" s="580" t="s">
        <v>3891</v>
      </c>
      <c r="F566" s="580" t="s">
        <v>3291</v>
      </c>
      <c r="G566" s="580"/>
      <c r="H566" s="580" t="s">
        <v>3892</v>
      </c>
      <c r="I566" s="580"/>
      <c r="J566" s="580" t="s">
        <v>3893</v>
      </c>
      <c r="K566" s="580"/>
      <c r="L566" s="580"/>
      <c r="M566" s="580"/>
      <c r="N566" s="580"/>
      <c r="O566" s="580"/>
      <c r="P566" s="581"/>
      <c r="Q566" s="580"/>
      <c r="R566" s="581"/>
      <c r="S566" s="580"/>
      <c r="T566" s="581">
        <v>0</v>
      </c>
      <c r="U566" s="580"/>
      <c r="V566" s="581">
        <v>0</v>
      </c>
      <c r="W566" s="580"/>
      <c r="X566" s="581">
        <v>0</v>
      </c>
      <c r="Y566" s="580"/>
      <c r="Z566" s="581">
        <v>0</v>
      </c>
      <c r="AA566" s="580"/>
      <c r="AB566" s="580"/>
      <c r="AC566" s="580"/>
      <c r="AD566" s="581">
        <v>0</v>
      </c>
      <c r="AE566" s="580"/>
      <c r="AF566" s="581">
        <v>0</v>
      </c>
      <c r="AG566" s="580"/>
      <c r="AH566" s="587"/>
      <c r="AI566" s="580"/>
      <c r="AJ566" s="581">
        <v>0</v>
      </c>
    </row>
    <row r="567" spans="1:36">
      <c r="A567" s="580"/>
      <c r="B567" s="580"/>
      <c r="C567" s="580"/>
      <c r="D567" s="580"/>
      <c r="E567" s="580" t="s">
        <v>3894</v>
      </c>
      <c r="F567" s="580" t="s">
        <v>3291</v>
      </c>
      <c r="G567" s="580"/>
      <c r="H567" s="580" t="s">
        <v>3895</v>
      </c>
      <c r="I567" s="580"/>
      <c r="J567" s="580" t="s">
        <v>3896</v>
      </c>
      <c r="K567" s="580"/>
      <c r="L567" s="580"/>
      <c r="M567" s="580"/>
      <c r="N567" s="580"/>
      <c r="O567" s="580"/>
      <c r="P567" s="581"/>
      <c r="Q567" s="580"/>
      <c r="R567" s="581"/>
      <c r="S567" s="580"/>
      <c r="T567" s="581">
        <v>0</v>
      </c>
      <c r="U567" s="580"/>
      <c r="V567" s="581">
        <v>0</v>
      </c>
      <c r="W567" s="580"/>
      <c r="X567" s="581">
        <v>0</v>
      </c>
      <c r="Y567" s="580"/>
      <c r="Z567" s="581">
        <v>0</v>
      </c>
      <c r="AA567" s="580"/>
      <c r="AB567" s="580"/>
      <c r="AC567" s="580"/>
      <c r="AD567" s="581">
        <v>0</v>
      </c>
      <c r="AE567" s="580"/>
      <c r="AF567" s="581">
        <v>0</v>
      </c>
      <c r="AG567" s="580"/>
      <c r="AH567" s="587"/>
      <c r="AI567" s="580"/>
      <c r="AJ567" s="581">
        <v>0</v>
      </c>
    </row>
    <row r="568" spans="1:36">
      <c r="A568" s="580"/>
      <c r="B568" s="580"/>
      <c r="C568" s="580"/>
      <c r="D568" s="580"/>
      <c r="E568" s="580" t="s">
        <v>3897</v>
      </c>
      <c r="F568" s="580" t="s">
        <v>3291</v>
      </c>
      <c r="G568" s="580"/>
      <c r="H568" s="580" t="s">
        <v>3898</v>
      </c>
      <c r="I568" s="580"/>
      <c r="J568" s="580" t="s">
        <v>3899</v>
      </c>
      <c r="K568" s="580"/>
      <c r="L568" s="580"/>
      <c r="M568" s="580"/>
      <c r="N568" s="580"/>
      <c r="O568" s="580"/>
      <c r="P568" s="581"/>
      <c r="Q568" s="580"/>
      <c r="R568" s="581"/>
      <c r="S568" s="580"/>
      <c r="T568" s="581">
        <v>0</v>
      </c>
      <c r="U568" s="580"/>
      <c r="V568" s="581">
        <v>0</v>
      </c>
      <c r="W568" s="580"/>
      <c r="X568" s="581">
        <v>0</v>
      </c>
      <c r="Y568" s="580"/>
      <c r="Z568" s="581">
        <v>0</v>
      </c>
      <c r="AA568" s="580"/>
      <c r="AB568" s="580"/>
      <c r="AC568" s="580"/>
      <c r="AD568" s="581">
        <v>0</v>
      </c>
      <c r="AE568" s="580"/>
      <c r="AF568" s="581">
        <v>0</v>
      </c>
      <c r="AG568" s="580"/>
      <c r="AH568" s="587"/>
      <c r="AI568" s="580"/>
      <c r="AJ568" s="581">
        <v>0</v>
      </c>
    </row>
    <row r="569" spans="1:36">
      <c r="A569" s="580"/>
      <c r="B569" s="580"/>
      <c r="C569" s="580"/>
      <c r="D569" s="580"/>
      <c r="E569" s="580" t="s">
        <v>3900</v>
      </c>
      <c r="F569" s="580" t="s">
        <v>3291</v>
      </c>
      <c r="G569" s="580"/>
      <c r="H569" s="580" t="s">
        <v>3901</v>
      </c>
      <c r="I569" s="580"/>
      <c r="J569" s="580" t="s">
        <v>3902</v>
      </c>
      <c r="K569" s="580"/>
      <c r="L569" s="580"/>
      <c r="M569" s="580"/>
      <c r="N569" s="580"/>
      <c r="O569" s="580"/>
      <c r="P569" s="581"/>
      <c r="Q569" s="580"/>
      <c r="R569" s="581"/>
      <c r="S569" s="580"/>
      <c r="T569" s="581">
        <v>0</v>
      </c>
      <c r="U569" s="580"/>
      <c r="V569" s="581">
        <v>0</v>
      </c>
      <c r="W569" s="580"/>
      <c r="X569" s="581">
        <v>0</v>
      </c>
      <c r="Y569" s="580"/>
      <c r="Z569" s="581">
        <v>0</v>
      </c>
      <c r="AA569" s="580"/>
      <c r="AB569" s="580"/>
      <c r="AC569" s="580"/>
      <c r="AD569" s="581">
        <v>0</v>
      </c>
      <c r="AE569" s="580"/>
      <c r="AF569" s="581">
        <v>0</v>
      </c>
      <c r="AG569" s="580"/>
      <c r="AH569" s="587"/>
      <c r="AI569" s="580"/>
      <c r="AJ569" s="581">
        <v>0</v>
      </c>
    </row>
    <row r="570" spans="1:36">
      <c r="A570" s="580"/>
      <c r="B570" s="580"/>
      <c r="C570" s="580"/>
      <c r="D570" s="580"/>
      <c r="E570" s="580" t="s">
        <v>3903</v>
      </c>
      <c r="F570" s="580" t="s">
        <v>3291</v>
      </c>
      <c r="G570" s="580"/>
      <c r="H570" s="580" t="s">
        <v>3904</v>
      </c>
      <c r="I570" s="580"/>
      <c r="J570" s="580" t="s">
        <v>3905</v>
      </c>
      <c r="K570" s="580"/>
      <c r="L570" s="580"/>
      <c r="M570" s="580"/>
      <c r="N570" s="580"/>
      <c r="O570" s="580"/>
      <c r="P570" s="581"/>
      <c r="Q570" s="580"/>
      <c r="R570" s="581"/>
      <c r="S570" s="580"/>
      <c r="T570" s="581">
        <v>0</v>
      </c>
      <c r="U570" s="580"/>
      <c r="V570" s="581">
        <v>0</v>
      </c>
      <c r="W570" s="580"/>
      <c r="X570" s="581">
        <v>0</v>
      </c>
      <c r="Y570" s="580"/>
      <c r="Z570" s="581">
        <v>0</v>
      </c>
      <c r="AA570" s="580"/>
      <c r="AB570" s="580"/>
      <c r="AC570" s="580"/>
      <c r="AD570" s="581">
        <v>0</v>
      </c>
      <c r="AE570" s="580"/>
      <c r="AF570" s="581">
        <v>0</v>
      </c>
      <c r="AG570" s="580"/>
      <c r="AH570" s="587"/>
      <c r="AI570" s="580"/>
      <c r="AJ570" s="581">
        <v>0</v>
      </c>
    </row>
    <row r="571" spans="1:36">
      <c r="A571" s="580"/>
      <c r="B571" s="580"/>
      <c r="C571" s="580"/>
      <c r="D571" s="580"/>
      <c r="E571" s="580" t="s">
        <v>3906</v>
      </c>
      <c r="F571" s="580" t="s">
        <v>3291</v>
      </c>
      <c r="G571" s="580"/>
      <c r="H571" s="580" t="s">
        <v>3907</v>
      </c>
      <c r="I571" s="580"/>
      <c r="J571" s="580" t="s">
        <v>3908</v>
      </c>
      <c r="K571" s="580"/>
      <c r="L571" s="580"/>
      <c r="M571" s="580"/>
      <c r="N571" s="580"/>
      <c r="O571" s="580"/>
      <c r="P571" s="581"/>
      <c r="Q571" s="580"/>
      <c r="R571" s="581"/>
      <c r="S571" s="580"/>
      <c r="T571" s="581">
        <v>0</v>
      </c>
      <c r="U571" s="580"/>
      <c r="V571" s="581">
        <v>0</v>
      </c>
      <c r="W571" s="580"/>
      <c r="X571" s="581">
        <v>0</v>
      </c>
      <c r="Y571" s="580"/>
      <c r="Z571" s="581">
        <v>0</v>
      </c>
      <c r="AA571" s="580"/>
      <c r="AB571" s="580"/>
      <c r="AC571" s="580"/>
      <c r="AD571" s="581">
        <v>0</v>
      </c>
      <c r="AE571" s="580"/>
      <c r="AF571" s="581">
        <v>0</v>
      </c>
      <c r="AG571" s="580"/>
      <c r="AH571" s="587"/>
      <c r="AI571" s="580"/>
      <c r="AJ571" s="581">
        <v>0</v>
      </c>
    </row>
    <row r="572" spans="1:36">
      <c r="A572" s="580"/>
      <c r="B572" s="580"/>
      <c r="C572" s="580"/>
      <c r="D572" s="580"/>
      <c r="E572" s="580" t="s">
        <v>3909</v>
      </c>
      <c r="F572" s="580" t="s">
        <v>3291</v>
      </c>
      <c r="G572" s="580"/>
      <c r="H572" s="580" t="s">
        <v>3910</v>
      </c>
      <c r="I572" s="580"/>
      <c r="J572" s="580" t="s">
        <v>3911</v>
      </c>
      <c r="K572" s="580"/>
      <c r="L572" s="580"/>
      <c r="M572" s="580"/>
      <c r="N572" s="580"/>
      <c r="O572" s="580"/>
      <c r="P572" s="581"/>
      <c r="Q572" s="580"/>
      <c r="R572" s="581"/>
      <c r="S572" s="580"/>
      <c r="T572" s="581">
        <v>0</v>
      </c>
      <c r="U572" s="580"/>
      <c r="V572" s="581">
        <v>0</v>
      </c>
      <c r="W572" s="580"/>
      <c r="X572" s="581">
        <v>0</v>
      </c>
      <c r="Y572" s="580"/>
      <c r="Z572" s="581">
        <v>0</v>
      </c>
      <c r="AA572" s="580"/>
      <c r="AB572" s="580"/>
      <c r="AC572" s="580"/>
      <c r="AD572" s="581">
        <v>0</v>
      </c>
      <c r="AE572" s="580"/>
      <c r="AF572" s="581">
        <v>0</v>
      </c>
      <c r="AG572" s="580"/>
      <c r="AH572" s="587"/>
      <c r="AI572" s="580"/>
      <c r="AJ572" s="581">
        <v>0</v>
      </c>
    </row>
    <row r="573" spans="1:36">
      <c r="A573" s="580"/>
      <c r="B573" s="580"/>
      <c r="C573" s="580"/>
      <c r="D573" s="580"/>
      <c r="E573" s="580" t="s">
        <v>3912</v>
      </c>
      <c r="F573" s="580" t="s">
        <v>3291</v>
      </c>
      <c r="G573" s="580"/>
      <c r="H573" s="580" t="s">
        <v>3913</v>
      </c>
      <c r="I573" s="580"/>
      <c r="J573" s="580" t="s">
        <v>3914</v>
      </c>
      <c r="K573" s="580"/>
      <c r="L573" s="580"/>
      <c r="M573" s="580"/>
      <c r="N573" s="580"/>
      <c r="O573" s="580"/>
      <c r="P573" s="581"/>
      <c r="Q573" s="580"/>
      <c r="R573" s="581"/>
      <c r="S573" s="580"/>
      <c r="T573" s="581">
        <v>0</v>
      </c>
      <c r="U573" s="580"/>
      <c r="V573" s="581">
        <v>0</v>
      </c>
      <c r="W573" s="580"/>
      <c r="X573" s="581">
        <v>0</v>
      </c>
      <c r="Y573" s="580"/>
      <c r="Z573" s="581">
        <v>0</v>
      </c>
      <c r="AA573" s="580"/>
      <c r="AB573" s="580"/>
      <c r="AC573" s="580"/>
      <c r="AD573" s="581">
        <v>0</v>
      </c>
      <c r="AE573" s="580"/>
      <c r="AF573" s="581">
        <v>0</v>
      </c>
      <c r="AG573" s="580"/>
      <c r="AH573" s="587"/>
      <c r="AI573" s="580"/>
      <c r="AJ573" s="581">
        <v>0</v>
      </c>
    </row>
    <row r="574" spans="1:36">
      <c r="A574" s="580"/>
      <c r="B574" s="580"/>
      <c r="C574" s="580"/>
      <c r="D574" s="580"/>
      <c r="E574" s="580" t="s">
        <v>3915</v>
      </c>
      <c r="F574" s="580" t="s">
        <v>3291</v>
      </c>
      <c r="G574" s="580"/>
      <c r="H574" s="580" t="s">
        <v>3916</v>
      </c>
      <c r="I574" s="580"/>
      <c r="J574" s="580" t="s">
        <v>3917</v>
      </c>
      <c r="K574" s="580"/>
      <c r="L574" s="580"/>
      <c r="M574" s="580"/>
      <c r="N574" s="580"/>
      <c r="O574" s="580"/>
      <c r="P574" s="581"/>
      <c r="Q574" s="580"/>
      <c r="R574" s="581"/>
      <c r="S574" s="580"/>
      <c r="T574" s="581">
        <v>0</v>
      </c>
      <c r="U574" s="580"/>
      <c r="V574" s="581">
        <v>0</v>
      </c>
      <c r="W574" s="580"/>
      <c r="X574" s="581">
        <v>0</v>
      </c>
      <c r="Y574" s="580"/>
      <c r="Z574" s="581">
        <v>0</v>
      </c>
      <c r="AA574" s="580"/>
      <c r="AB574" s="580"/>
      <c r="AC574" s="580"/>
      <c r="AD574" s="581">
        <v>0</v>
      </c>
      <c r="AE574" s="580"/>
      <c r="AF574" s="581">
        <v>0</v>
      </c>
      <c r="AG574" s="580"/>
      <c r="AH574" s="587"/>
      <c r="AI574" s="580"/>
      <c r="AJ574" s="581">
        <v>0</v>
      </c>
    </row>
    <row r="575" spans="1:36">
      <c r="A575" s="580"/>
      <c r="B575" s="580"/>
      <c r="C575" s="580"/>
      <c r="D575" s="580"/>
      <c r="E575" s="580" t="s">
        <v>3918</v>
      </c>
      <c r="F575" s="580" t="s">
        <v>3291</v>
      </c>
      <c r="G575" s="580"/>
      <c r="H575" s="580" t="s">
        <v>3919</v>
      </c>
      <c r="I575" s="580"/>
      <c r="J575" s="580" t="s">
        <v>3920</v>
      </c>
      <c r="K575" s="580"/>
      <c r="L575" s="580"/>
      <c r="M575" s="580"/>
      <c r="N575" s="580"/>
      <c r="O575" s="580"/>
      <c r="P575" s="581"/>
      <c r="Q575" s="580"/>
      <c r="R575" s="581"/>
      <c r="S575" s="580"/>
      <c r="T575" s="581">
        <v>0</v>
      </c>
      <c r="U575" s="580"/>
      <c r="V575" s="581">
        <v>0</v>
      </c>
      <c r="W575" s="580"/>
      <c r="X575" s="581">
        <v>0</v>
      </c>
      <c r="Y575" s="580"/>
      <c r="Z575" s="581">
        <v>0</v>
      </c>
      <c r="AA575" s="580"/>
      <c r="AB575" s="580"/>
      <c r="AC575" s="580"/>
      <c r="AD575" s="581">
        <v>0</v>
      </c>
      <c r="AE575" s="580"/>
      <c r="AF575" s="581">
        <v>0</v>
      </c>
      <c r="AG575" s="580"/>
      <c r="AH575" s="587"/>
      <c r="AI575" s="580"/>
      <c r="AJ575" s="581">
        <v>0</v>
      </c>
    </row>
    <row r="576" spans="1:36">
      <c r="A576" s="580"/>
      <c r="B576" s="580"/>
      <c r="C576" s="580"/>
      <c r="D576" s="580"/>
      <c r="E576" s="580" t="s">
        <v>3921</v>
      </c>
      <c r="F576" s="580" t="s">
        <v>3291</v>
      </c>
      <c r="G576" s="580"/>
      <c r="H576" s="580" t="s">
        <v>3922</v>
      </c>
      <c r="I576" s="580"/>
      <c r="J576" s="580" t="s">
        <v>3923</v>
      </c>
      <c r="K576" s="580"/>
      <c r="L576" s="580"/>
      <c r="M576" s="580"/>
      <c r="N576" s="580"/>
      <c r="O576" s="580"/>
      <c r="P576" s="581"/>
      <c r="Q576" s="580"/>
      <c r="R576" s="581"/>
      <c r="S576" s="580"/>
      <c r="T576" s="581">
        <v>0</v>
      </c>
      <c r="U576" s="580"/>
      <c r="V576" s="581">
        <v>0</v>
      </c>
      <c r="W576" s="580"/>
      <c r="X576" s="581">
        <v>0</v>
      </c>
      <c r="Y576" s="580"/>
      <c r="Z576" s="581">
        <v>0</v>
      </c>
      <c r="AA576" s="580"/>
      <c r="AB576" s="580"/>
      <c r="AC576" s="580"/>
      <c r="AD576" s="581">
        <v>0</v>
      </c>
      <c r="AE576" s="580"/>
      <c r="AF576" s="581">
        <v>0</v>
      </c>
      <c r="AG576" s="580"/>
      <c r="AH576" s="587"/>
      <c r="AI576" s="580"/>
      <c r="AJ576" s="581">
        <v>0</v>
      </c>
    </row>
    <row r="577" spans="1:36">
      <c r="A577" s="580"/>
      <c r="B577" s="580"/>
      <c r="C577" s="580"/>
      <c r="D577" s="580"/>
      <c r="E577" s="580" t="s">
        <v>3924</v>
      </c>
      <c r="F577" s="580" t="s">
        <v>3291</v>
      </c>
      <c r="G577" s="580"/>
      <c r="H577" s="580" t="s">
        <v>3925</v>
      </c>
      <c r="I577" s="580"/>
      <c r="J577" s="580" t="s">
        <v>3926</v>
      </c>
      <c r="K577" s="580"/>
      <c r="L577" s="580"/>
      <c r="M577" s="580"/>
      <c r="N577" s="580"/>
      <c r="O577" s="580"/>
      <c r="P577" s="581"/>
      <c r="Q577" s="580"/>
      <c r="R577" s="581"/>
      <c r="S577" s="580"/>
      <c r="T577" s="581">
        <v>191</v>
      </c>
      <c r="U577" s="580"/>
      <c r="V577" s="581">
        <v>0</v>
      </c>
      <c r="W577" s="580"/>
      <c r="X577" s="581">
        <v>0</v>
      </c>
      <c r="Y577" s="580"/>
      <c r="Z577" s="581">
        <v>191</v>
      </c>
      <c r="AA577" s="580"/>
      <c r="AB577" s="580"/>
      <c r="AC577" s="580"/>
      <c r="AD577" s="581">
        <v>0</v>
      </c>
      <c r="AE577" s="580"/>
      <c r="AF577" s="581">
        <v>0</v>
      </c>
      <c r="AG577" s="580"/>
      <c r="AH577" s="587"/>
      <c r="AI577" s="580"/>
      <c r="AJ577" s="581">
        <v>0.2</v>
      </c>
    </row>
    <row r="578" spans="1:36">
      <c r="A578" s="580"/>
      <c r="B578" s="580"/>
      <c r="C578" s="580"/>
      <c r="D578" s="580"/>
      <c r="E578" s="580" t="s">
        <v>3927</v>
      </c>
      <c r="F578" s="580" t="s">
        <v>3291</v>
      </c>
      <c r="G578" s="580"/>
      <c r="H578" s="580" t="s">
        <v>3928</v>
      </c>
      <c r="I578" s="580"/>
      <c r="J578" s="580" t="s">
        <v>3929</v>
      </c>
      <c r="K578" s="580"/>
      <c r="L578" s="580"/>
      <c r="M578" s="580"/>
      <c r="N578" s="580"/>
      <c r="O578" s="580"/>
      <c r="P578" s="581"/>
      <c r="Q578" s="580"/>
      <c r="R578" s="581"/>
      <c r="S578" s="580"/>
      <c r="T578" s="581">
        <v>168</v>
      </c>
      <c r="U578" s="580"/>
      <c r="V578" s="581">
        <v>42</v>
      </c>
      <c r="W578" s="580"/>
      <c r="X578" s="581">
        <v>0</v>
      </c>
      <c r="Y578" s="580"/>
      <c r="Z578" s="581">
        <v>126</v>
      </c>
      <c r="AA578" s="580"/>
      <c r="AB578" s="580"/>
      <c r="AC578" s="580"/>
      <c r="AD578" s="581">
        <v>0</v>
      </c>
      <c r="AE578" s="580"/>
      <c r="AF578" s="581">
        <v>0</v>
      </c>
      <c r="AG578" s="580"/>
      <c r="AH578" s="587"/>
      <c r="AI578" s="580"/>
      <c r="AJ578" s="581">
        <v>0</v>
      </c>
    </row>
    <row r="579" spans="1:36">
      <c r="A579" s="580"/>
      <c r="B579" s="580"/>
      <c r="C579" s="580"/>
      <c r="D579" s="580"/>
      <c r="E579" s="580" t="s">
        <v>3930</v>
      </c>
      <c r="F579" s="580" t="s">
        <v>3291</v>
      </c>
      <c r="G579" s="580"/>
      <c r="H579" s="580" t="s">
        <v>3931</v>
      </c>
      <c r="I579" s="580"/>
      <c r="J579" s="580" t="s">
        <v>3932</v>
      </c>
      <c r="K579" s="580"/>
      <c r="L579" s="580"/>
      <c r="M579" s="580"/>
      <c r="N579" s="580"/>
      <c r="O579" s="580"/>
      <c r="P579" s="581"/>
      <c r="Q579" s="580"/>
      <c r="R579" s="581"/>
      <c r="S579" s="580"/>
      <c r="T579" s="581">
        <v>0</v>
      </c>
      <c r="U579" s="580"/>
      <c r="V579" s="581">
        <v>0</v>
      </c>
      <c r="W579" s="580"/>
      <c r="X579" s="581">
        <v>0</v>
      </c>
      <c r="Y579" s="580"/>
      <c r="Z579" s="581">
        <v>0</v>
      </c>
      <c r="AA579" s="580"/>
      <c r="AB579" s="580"/>
      <c r="AC579" s="580"/>
      <c r="AD579" s="581">
        <v>0</v>
      </c>
      <c r="AE579" s="580"/>
      <c r="AF579" s="581">
        <v>0</v>
      </c>
      <c r="AG579" s="580"/>
      <c r="AH579" s="587"/>
      <c r="AI579" s="580"/>
      <c r="AJ579" s="581">
        <v>0</v>
      </c>
    </row>
    <row r="580" spans="1:36">
      <c r="A580" s="580"/>
      <c r="B580" s="580"/>
      <c r="C580" s="580"/>
      <c r="D580" s="580"/>
      <c r="E580" s="580" t="s">
        <v>3933</v>
      </c>
      <c r="F580" s="580" t="s">
        <v>3291</v>
      </c>
      <c r="G580" s="580"/>
      <c r="H580" s="580" t="s">
        <v>3934</v>
      </c>
      <c r="I580" s="580"/>
      <c r="J580" s="580" t="s">
        <v>3935</v>
      </c>
      <c r="K580" s="580"/>
      <c r="L580" s="580"/>
      <c r="M580" s="580"/>
      <c r="N580" s="580"/>
      <c r="O580" s="580"/>
      <c r="P580" s="581"/>
      <c r="Q580" s="580"/>
      <c r="R580" s="581"/>
      <c r="S580" s="580"/>
      <c r="T580" s="581">
        <v>0</v>
      </c>
      <c r="U580" s="580"/>
      <c r="V580" s="581">
        <v>0</v>
      </c>
      <c r="W580" s="580"/>
      <c r="X580" s="581">
        <v>0</v>
      </c>
      <c r="Y580" s="580"/>
      <c r="Z580" s="581">
        <v>0</v>
      </c>
      <c r="AA580" s="580"/>
      <c r="AB580" s="580"/>
      <c r="AC580" s="580"/>
      <c r="AD580" s="581">
        <v>0</v>
      </c>
      <c r="AE580" s="580"/>
      <c r="AF580" s="581">
        <v>0</v>
      </c>
      <c r="AG580" s="580"/>
      <c r="AH580" s="587"/>
      <c r="AI580" s="580"/>
      <c r="AJ580" s="581">
        <v>0</v>
      </c>
    </row>
    <row r="581" spans="1:36">
      <c r="A581" s="580"/>
      <c r="B581" s="580"/>
      <c r="C581" s="580"/>
      <c r="D581" s="580"/>
      <c r="E581" s="580" t="s">
        <v>3936</v>
      </c>
      <c r="F581" s="580" t="s">
        <v>3291</v>
      </c>
      <c r="G581" s="580"/>
      <c r="H581" s="580" t="s">
        <v>3937</v>
      </c>
      <c r="I581" s="580"/>
      <c r="J581" s="580" t="s">
        <v>3938</v>
      </c>
      <c r="K581" s="580"/>
      <c r="L581" s="580"/>
      <c r="M581" s="580"/>
      <c r="N581" s="580"/>
      <c r="O581" s="580"/>
      <c r="P581" s="581"/>
      <c r="Q581" s="580"/>
      <c r="R581" s="581"/>
      <c r="S581" s="580"/>
      <c r="T581" s="581">
        <v>0</v>
      </c>
      <c r="U581" s="580"/>
      <c r="V581" s="581">
        <v>0</v>
      </c>
      <c r="W581" s="580"/>
      <c r="X581" s="581">
        <v>0</v>
      </c>
      <c r="Y581" s="580"/>
      <c r="Z581" s="581">
        <v>0</v>
      </c>
      <c r="AA581" s="580"/>
      <c r="AB581" s="580"/>
      <c r="AC581" s="580"/>
      <c r="AD581" s="581">
        <v>0</v>
      </c>
      <c r="AE581" s="580"/>
      <c r="AF581" s="581">
        <v>0</v>
      </c>
      <c r="AG581" s="580"/>
      <c r="AH581" s="587"/>
      <c r="AI581" s="580"/>
      <c r="AJ581" s="581">
        <v>0</v>
      </c>
    </row>
    <row r="582" spans="1:36">
      <c r="A582" s="580"/>
      <c r="B582" s="580"/>
      <c r="C582" s="580"/>
      <c r="D582" s="580"/>
      <c r="E582" s="580" t="s">
        <v>3939</v>
      </c>
      <c r="F582" s="580" t="s">
        <v>3291</v>
      </c>
      <c r="G582" s="580"/>
      <c r="H582" s="580" t="s">
        <v>3940</v>
      </c>
      <c r="I582" s="580"/>
      <c r="J582" s="580" t="s">
        <v>3941</v>
      </c>
      <c r="K582" s="580"/>
      <c r="L582" s="580"/>
      <c r="M582" s="580"/>
      <c r="N582" s="580"/>
      <c r="O582" s="580"/>
      <c r="P582" s="581"/>
      <c r="Q582" s="580"/>
      <c r="R582" s="581"/>
      <c r="S582" s="580"/>
      <c r="T582" s="581">
        <v>0</v>
      </c>
      <c r="U582" s="580"/>
      <c r="V582" s="581">
        <v>0</v>
      </c>
      <c r="W582" s="580"/>
      <c r="X582" s="581">
        <v>0</v>
      </c>
      <c r="Y582" s="580"/>
      <c r="Z582" s="581">
        <v>0</v>
      </c>
      <c r="AA582" s="580"/>
      <c r="AB582" s="580"/>
      <c r="AC582" s="580"/>
      <c r="AD582" s="581">
        <v>0</v>
      </c>
      <c r="AE582" s="580"/>
      <c r="AF582" s="581">
        <v>0</v>
      </c>
      <c r="AG582" s="580"/>
      <c r="AH582" s="587"/>
      <c r="AI582" s="580"/>
      <c r="AJ582" s="581">
        <v>0</v>
      </c>
    </row>
    <row r="583" spans="1:36">
      <c r="A583" s="580"/>
      <c r="B583" s="580"/>
      <c r="C583" s="580"/>
      <c r="D583" s="580"/>
      <c r="E583" s="580" t="s">
        <v>3942</v>
      </c>
      <c r="F583" s="580" t="s">
        <v>3291</v>
      </c>
      <c r="G583" s="580"/>
      <c r="H583" s="580" t="s">
        <v>3943</v>
      </c>
      <c r="I583" s="580"/>
      <c r="J583" s="580" t="s">
        <v>3944</v>
      </c>
      <c r="K583" s="580"/>
      <c r="L583" s="580"/>
      <c r="M583" s="580"/>
      <c r="N583" s="580"/>
      <c r="O583" s="580"/>
      <c r="P583" s="581"/>
      <c r="Q583" s="580"/>
      <c r="R583" s="581"/>
      <c r="S583" s="580"/>
      <c r="T583" s="581">
        <v>0</v>
      </c>
      <c r="U583" s="580"/>
      <c r="V583" s="581">
        <v>0</v>
      </c>
      <c r="W583" s="580"/>
      <c r="X583" s="581">
        <v>0</v>
      </c>
      <c r="Y583" s="580"/>
      <c r="Z583" s="581">
        <v>0</v>
      </c>
      <c r="AA583" s="580"/>
      <c r="AB583" s="580"/>
      <c r="AC583" s="580"/>
      <c r="AD583" s="581">
        <v>0</v>
      </c>
      <c r="AE583" s="580"/>
      <c r="AF583" s="581">
        <v>0</v>
      </c>
      <c r="AG583" s="580"/>
      <c r="AH583" s="587"/>
      <c r="AI583" s="580"/>
      <c r="AJ583" s="581">
        <v>0</v>
      </c>
    </row>
    <row r="584" spans="1:36">
      <c r="A584" s="580"/>
      <c r="B584" s="580"/>
      <c r="C584" s="580"/>
      <c r="D584" s="580"/>
      <c r="E584" s="580" t="s">
        <v>3945</v>
      </c>
      <c r="F584" s="580" t="s">
        <v>3291</v>
      </c>
      <c r="G584" s="580"/>
      <c r="H584" s="580" t="s">
        <v>3946</v>
      </c>
      <c r="I584" s="580"/>
      <c r="J584" s="580" t="s">
        <v>3947</v>
      </c>
      <c r="K584" s="580"/>
      <c r="L584" s="580"/>
      <c r="M584" s="580"/>
      <c r="N584" s="580"/>
      <c r="O584" s="580"/>
      <c r="P584" s="581"/>
      <c r="Q584" s="580"/>
      <c r="R584" s="581"/>
      <c r="S584" s="580"/>
      <c r="T584" s="581">
        <v>0</v>
      </c>
      <c r="U584" s="580"/>
      <c r="V584" s="581">
        <v>0</v>
      </c>
      <c r="W584" s="580"/>
      <c r="X584" s="581">
        <v>0</v>
      </c>
      <c r="Y584" s="580"/>
      <c r="Z584" s="581">
        <v>0</v>
      </c>
      <c r="AA584" s="580"/>
      <c r="AB584" s="580"/>
      <c r="AC584" s="580"/>
      <c r="AD584" s="581">
        <v>0</v>
      </c>
      <c r="AE584" s="580"/>
      <c r="AF584" s="581">
        <v>0</v>
      </c>
      <c r="AG584" s="580"/>
      <c r="AH584" s="587"/>
      <c r="AI584" s="580"/>
      <c r="AJ584" s="581">
        <v>0</v>
      </c>
    </row>
    <row r="585" spans="1:36">
      <c r="A585" s="580"/>
      <c r="B585" s="580"/>
      <c r="C585" s="580"/>
      <c r="D585" s="580"/>
      <c r="E585" s="580" t="s">
        <v>3948</v>
      </c>
      <c r="F585" s="580" t="s">
        <v>3291</v>
      </c>
      <c r="G585" s="580"/>
      <c r="H585" s="580" t="s">
        <v>3949</v>
      </c>
      <c r="I585" s="580"/>
      <c r="J585" s="580" t="s">
        <v>3950</v>
      </c>
      <c r="K585" s="580"/>
      <c r="L585" s="580"/>
      <c r="M585" s="580"/>
      <c r="N585" s="580"/>
      <c r="O585" s="580"/>
      <c r="P585" s="581"/>
      <c r="Q585" s="580"/>
      <c r="R585" s="581"/>
      <c r="S585" s="580"/>
      <c r="T585" s="581">
        <v>0</v>
      </c>
      <c r="U585" s="580"/>
      <c r="V585" s="581">
        <v>0</v>
      </c>
      <c r="W585" s="580"/>
      <c r="X585" s="581">
        <v>0</v>
      </c>
      <c r="Y585" s="580"/>
      <c r="Z585" s="581">
        <v>0</v>
      </c>
      <c r="AA585" s="580"/>
      <c r="AB585" s="580"/>
      <c r="AC585" s="580"/>
      <c r="AD585" s="581">
        <v>0</v>
      </c>
      <c r="AE585" s="580"/>
      <c r="AF585" s="581">
        <v>0</v>
      </c>
      <c r="AG585" s="580"/>
      <c r="AH585" s="587"/>
      <c r="AI585" s="580"/>
      <c r="AJ585" s="581">
        <v>0</v>
      </c>
    </row>
    <row r="586" spans="1:36">
      <c r="A586" s="580"/>
      <c r="B586" s="580"/>
      <c r="C586" s="580"/>
      <c r="D586" s="580"/>
      <c r="E586" s="580" t="s">
        <v>3951</v>
      </c>
      <c r="F586" s="580" t="s">
        <v>3291</v>
      </c>
      <c r="G586" s="580"/>
      <c r="H586" s="580" t="s">
        <v>3952</v>
      </c>
      <c r="I586" s="580"/>
      <c r="J586" s="580" t="s">
        <v>3953</v>
      </c>
      <c r="K586" s="580"/>
      <c r="L586" s="580"/>
      <c r="M586" s="580"/>
      <c r="N586" s="580"/>
      <c r="O586" s="580"/>
      <c r="P586" s="581"/>
      <c r="Q586" s="580"/>
      <c r="R586" s="581"/>
      <c r="S586" s="580"/>
      <c r="T586" s="581">
        <v>0</v>
      </c>
      <c r="U586" s="580"/>
      <c r="V586" s="581">
        <v>0</v>
      </c>
      <c r="W586" s="580"/>
      <c r="X586" s="581">
        <v>0</v>
      </c>
      <c r="Y586" s="580"/>
      <c r="Z586" s="581">
        <v>0</v>
      </c>
      <c r="AA586" s="580"/>
      <c r="AB586" s="580"/>
      <c r="AC586" s="580"/>
      <c r="AD586" s="581">
        <v>0</v>
      </c>
      <c r="AE586" s="580"/>
      <c r="AF586" s="581">
        <v>0</v>
      </c>
      <c r="AG586" s="580"/>
      <c r="AH586" s="587"/>
      <c r="AI586" s="580"/>
      <c r="AJ586" s="581">
        <v>0</v>
      </c>
    </row>
    <row r="587" spans="1:36">
      <c r="A587" s="580"/>
      <c r="B587" s="580"/>
      <c r="C587" s="580"/>
      <c r="D587" s="580"/>
      <c r="E587" s="580" t="s">
        <v>3954</v>
      </c>
      <c r="F587" s="580" t="s">
        <v>3291</v>
      </c>
      <c r="G587" s="580"/>
      <c r="H587" s="580" t="s">
        <v>3955</v>
      </c>
      <c r="I587" s="580"/>
      <c r="J587" s="580" t="s">
        <v>3956</v>
      </c>
      <c r="K587" s="580"/>
      <c r="L587" s="580"/>
      <c r="M587" s="580"/>
      <c r="N587" s="580"/>
      <c r="O587" s="580"/>
      <c r="P587" s="581"/>
      <c r="Q587" s="580"/>
      <c r="R587" s="581"/>
      <c r="S587" s="580"/>
      <c r="T587" s="581">
        <v>0</v>
      </c>
      <c r="U587" s="580"/>
      <c r="V587" s="581">
        <v>0</v>
      </c>
      <c r="W587" s="580"/>
      <c r="X587" s="581">
        <v>0</v>
      </c>
      <c r="Y587" s="580"/>
      <c r="Z587" s="581">
        <v>0</v>
      </c>
      <c r="AA587" s="580"/>
      <c r="AB587" s="580"/>
      <c r="AC587" s="580"/>
      <c r="AD587" s="581">
        <v>0</v>
      </c>
      <c r="AE587" s="580"/>
      <c r="AF587" s="581">
        <v>0</v>
      </c>
      <c r="AG587" s="580"/>
      <c r="AH587" s="587"/>
      <c r="AI587" s="580"/>
      <c r="AJ587" s="581">
        <v>0</v>
      </c>
    </row>
    <row r="588" spans="1:36">
      <c r="A588" s="580"/>
      <c r="B588" s="580"/>
      <c r="C588" s="580"/>
      <c r="D588" s="580"/>
      <c r="E588" s="580" t="s">
        <v>3957</v>
      </c>
      <c r="F588" s="580" t="s">
        <v>3291</v>
      </c>
      <c r="G588" s="580"/>
      <c r="H588" s="580" t="s">
        <v>3958</v>
      </c>
      <c r="I588" s="580"/>
      <c r="J588" s="580" t="s">
        <v>3959</v>
      </c>
      <c r="K588" s="580"/>
      <c r="L588" s="580"/>
      <c r="M588" s="580"/>
      <c r="N588" s="580"/>
      <c r="O588" s="580"/>
      <c r="P588" s="581"/>
      <c r="Q588" s="580"/>
      <c r="R588" s="581"/>
      <c r="S588" s="580"/>
      <c r="T588" s="581">
        <v>0</v>
      </c>
      <c r="U588" s="580"/>
      <c r="V588" s="581">
        <v>0</v>
      </c>
      <c r="W588" s="580"/>
      <c r="X588" s="581">
        <v>0</v>
      </c>
      <c r="Y588" s="580"/>
      <c r="Z588" s="581">
        <v>0</v>
      </c>
      <c r="AA588" s="580"/>
      <c r="AB588" s="580"/>
      <c r="AC588" s="580"/>
      <c r="AD588" s="581">
        <v>0</v>
      </c>
      <c r="AE588" s="580"/>
      <c r="AF588" s="581">
        <v>0</v>
      </c>
      <c r="AG588" s="580"/>
      <c r="AH588" s="587"/>
      <c r="AI588" s="580"/>
      <c r="AJ588" s="581">
        <v>0</v>
      </c>
    </row>
    <row r="589" spans="1:36">
      <c r="A589" s="580"/>
      <c r="B589" s="580"/>
      <c r="C589" s="580"/>
      <c r="D589" s="580"/>
      <c r="E589" s="580" t="s">
        <v>3960</v>
      </c>
      <c r="F589" s="580" t="s">
        <v>3291</v>
      </c>
      <c r="G589" s="580"/>
      <c r="H589" s="580" t="s">
        <v>3961</v>
      </c>
      <c r="I589" s="580"/>
      <c r="J589" s="580" t="s">
        <v>3962</v>
      </c>
      <c r="K589" s="580"/>
      <c r="L589" s="580"/>
      <c r="M589" s="580"/>
      <c r="N589" s="580"/>
      <c r="O589" s="580"/>
      <c r="P589" s="581"/>
      <c r="Q589" s="580"/>
      <c r="R589" s="581"/>
      <c r="S589" s="580"/>
      <c r="T589" s="581">
        <v>0</v>
      </c>
      <c r="U589" s="580"/>
      <c r="V589" s="581">
        <v>0</v>
      </c>
      <c r="W589" s="580"/>
      <c r="X589" s="581">
        <v>0</v>
      </c>
      <c r="Y589" s="580"/>
      <c r="Z589" s="581">
        <v>0</v>
      </c>
      <c r="AA589" s="580"/>
      <c r="AB589" s="580"/>
      <c r="AC589" s="580"/>
      <c r="AD589" s="581">
        <v>0</v>
      </c>
      <c r="AE589" s="580"/>
      <c r="AF589" s="581">
        <v>0</v>
      </c>
      <c r="AG589" s="580"/>
      <c r="AH589" s="587"/>
      <c r="AI589" s="580"/>
      <c r="AJ589" s="581">
        <v>0</v>
      </c>
    </row>
    <row r="590" spans="1:36">
      <c r="A590" s="580"/>
      <c r="B590" s="580"/>
      <c r="C590" s="580"/>
      <c r="D590" s="580"/>
      <c r="E590" s="580" t="s">
        <v>3963</v>
      </c>
      <c r="F590" s="580" t="s">
        <v>3291</v>
      </c>
      <c r="G590" s="580"/>
      <c r="H590" s="580" t="s">
        <v>3964</v>
      </c>
      <c r="I590" s="580"/>
      <c r="J590" s="580" t="s">
        <v>3965</v>
      </c>
      <c r="K590" s="580"/>
      <c r="L590" s="580"/>
      <c r="M590" s="580"/>
      <c r="N590" s="580"/>
      <c r="O590" s="580"/>
      <c r="P590" s="581"/>
      <c r="Q590" s="580"/>
      <c r="R590" s="581"/>
      <c r="S590" s="580"/>
      <c r="T590" s="581">
        <v>0</v>
      </c>
      <c r="U590" s="580"/>
      <c r="V590" s="581">
        <v>0</v>
      </c>
      <c r="W590" s="580"/>
      <c r="X590" s="581">
        <v>0</v>
      </c>
      <c r="Y590" s="580"/>
      <c r="Z590" s="581">
        <v>0</v>
      </c>
      <c r="AA590" s="580"/>
      <c r="AB590" s="580"/>
      <c r="AC590" s="580"/>
      <c r="AD590" s="581">
        <v>0</v>
      </c>
      <c r="AE590" s="580"/>
      <c r="AF590" s="581">
        <v>0</v>
      </c>
      <c r="AG590" s="580"/>
      <c r="AH590" s="587"/>
      <c r="AI590" s="580"/>
      <c r="AJ590" s="581">
        <v>0</v>
      </c>
    </row>
    <row r="591" spans="1:36">
      <c r="A591" s="580"/>
      <c r="B591" s="580"/>
      <c r="C591" s="580"/>
      <c r="D591" s="580"/>
      <c r="E591" s="580" t="s">
        <v>3966</v>
      </c>
      <c r="F591" s="580" t="s">
        <v>3291</v>
      </c>
      <c r="G591" s="580"/>
      <c r="H591" s="580" t="s">
        <v>3967</v>
      </c>
      <c r="I591" s="580"/>
      <c r="J591" s="580" t="s">
        <v>3968</v>
      </c>
      <c r="K591" s="580"/>
      <c r="L591" s="580"/>
      <c r="M591" s="580"/>
      <c r="N591" s="580"/>
      <c r="O591" s="580"/>
      <c r="P591" s="581"/>
      <c r="Q591" s="580"/>
      <c r="R591" s="581"/>
      <c r="S591" s="580"/>
      <c r="T591" s="581">
        <v>0</v>
      </c>
      <c r="U591" s="580"/>
      <c r="V591" s="581">
        <v>0</v>
      </c>
      <c r="W591" s="580"/>
      <c r="X591" s="581">
        <v>0</v>
      </c>
      <c r="Y591" s="580"/>
      <c r="Z591" s="581">
        <v>0</v>
      </c>
      <c r="AA591" s="580"/>
      <c r="AB591" s="580"/>
      <c r="AC591" s="580"/>
      <c r="AD591" s="581">
        <v>0</v>
      </c>
      <c r="AE591" s="580"/>
      <c r="AF591" s="581">
        <v>0</v>
      </c>
      <c r="AG591" s="580"/>
      <c r="AH591" s="587"/>
      <c r="AI591" s="580"/>
      <c r="AJ591" s="581">
        <v>0</v>
      </c>
    </row>
    <row r="592" spans="1:36">
      <c r="A592" s="580"/>
      <c r="B592" s="580"/>
      <c r="C592" s="580"/>
      <c r="D592" s="580"/>
      <c r="E592" s="580" t="s">
        <v>3969</v>
      </c>
      <c r="F592" s="580" t="s">
        <v>3291</v>
      </c>
      <c r="G592" s="580"/>
      <c r="H592" s="580" t="s">
        <v>3970</v>
      </c>
      <c r="I592" s="580"/>
      <c r="J592" s="580" t="s">
        <v>3971</v>
      </c>
      <c r="K592" s="580"/>
      <c r="L592" s="580"/>
      <c r="M592" s="580"/>
      <c r="N592" s="580"/>
      <c r="O592" s="580"/>
      <c r="P592" s="581"/>
      <c r="Q592" s="580"/>
      <c r="R592" s="581"/>
      <c r="S592" s="580"/>
      <c r="T592" s="581">
        <v>0</v>
      </c>
      <c r="U592" s="580"/>
      <c r="V592" s="581">
        <v>0</v>
      </c>
      <c r="W592" s="580"/>
      <c r="X592" s="581">
        <v>0</v>
      </c>
      <c r="Y592" s="580"/>
      <c r="Z592" s="581">
        <v>0</v>
      </c>
      <c r="AA592" s="580"/>
      <c r="AB592" s="580"/>
      <c r="AC592" s="580"/>
      <c r="AD592" s="581">
        <v>0</v>
      </c>
      <c r="AE592" s="580"/>
      <c r="AF592" s="581">
        <v>0</v>
      </c>
      <c r="AG592" s="580"/>
      <c r="AH592" s="587"/>
      <c r="AI592" s="580"/>
      <c r="AJ592" s="581">
        <v>0</v>
      </c>
    </row>
    <row r="593" spans="1:36">
      <c r="A593" s="580"/>
      <c r="B593" s="580"/>
      <c r="C593" s="580"/>
      <c r="D593" s="580"/>
      <c r="E593" s="580" t="s">
        <v>3972</v>
      </c>
      <c r="F593" s="580" t="s">
        <v>3291</v>
      </c>
      <c r="G593" s="580"/>
      <c r="H593" s="580" t="s">
        <v>3973</v>
      </c>
      <c r="I593" s="580"/>
      <c r="J593" s="580" t="s">
        <v>3974</v>
      </c>
      <c r="K593" s="580"/>
      <c r="L593" s="580"/>
      <c r="M593" s="580"/>
      <c r="N593" s="580"/>
      <c r="O593" s="580"/>
      <c r="P593" s="581"/>
      <c r="Q593" s="580"/>
      <c r="R593" s="581"/>
      <c r="S593" s="580"/>
      <c r="T593" s="581">
        <v>0</v>
      </c>
      <c r="U593" s="580"/>
      <c r="V593" s="581">
        <v>0</v>
      </c>
      <c r="W593" s="580"/>
      <c r="X593" s="581">
        <v>0</v>
      </c>
      <c r="Y593" s="580"/>
      <c r="Z593" s="581">
        <v>0</v>
      </c>
      <c r="AA593" s="580"/>
      <c r="AB593" s="580"/>
      <c r="AC593" s="580"/>
      <c r="AD593" s="581">
        <v>0</v>
      </c>
      <c r="AE593" s="580"/>
      <c r="AF593" s="581">
        <v>0</v>
      </c>
      <c r="AG593" s="580"/>
      <c r="AH593" s="587"/>
      <c r="AI593" s="580"/>
      <c r="AJ593" s="581">
        <v>0</v>
      </c>
    </row>
    <row r="594" spans="1:36">
      <c r="A594" s="580"/>
      <c r="B594" s="580"/>
      <c r="C594" s="580"/>
      <c r="D594" s="580"/>
      <c r="E594" s="580" t="s">
        <v>3975</v>
      </c>
      <c r="F594" s="580" t="s">
        <v>3291</v>
      </c>
      <c r="G594" s="580"/>
      <c r="H594" s="580" t="s">
        <v>3976</v>
      </c>
      <c r="I594" s="580"/>
      <c r="J594" s="580" t="s">
        <v>3977</v>
      </c>
      <c r="K594" s="580"/>
      <c r="L594" s="580"/>
      <c r="M594" s="580"/>
      <c r="N594" s="580"/>
      <c r="O594" s="580"/>
      <c r="P594" s="581"/>
      <c r="Q594" s="580"/>
      <c r="R594" s="581"/>
      <c r="S594" s="580"/>
      <c r="T594" s="581">
        <v>0</v>
      </c>
      <c r="U594" s="580"/>
      <c r="V594" s="581">
        <v>0</v>
      </c>
      <c r="W594" s="580"/>
      <c r="X594" s="581">
        <v>0</v>
      </c>
      <c r="Y594" s="580"/>
      <c r="Z594" s="581">
        <v>0</v>
      </c>
      <c r="AA594" s="580"/>
      <c r="AB594" s="580"/>
      <c r="AC594" s="580"/>
      <c r="AD594" s="581">
        <v>0</v>
      </c>
      <c r="AE594" s="580"/>
      <c r="AF594" s="581">
        <v>0</v>
      </c>
      <c r="AG594" s="580"/>
      <c r="AH594" s="587"/>
      <c r="AI594" s="580"/>
      <c r="AJ594" s="581">
        <v>0</v>
      </c>
    </row>
    <row r="595" spans="1:36">
      <c r="A595" s="580"/>
      <c r="B595" s="580"/>
      <c r="C595" s="580"/>
      <c r="D595" s="580"/>
      <c r="E595" s="580" t="s">
        <v>3978</v>
      </c>
      <c r="F595" s="580" t="s">
        <v>3291</v>
      </c>
      <c r="G595" s="580"/>
      <c r="H595" s="580" t="s">
        <v>3979</v>
      </c>
      <c r="I595" s="580"/>
      <c r="J595" s="580" t="s">
        <v>3980</v>
      </c>
      <c r="K595" s="580"/>
      <c r="L595" s="580"/>
      <c r="M595" s="580"/>
      <c r="N595" s="580"/>
      <c r="O595" s="580"/>
      <c r="P595" s="581"/>
      <c r="Q595" s="580"/>
      <c r="R595" s="581"/>
      <c r="S595" s="580"/>
      <c r="T595" s="581">
        <v>0</v>
      </c>
      <c r="U595" s="580"/>
      <c r="V595" s="581">
        <v>0</v>
      </c>
      <c r="W595" s="580"/>
      <c r="X595" s="581">
        <v>0</v>
      </c>
      <c r="Y595" s="580"/>
      <c r="Z595" s="581">
        <v>0</v>
      </c>
      <c r="AA595" s="580"/>
      <c r="AB595" s="580"/>
      <c r="AC595" s="580"/>
      <c r="AD595" s="581">
        <v>0</v>
      </c>
      <c r="AE595" s="580"/>
      <c r="AF595" s="581">
        <v>0</v>
      </c>
      <c r="AG595" s="580"/>
      <c r="AH595" s="587"/>
      <c r="AI595" s="580"/>
      <c r="AJ595" s="581">
        <v>0</v>
      </c>
    </row>
    <row r="596" spans="1:36">
      <c r="A596" s="580"/>
      <c r="B596" s="580"/>
      <c r="C596" s="580"/>
      <c r="D596" s="580"/>
      <c r="E596" s="580" t="s">
        <v>3981</v>
      </c>
      <c r="F596" s="580" t="s">
        <v>3291</v>
      </c>
      <c r="G596" s="580"/>
      <c r="H596" s="580" t="s">
        <v>3982</v>
      </c>
      <c r="I596" s="580"/>
      <c r="J596" s="580" t="s">
        <v>3983</v>
      </c>
      <c r="K596" s="580"/>
      <c r="L596" s="580"/>
      <c r="M596" s="580"/>
      <c r="N596" s="580"/>
      <c r="O596" s="580"/>
      <c r="P596" s="581"/>
      <c r="Q596" s="580"/>
      <c r="R596" s="581"/>
      <c r="S596" s="580"/>
      <c r="T596" s="581">
        <v>0</v>
      </c>
      <c r="U596" s="580"/>
      <c r="V596" s="581">
        <v>0</v>
      </c>
      <c r="W596" s="580"/>
      <c r="X596" s="581">
        <v>0</v>
      </c>
      <c r="Y596" s="580"/>
      <c r="Z596" s="581">
        <v>0</v>
      </c>
      <c r="AA596" s="580"/>
      <c r="AB596" s="580"/>
      <c r="AC596" s="580"/>
      <c r="AD596" s="581">
        <v>0</v>
      </c>
      <c r="AE596" s="580"/>
      <c r="AF596" s="581">
        <v>0</v>
      </c>
      <c r="AG596" s="580"/>
      <c r="AH596" s="587"/>
      <c r="AI596" s="580"/>
      <c r="AJ596" s="581">
        <v>0</v>
      </c>
    </row>
    <row r="597" spans="1:36">
      <c r="A597" s="580"/>
      <c r="B597" s="580"/>
      <c r="C597" s="580"/>
      <c r="D597" s="580"/>
      <c r="E597" s="580" t="s">
        <v>3984</v>
      </c>
      <c r="F597" s="580" t="s">
        <v>3291</v>
      </c>
      <c r="G597" s="580"/>
      <c r="H597" s="580" t="s">
        <v>3985</v>
      </c>
      <c r="I597" s="580"/>
      <c r="J597" s="580" t="s">
        <v>3986</v>
      </c>
      <c r="K597" s="580"/>
      <c r="L597" s="580"/>
      <c r="M597" s="580"/>
      <c r="N597" s="580"/>
      <c r="O597" s="580"/>
      <c r="P597" s="581"/>
      <c r="Q597" s="580"/>
      <c r="R597" s="581"/>
      <c r="S597" s="580"/>
      <c r="T597" s="581">
        <v>0</v>
      </c>
      <c r="U597" s="580"/>
      <c r="V597" s="581">
        <v>0</v>
      </c>
      <c r="W597" s="580"/>
      <c r="X597" s="581">
        <v>0</v>
      </c>
      <c r="Y597" s="580"/>
      <c r="Z597" s="581">
        <v>0</v>
      </c>
      <c r="AA597" s="580"/>
      <c r="AB597" s="580"/>
      <c r="AC597" s="580"/>
      <c r="AD597" s="581">
        <v>0</v>
      </c>
      <c r="AE597" s="580"/>
      <c r="AF597" s="581">
        <v>0</v>
      </c>
      <c r="AG597" s="580"/>
      <c r="AH597" s="587"/>
      <c r="AI597" s="580"/>
      <c r="AJ597" s="581">
        <v>0</v>
      </c>
    </row>
    <row r="598" spans="1:36">
      <c r="A598" s="580"/>
      <c r="B598" s="580"/>
      <c r="C598" s="580"/>
      <c r="D598" s="580"/>
      <c r="E598" s="580" t="s">
        <v>3987</v>
      </c>
      <c r="F598" s="580" t="s">
        <v>3291</v>
      </c>
      <c r="G598" s="580"/>
      <c r="H598" s="580" t="s">
        <v>3988</v>
      </c>
      <c r="I598" s="580"/>
      <c r="J598" s="580" t="s">
        <v>3989</v>
      </c>
      <c r="K598" s="580"/>
      <c r="L598" s="580"/>
      <c r="M598" s="580"/>
      <c r="N598" s="580"/>
      <c r="O598" s="580"/>
      <c r="P598" s="581"/>
      <c r="Q598" s="580"/>
      <c r="R598" s="581"/>
      <c r="S598" s="580"/>
      <c r="T598" s="581">
        <v>0</v>
      </c>
      <c r="U598" s="580"/>
      <c r="V598" s="581">
        <v>0</v>
      </c>
      <c r="W598" s="580"/>
      <c r="X598" s="581">
        <v>0</v>
      </c>
      <c r="Y598" s="580"/>
      <c r="Z598" s="581">
        <v>0</v>
      </c>
      <c r="AA598" s="580"/>
      <c r="AB598" s="580"/>
      <c r="AC598" s="580"/>
      <c r="AD598" s="581">
        <v>0</v>
      </c>
      <c r="AE598" s="580"/>
      <c r="AF598" s="581">
        <v>0</v>
      </c>
      <c r="AG598" s="580"/>
      <c r="AH598" s="587"/>
      <c r="AI598" s="580"/>
      <c r="AJ598" s="581">
        <v>0</v>
      </c>
    </row>
    <row r="599" spans="1:36">
      <c r="A599" s="580"/>
      <c r="B599" s="580"/>
      <c r="C599" s="580"/>
      <c r="D599" s="580"/>
      <c r="E599" s="580" t="s">
        <v>3990</v>
      </c>
      <c r="F599" s="580" t="s">
        <v>3291</v>
      </c>
      <c r="G599" s="580"/>
      <c r="H599" s="580" t="s">
        <v>3991</v>
      </c>
      <c r="I599" s="580"/>
      <c r="J599" s="580" t="s">
        <v>3992</v>
      </c>
      <c r="K599" s="580"/>
      <c r="L599" s="580"/>
      <c r="M599" s="580"/>
      <c r="N599" s="580"/>
      <c r="O599" s="580"/>
      <c r="P599" s="581"/>
      <c r="Q599" s="580"/>
      <c r="R599" s="581"/>
      <c r="S599" s="580"/>
      <c r="T599" s="581">
        <v>0</v>
      </c>
      <c r="U599" s="580"/>
      <c r="V599" s="581">
        <v>0</v>
      </c>
      <c r="W599" s="580"/>
      <c r="X599" s="581">
        <v>0</v>
      </c>
      <c r="Y599" s="580"/>
      <c r="Z599" s="581">
        <v>0</v>
      </c>
      <c r="AA599" s="580"/>
      <c r="AB599" s="580"/>
      <c r="AC599" s="580"/>
      <c r="AD599" s="581">
        <v>0</v>
      </c>
      <c r="AE599" s="580"/>
      <c r="AF599" s="581">
        <v>0</v>
      </c>
      <c r="AG599" s="580"/>
      <c r="AH599" s="587"/>
      <c r="AI599" s="580"/>
      <c r="AJ599" s="581">
        <v>0</v>
      </c>
    </row>
    <row r="600" spans="1:36">
      <c r="A600" s="580"/>
      <c r="B600" s="580"/>
      <c r="C600" s="580"/>
      <c r="D600" s="580"/>
      <c r="E600" s="580" t="s">
        <v>3993</v>
      </c>
      <c r="F600" s="580" t="s">
        <v>3291</v>
      </c>
      <c r="G600" s="580"/>
      <c r="H600" s="580" t="s">
        <v>3994</v>
      </c>
      <c r="I600" s="580"/>
      <c r="J600" s="580" t="s">
        <v>3995</v>
      </c>
      <c r="K600" s="580"/>
      <c r="L600" s="580"/>
      <c r="M600" s="580"/>
      <c r="N600" s="580"/>
      <c r="O600" s="580"/>
      <c r="P600" s="581"/>
      <c r="Q600" s="580"/>
      <c r="R600" s="581"/>
      <c r="S600" s="580"/>
      <c r="T600" s="581">
        <v>0</v>
      </c>
      <c r="U600" s="580"/>
      <c r="V600" s="581">
        <v>0</v>
      </c>
      <c r="W600" s="580"/>
      <c r="X600" s="581">
        <v>0</v>
      </c>
      <c r="Y600" s="580"/>
      <c r="Z600" s="581">
        <v>0</v>
      </c>
      <c r="AA600" s="580"/>
      <c r="AB600" s="580"/>
      <c r="AC600" s="580"/>
      <c r="AD600" s="581">
        <v>0</v>
      </c>
      <c r="AE600" s="580"/>
      <c r="AF600" s="581">
        <v>0</v>
      </c>
      <c r="AG600" s="580"/>
      <c r="AH600" s="587"/>
      <c r="AI600" s="580"/>
      <c r="AJ600" s="581">
        <v>0</v>
      </c>
    </row>
    <row r="601" spans="1:36">
      <c r="A601" s="580"/>
      <c r="B601" s="580"/>
      <c r="C601" s="580"/>
      <c r="D601" s="580"/>
      <c r="E601" s="580" t="s">
        <v>3996</v>
      </c>
      <c r="F601" s="580" t="s">
        <v>3291</v>
      </c>
      <c r="G601" s="580"/>
      <c r="H601" s="580" t="s">
        <v>3997</v>
      </c>
      <c r="I601" s="580"/>
      <c r="J601" s="580" t="s">
        <v>3998</v>
      </c>
      <c r="K601" s="580"/>
      <c r="L601" s="580"/>
      <c r="M601" s="580"/>
      <c r="N601" s="580"/>
      <c r="O601" s="580"/>
      <c r="P601" s="581"/>
      <c r="Q601" s="580"/>
      <c r="R601" s="581"/>
      <c r="S601" s="580"/>
      <c r="T601" s="581">
        <v>0</v>
      </c>
      <c r="U601" s="580"/>
      <c r="V601" s="581">
        <v>0</v>
      </c>
      <c r="W601" s="580"/>
      <c r="X601" s="581">
        <v>0</v>
      </c>
      <c r="Y601" s="580"/>
      <c r="Z601" s="581">
        <v>0</v>
      </c>
      <c r="AA601" s="580"/>
      <c r="AB601" s="580"/>
      <c r="AC601" s="580"/>
      <c r="AD601" s="581">
        <v>0</v>
      </c>
      <c r="AE601" s="580"/>
      <c r="AF601" s="581">
        <v>0</v>
      </c>
      <c r="AG601" s="580"/>
      <c r="AH601" s="587"/>
      <c r="AI601" s="580"/>
      <c r="AJ601" s="581">
        <v>0</v>
      </c>
    </row>
    <row r="602" spans="1:36">
      <c r="A602" s="580"/>
      <c r="B602" s="580"/>
      <c r="C602" s="580"/>
      <c r="D602" s="580"/>
      <c r="E602" s="580" t="s">
        <v>3999</v>
      </c>
      <c r="F602" s="580" t="s">
        <v>3291</v>
      </c>
      <c r="G602" s="580"/>
      <c r="H602" s="580" t="s">
        <v>4000</v>
      </c>
      <c r="I602" s="580"/>
      <c r="J602" s="580" t="s">
        <v>4001</v>
      </c>
      <c r="K602" s="580"/>
      <c r="L602" s="580"/>
      <c r="M602" s="580"/>
      <c r="N602" s="580"/>
      <c r="O602" s="580"/>
      <c r="P602" s="581"/>
      <c r="Q602" s="580"/>
      <c r="R602" s="581"/>
      <c r="S602" s="580"/>
      <c r="T602" s="581">
        <v>0</v>
      </c>
      <c r="U602" s="580"/>
      <c r="V602" s="581">
        <v>0</v>
      </c>
      <c r="W602" s="580"/>
      <c r="X602" s="581">
        <v>0</v>
      </c>
      <c r="Y602" s="580"/>
      <c r="Z602" s="581">
        <v>0</v>
      </c>
      <c r="AA602" s="580"/>
      <c r="AB602" s="580"/>
      <c r="AC602" s="580"/>
      <c r="AD602" s="581">
        <v>0</v>
      </c>
      <c r="AE602" s="580"/>
      <c r="AF602" s="581">
        <v>0</v>
      </c>
      <c r="AG602" s="580"/>
      <c r="AH602" s="587"/>
      <c r="AI602" s="580"/>
      <c r="AJ602" s="581">
        <v>0</v>
      </c>
    </row>
    <row r="603" spans="1:36">
      <c r="A603" s="580"/>
      <c r="B603" s="580"/>
      <c r="C603" s="580"/>
      <c r="D603" s="580"/>
      <c r="E603" s="580" t="s">
        <v>4002</v>
      </c>
      <c r="F603" s="580" t="s">
        <v>3291</v>
      </c>
      <c r="G603" s="580"/>
      <c r="H603" s="580" t="s">
        <v>4003</v>
      </c>
      <c r="I603" s="580"/>
      <c r="J603" s="580" t="s">
        <v>4004</v>
      </c>
      <c r="K603" s="580"/>
      <c r="L603" s="580"/>
      <c r="M603" s="580"/>
      <c r="N603" s="580"/>
      <c r="O603" s="580"/>
      <c r="P603" s="581"/>
      <c r="Q603" s="580"/>
      <c r="R603" s="581"/>
      <c r="S603" s="580"/>
      <c r="T603" s="581">
        <v>0</v>
      </c>
      <c r="U603" s="580"/>
      <c r="V603" s="581">
        <v>0</v>
      </c>
      <c r="W603" s="580"/>
      <c r="X603" s="581">
        <v>0</v>
      </c>
      <c r="Y603" s="580"/>
      <c r="Z603" s="581">
        <v>0</v>
      </c>
      <c r="AA603" s="580"/>
      <c r="AB603" s="580"/>
      <c r="AC603" s="580"/>
      <c r="AD603" s="581">
        <v>0</v>
      </c>
      <c r="AE603" s="580"/>
      <c r="AF603" s="581">
        <v>0</v>
      </c>
      <c r="AG603" s="580"/>
      <c r="AH603" s="587"/>
      <c r="AI603" s="580"/>
      <c r="AJ603" s="581">
        <v>0</v>
      </c>
    </row>
    <row r="604" spans="1:36">
      <c r="A604" s="580"/>
      <c r="B604" s="580"/>
      <c r="C604" s="580"/>
      <c r="D604" s="580"/>
      <c r="E604" s="580" t="s">
        <v>4005</v>
      </c>
      <c r="F604" s="580" t="s">
        <v>3291</v>
      </c>
      <c r="G604" s="580"/>
      <c r="H604" s="580" t="s">
        <v>4006</v>
      </c>
      <c r="I604" s="580"/>
      <c r="J604" s="580" t="s">
        <v>4007</v>
      </c>
      <c r="K604" s="580"/>
      <c r="L604" s="580"/>
      <c r="M604" s="580"/>
      <c r="N604" s="580"/>
      <c r="O604" s="580"/>
      <c r="P604" s="581"/>
      <c r="Q604" s="580"/>
      <c r="R604" s="581"/>
      <c r="S604" s="580"/>
      <c r="T604" s="581">
        <v>0</v>
      </c>
      <c r="U604" s="580"/>
      <c r="V604" s="581">
        <v>0</v>
      </c>
      <c r="W604" s="580"/>
      <c r="X604" s="581">
        <v>0</v>
      </c>
      <c r="Y604" s="580"/>
      <c r="Z604" s="581">
        <v>0</v>
      </c>
      <c r="AA604" s="580"/>
      <c r="AB604" s="580"/>
      <c r="AC604" s="580"/>
      <c r="AD604" s="581">
        <v>0</v>
      </c>
      <c r="AE604" s="580"/>
      <c r="AF604" s="581">
        <v>0</v>
      </c>
      <c r="AG604" s="580"/>
      <c r="AH604" s="587"/>
      <c r="AI604" s="580"/>
      <c r="AJ604" s="581">
        <v>0</v>
      </c>
    </row>
    <row r="605" spans="1:36">
      <c r="A605" s="580"/>
      <c r="B605" s="580"/>
      <c r="C605" s="580"/>
      <c r="D605" s="580"/>
      <c r="E605" s="580" t="s">
        <v>4008</v>
      </c>
      <c r="F605" s="580" t="s">
        <v>3291</v>
      </c>
      <c r="G605" s="580"/>
      <c r="H605" s="580" t="s">
        <v>4009</v>
      </c>
      <c r="I605" s="580"/>
      <c r="J605" s="580" t="s">
        <v>4010</v>
      </c>
      <c r="K605" s="580"/>
      <c r="L605" s="580"/>
      <c r="M605" s="580"/>
      <c r="N605" s="580"/>
      <c r="O605" s="580"/>
      <c r="P605" s="581"/>
      <c r="Q605" s="580"/>
      <c r="R605" s="581"/>
      <c r="S605" s="580"/>
      <c r="T605" s="581">
        <v>0</v>
      </c>
      <c r="U605" s="580"/>
      <c r="V605" s="581">
        <v>0</v>
      </c>
      <c r="W605" s="580"/>
      <c r="X605" s="581">
        <v>0</v>
      </c>
      <c r="Y605" s="580"/>
      <c r="Z605" s="581">
        <v>0</v>
      </c>
      <c r="AA605" s="580"/>
      <c r="AB605" s="580"/>
      <c r="AC605" s="580"/>
      <c r="AD605" s="581">
        <v>0</v>
      </c>
      <c r="AE605" s="580"/>
      <c r="AF605" s="581">
        <v>0</v>
      </c>
      <c r="AG605" s="580"/>
      <c r="AH605" s="587"/>
      <c r="AI605" s="580"/>
      <c r="AJ605" s="581">
        <v>0</v>
      </c>
    </row>
    <row r="606" spans="1:36">
      <c r="A606" s="580"/>
      <c r="B606" s="580"/>
      <c r="C606" s="580"/>
      <c r="D606" s="580"/>
      <c r="E606" s="580" t="s">
        <v>4011</v>
      </c>
      <c r="F606" s="580" t="s">
        <v>3291</v>
      </c>
      <c r="G606" s="580"/>
      <c r="H606" s="580" t="s">
        <v>4012</v>
      </c>
      <c r="I606" s="580"/>
      <c r="J606" s="580" t="s">
        <v>4013</v>
      </c>
      <c r="K606" s="580"/>
      <c r="L606" s="580"/>
      <c r="M606" s="580"/>
      <c r="N606" s="580"/>
      <c r="O606" s="580"/>
      <c r="P606" s="581"/>
      <c r="Q606" s="580"/>
      <c r="R606" s="581"/>
      <c r="S606" s="580"/>
      <c r="T606" s="581">
        <v>0</v>
      </c>
      <c r="U606" s="580"/>
      <c r="V606" s="581">
        <v>0</v>
      </c>
      <c r="W606" s="580"/>
      <c r="X606" s="581">
        <v>0</v>
      </c>
      <c r="Y606" s="580"/>
      <c r="Z606" s="581">
        <v>0</v>
      </c>
      <c r="AA606" s="580"/>
      <c r="AB606" s="580"/>
      <c r="AC606" s="580"/>
      <c r="AD606" s="581">
        <v>0</v>
      </c>
      <c r="AE606" s="580"/>
      <c r="AF606" s="581">
        <v>0</v>
      </c>
      <c r="AG606" s="580"/>
      <c r="AH606" s="587"/>
      <c r="AI606" s="580"/>
      <c r="AJ606" s="581">
        <v>0</v>
      </c>
    </row>
    <row r="607" spans="1:36">
      <c r="A607" s="580"/>
      <c r="B607" s="580"/>
      <c r="C607" s="580"/>
      <c r="D607" s="580"/>
      <c r="E607" s="580" t="s">
        <v>4014</v>
      </c>
      <c r="F607" s="580" t="s">
        <v>3291</v>
      </c>
      <c r="G607" s="580"/>
      <c r="H607" s="580" t="s">
        <v>4015</v>
      </c>
      <c r="I607" s="580"/>
      <c r="J607" s="580" t="s">
        <v>4016</v>
      </c>
      <c r="K607" s="580"/>
      <c r="L607" s="580"/>
      <c r="M607" s="580"/>
      <c r="N607" s="580"/>
      <c r="O607" s="580"/>
      <c r="P607" s="581"/>
      <c r="Q607" s="580"/>
      <c r="R607" s="581"/>
      <c r="S607" s="580"/>
      <c r="T607" s="581">
        <v>0</v>
      </c>
      <c r="U607" s="580"/>
      <c r="V607" s="581">
        <v>0</v>
      </c>
      <c r="W607" s="580"/>
      <c r="X607" s="581">
        <v>0</v>
      </c>
      <c r="Y607" s="580"/>
      <c r="Z607" s="581">
        <v>0</v>
      </c>
      <c r="AA607" s="580"/>
      <c r="AB607" s="580"/>
      <c r="AC607" s="580"/>
      <c r="AD607" s="581">
        <v>0</v>
      </c>
      <c r="AE607" s="580"/>
      <c r="AF607" s="581">
        <v>0</v>
      </c>
      <c r="AG607" s="580"/>
      <c r="AH607" s="587"/>
      <c r="AI607" s="580"/>
      <c r="AJ607" s="581">
        <v>0</v>
      </c>
    </row>
    <row r="608" spans="1:36">
      <c r="A608" s="580"/>
      <c r="B608" s="580"/>
      <c r="C608" s="580"/>
      <c r="D608" s="580"/>
      <c r="E608" s="580" t="s">
        <v>4017</v>
      </c>
      <c r="F608" s="580" t="s">
        <v>3291</v>
      </c>
      <c r="G608" s="580"/>
      <c r="H608" s="580" t="s">
        <v>4018</v>
      </c>
      <c r="I608" s="580"/>
      <c r="J608" s="580" t="s">
        <v>4019</v>
      </c>
      <c r="K608" s="580"/>
      <c r="L608" s="580"/>
      <c r="M608" s="580"/>
      <c r="N608" s="580"/>
      <c r="O608" s="580"/>
      <c r="P608" s="581"/>
      <c r="Q608" s="580"/>
      <c r="R608" s="581"/>
      <c r="S608" s="580"/>
      <c r="T608" s="581">
        <v>0</v>
      </c>
      <c r="U608" s="580"/>
      <c r="V608" s="581">
        <v>0</v>
      </c>
      <c r="W608" s="580"/>
      <c r="X608" s="581">
        <v>0</v>
      </c>
      <c r="Y608" s="580"/>
      <c r="Z608" s="581">
        <v>0</v>
      </c>
      <c r="AA608" s="580"/>
      <c r="AB608" s="580"/>
      <c r="AC608" s="580"/>
      <c r="AD608" s="581">
        <v>0</v>
      </c>
      <c r="AE608" s="580"/>
      <c r="AF608" s="581">
        <v>0</v>
      </c>
      <c r="AG608" s="580"/>
      <c r="AH608" s="587"/>
      <c r="AI608" s="580"/>
      <c r="AJ608" s="581">
        <v>0</v>
      </c>
    </row>
    <row r="609" spans="1:36">
      <c r="A609" s="580"/>
      <c r="B609" s="580"/>
      <c r="C609" s="580"/>
      <c r="D609" s="580"/>
      <c r="E609" s="580" t="s">
        <v>4020</v>
      </c>
      <c r="F609" s="580" t="s">
        <v>3291</v>
      </c>
      <c r="G609" s="580"/>
      <c r="H609" s="580" t="s">
        <v>4021</v>
      </c>
      <c r="I609" s="580"/>
      <c r="J609" s="580" t="s">
        <v>4022</v>
      </c>
      <c r="K609" s="580"/>
      <c r="L609" s="580"/>
      <c r="M609" s="580"/>
      <c r="N609" s="580"/>
      <c r="O609" s="580"/>
      <c r="P609" s="581"/>
      <c r="Q609" s="580"/>
      <c r="R609" s="581"/>
      <c r="S609" s="580"/>
      <c r="T609" s="581">
        <v>0</v>
      </c>
      <c r="U609" s="580"/>
      <c r="V609" s="581">
        <v>0</v>
      </c>
      <c r="W609" s="580"/>
      <c r="X609" s="581">
        <v>0</v>
      </c>
      <c r="Y609" s="580"/>
      <c r="Z609" s="581">
        <v>0</v>
      </c>
      <c r="AA609" s="580"/>
      <c r="AB609" s="580"/>
      <c r="AC609" s="580"/>
      <c r="AD609" s="581">
        <v>0</v>
      </c>
      <c r="AE609" s="580"/>
      <c r="AF609" s="581">
        <v>0</v>
      </c>
      <c r="AG609" s="580"/>
      <c r="AH609" s="587"/>
      <c r="AI609" s="580"/>
      <c r="AJ609" s="581">
        <v>0</v>
      </c>
    </row>
    <row r="610" spans="1:36">
      <c r="A610" s="580"/>
      <c r="B610" s="580"/>
      <c r="C610" s="580"/>
      <c r="D610" s="580"/>
      <c r="E610" s="580" t="s">
        <v>4023</v>
      </c>
      <c r="F610" s="580" t="s">
        <v>3291</v>
      </c>
      <c r="G610" s="580"/>
      <c r="H610" s="580" t="s">
        <v>4024</v>
      </c>
      <c r="I610" s="580"/>
      <c r="J610" s="580" t="s">
        <v>4025</v>
      </c>
      <c r="K610" s="580"/>
      <c r="L610" s="580"/>
      <c r="M610" s="580"/>
      <c r="N610" s="580"/>
      <c r="O610" s="580"/>
      <c r="P610" s="581"/>
      <c r="Q610" s="580"/>
      <c r="R610" s="581"/>
      <c r="S610" s="580"/>
      <c r="T610" s="581">
        <v>0</v>
      </c>
      <c r="U610" s="580"/>
      <c r="V610" s="581">
        <v>0</v>
      </c>
      <c r="W610" s="580"/>
      <c r="X610" s="581">
        <v>0</v>
      </c>
      <c r="Y610" s="580"/>
      <c r="Z610" s="581">
        <v>0</v>
      </c>
      <c r="AA610" s="580"/>
      <c r="AB610" s="580"/>
      <c r="AC610" s="580"/>
      <c r="AD610" s="581">
        <v>0</v>
      </c>
      <c r="AE610" s="580"/>
      <c r="AF610" s="581">
        <v>0</v>
      </c>
      <c r="AG610" s="580"/>
      <c r="AH610" s="587"/>
      <c r="AI610" s="580"/>
      <c r="AJ610" s="581">
        <v>0</v>
      </c>
    </row>
    <row r="611" spans="1:36">
      <c r="A611" s="580"/>
      <c r="B611" s="580"/>
      <c r="C611" s="580"/>
      <c r="D611" s="580"/>
      <c r="E611" s="580" t="s">
        <v>4026</v>
      </c>
      <c r="F611" s="580" t="s">
        <v>3291</v>
      </c>
      <c r="G611" s="580"/>
      <c r="H611" s="580" t="s">
        <v>4027</v>
      </c>
      <c r="I611" s="580"/>
      <c r="J611" s="580" t="s">
        <v>4028</v>
      </c>
      <c r="K611" s="580"/>
      <c r="L611" s="580"/>
      <c r="M611" s="580"/>
      <c r="N611" s="580"/>
      <c r="O611" s="580"/>
      <c r="P611" s="581"/>
      <c r="Q611" s="580"/>
      <c r="R611" s="581"/>
      <c r="S611" s="580"/>
      <c r="T611" s="581">
        <v>0</v>
      </c>
      <c r="U611" s="580"/>
      <c r="V611" s="581">
        <v>0</v>
      </c>
      <c r="W611" s="580"/>
      <c r="X611" s="581">
        <v>0</v>
      </c>
      <c r="Y611" s="580"/>
      <c r="Z611" s="581">
        <v>0</v>
      </c>
      <c r="AA611" s="580"/>
      <c r="AB611" s="580"/>
      <c r="AC611" s="580"/>
      <c r="AD611" s="581">
        <v>0</v>
      </c>
      <c r="AE611" s="580"/>
      <c r="AF611" s="581">
        <v>0</v>
      </c>
      <c r="AG611" s="580"/>
      <c r="AH611" s="587"/>
      <c r="AI611" s="580"/>
      <c r="AJ611" s="581">
        <v>0</v>
      </c>
    </row>
    <row r="612" spans="1:36">
      <c r="A612" s="580"/>
      <c r="B612" s="580"/>
      <c r="C612" s="580"/>
      <c r="D612" s="580"/>
      <c r="E612" s="580" t="s">
        <v>4029</v>
      </c>
      <c r="F612" s="580" t="s">
        <v>3291</v>
      </c>
      <c r="G612" s="580"/>
      <c r="H612" s="580" t="s">
        <v>4030</v>
      </c>
      <c r="I612" s="580"/>
      <c r="J612" s="580" t="s">
        <v>4031</v>
      </c>
      <c r="K612" s="580"/>
      <c r="L612" s="580"/>
      <c r="M612" s="580"/>
      <c r="N612" s="580"/>
      <c r="O612" s="580"/>
      <c r="P612" s="581"/>
      <c r="Q612" s="580"/>
      <c r="R612" s="581"/>
      <c r="S612" s="580"/>
      <c r="T612" s="581">
        <v>0</v>
      </c>
      <c r="U612" s="580"/>
      <c r="V612" s="581">
        <v>0</v>
      </c>
      <c r="W612" s="580"/>
      <c r="X612" s="581">
        <v>0</v>
      </c>
      <c r="Y612" s="580"/>
      <c r="Z612" s="581">
        <v>0</v>
      </c>
      <c r="AA612" s="580"/>
      <c r="AB612" s="580"/>
      <c r="AC612" s="580"/>
      <c r="AD612" s="581">
        <v>0</v>
      </c>
      <c r="AE612" s="580"/>
      <c r="AF612" s="581">
        <v>0</v>
      </c>
      <c r="AG612" s="580"/>
      <c r="AH612" s="587"/>
      <c r="AI612" s="580"/>
      <c r="AJ612" s="581">
        <v>0</v>
      </c>
    </row>
    <row r="613" spans="1:36">
      <c r="A613" s="580"/>
      <c r="B613" s="580"/>
      <c r="C613" s="580"/>
      <c r="D613" s="580"/>
      <c r="E613" s="580" t="s">
        <v>4032</v>
      </c>
      <c r="F613" s="580" t="s">
        <v>3291</v>
      </c>
      <c r="G613" s="580"/>
      <c r="H613" s="580" t="s">
        <v>4033</v>
      </c>
      <c r="I613" s="580"/>
      <c r="J613" s="580" t="s">
        <v>4034</v>
      </c>
      <c r="K613" s="580"/>
      <c r="L613" s="580"/>
      <c r="M613" s="580"/>
      <c r="N613" s="580"/>
      <c r="O613" s="580"/>
      <c r="P613" s="581"/>
      <c r="Q613" s="580"/>
      <c r="R613" s="581"/>
      <c r="S613" s="580"/>
      <c r="T613" s="581">
        <v>0</v>
      </c>
      <c r="U613" s="580"/>
      <c r="V613" s="581">
        <v>0</v>
      </c>
      <c r="W613" s="580"/>
      <c r="X613" s="581">
        <v>0</v>
      </c>
      <c r="Y613" s="580"/>
      <c r="Z613" s="581">
        <v>0</v>
      </c>
      <c r="AA613" s="580"/>
      <c r="AB613" s="580"/>
      <c r="AC613" s="580"/>
      <c r="AD613" s="581">
        <v>0</v>
      </c>
      <c r="AE613" s="580"/>
      <c r="AF613" s="581">
        <v>0</v>
      </c>
      <c r="AG613" s="580"/>
      <c r="AH613" s="587"/>
      <c r="AI613" s="580"/>
      <c r="AJ613" s="581">
        <v>0</v>
      </c>
    </row>
    <row r="614" spans="1:36">
      <c r="A614" s="580"/>
      <c r="B614" s="580"/>
      <c r="C614" s="580"/>
      <c r="D614" s="580"/>
      <c r="E614" s="580" t="s">
        <v>4035</v>
      </c>
      <c r="F614" s="580" t="s">
        <v>3291</v>
      </c>
      <c r="G614" s="580"/>
      <c r="H614" s="580" t="s">
        <v>4036</v>
      </c>
      <c r="I614" s="580"/>
      <c r="J614" s="580" t="s">
        <v>4031</v>
      </c>
      <c r="K614" s="580"/>
      <c r="L614" s="580"/>
      <c r="M614" s="580"/>
      <c r="N614" s="580"/>
      <c r="O614" s="580"/>
      <c r="P614" s="581"/>
      <c r="Q614" s="580"/>
      <c r="R614" s="581"/>
      <c r="S614" s="580"/>
      <c r="T614" s="581">
        <v>0</v>
      </c>
      <c r="U614" s="580"/>
      <c r="V614" s="581">
        <v>0</v>
      </c>
      <c r="W614" s="580"/>
      <c r="X614" s="581">
        <v>0</v>
      </c>
      <c r="Y614" s="580"/>
      <c r="Z614" s="581">
        <v>0</v>
      </c>
      <c r="AA614" s="580"/>
      <c r="AB614" s="580"/>
      <c r="AC614" s="580"/>
      <c r="AD614" s="581">
        <v>0</v>
      </c>
      <c r="AE614" s="580"/>
      <c r="AF614" s="581">
        <v>0</v>
      </c>
      <c r="AG614" s="580"/>
      <c r="AH614" s="587"/>
      <c r="AI614" s="580"/>
      <c r="AJ614" s="581">
        <v>0</v>
      </c>
    </row>
    <row r="615" spans="1:36">
      <c r="A615" s="580"/>
      <c r="B615" s="580"/>
      <c r="C615" s="580"/>
      <c r="D615" s="580"/>
      <c r="E615" s="580" t="s">
        <v>4037</v>
      </c>
      <c r="F615" s="580" t="s">
        <v>3291</v>
      </c>
      <c r="G615" s="580"/>
      <c r="H615" s="580" t="s">
        <v>4038</v>
      </c>
      <c r="I615" s="580"/>
      <c r="J615" s="580" t="s">
        <v>4039</v>
      </c>
      <c r="K615" s="580"/>
      <c r="L615" s="580"/>
      <c r="M615" s="580"/>
      <c r="N615" s="580"/>
      <c r="O615" s="580"/>
      <c r="P615" s="581"/>
      <c r="Q615" s="580"/>
      <c r="R615" s="581"/>
      <c r="S615" s="580"/>
      <c r="T615" s="581">
        <v>0</v>
      </c>
      <c r="U615" s="580"/>
      <c r="V615" s="581">
        <v>0</v>
      </c>
      <c r="W615" s="580"/>
      <c r="X615" s="581">
        <v>0</v>
      </c>
      <c r="Y615" s="580"/>
      <c r="Z615" s="581">
        <v>0</v>
      </c>
      <c r="AA615" s="580"/>
      <c r="AB615" s="580"/>
      <c r="AC615" s="580"/>
      <c r="AD615" s="581">
        <v>0</v>
      </c>
      <c r="AE615" s="580"/>
      <c r="AF615" s="581">
        <v>0</v>
      </c>
      <c r="AG615" s="580"/>
      <c r="AH615" s="587"/>
      <c r="AI615" s="580"/>
      <c r="AJ615" s="581">
        <v>0</v>
      </c>
    </row>
    <row r="616" spans="1:36">
      <c r="A616" s="580"/>
      <c r="B616" s="580"/>
      <c r="C616" s="580"/>
      <c r="D616" s="580"/>
      <c r="E616" s="580" t="s">
        <v>4040</v>
      </c>
      <c r="F616" s="580" t="s">
        <v>3291</v>
      </c>
      <c r="G616" s="580"/>
      <c r="H616" s="580" t="s">
        <v>4041</v>
      </c>
      <c r="I616" s="580"/>
      <c r="J616" s="580" t="s">
        <v>4042</v>
      </c>
      <c r="K616" s="580"/>
      <c r="L616" s="580"/>
      <c r="M616" s="580"/>
      <c r="N616" s="580"/>
      <c r="O616" s="580"/>
      <c r="P616" s="581"/>
      <c r="Q616" s="580"/>
      <c r="R616" s="581"/>
      <c r="S616" s="580"/>
      <c r="T616" s="581">
        <v>0</v>
      </c>
      <c r="U616" s="580"/>
      <c r="V616" s="581">
        <v>0</v>
      </c>
      <c r="W616" s="580"/>
      <c r="X616" s="581">
        <v>0</v>
      </c>
      <c r="Y616" s="580"/>
      <c r="Z616" s="581">
        <v>0</v>
      </c>
      <c r="AA616" s="580"/>
      <c r="AB616" s="580"/>
      <c r="AC616" s="580"/>
      <c r="AD616" s="581">
        <v>0</v>
      </c>
      <c r="AE616" s="580"/>
      <c r="AF616" s="581">
        <v>0</v>
      </c>
      <c r="AG616" s="580"/>
      <c r="AH616" s="587"/>
      <c r="AI616" s="580"/>
      <c r="AJ616" s="581">
        <v>0</v>
      </c>
    </row>
    <row r="617" spans="1:36">
      <c r="A617" s="580"/>
      <c r="B617" s="580"/>
      <c r="C617" s="580"/>
      <c r="D617" s="580"/>
      <c r="E617" s="580" t="s">
        <v>4043</v>
      </c>
      <c r="F617" s="580" t="s">
        <v>3291</v>
      </c>
      <c r="G617" s="580"/>
      <c r="H617" s="580" t="s">
        <v>4044</v>
      </c>
      <c r="I617" s="580"/>
      <c r="J617" s="580" t="s">
        <v>4045</v>
      </c>
      <c r="K617" s="580"/>
      <c r="L617" s="580"/>
      <c r="M617" s="580"/>
      <c r="N617" s="580"/>
      <c r="O617" s="580"/>
      <c r="P617" s="581"/>
      <c r="Q617" s="580"/>
      <c r="R617" s="581"/>
      <c r="S617" s="580"/>
      <c r="T617" s="581">
        <v>0</v>
      </c>
      <c r="U617" s="580"/>
      <c r="V617" s="581">
        <v>0</v>
      </c>
      <c r="W617" s="580"/>
      <c r="X617" s="581">
        <v>0</v>
      </c>
      <c r="Y617" s="580"/>
      <c r="Z617" s="581">
        <v>0</v>
      </c>
      <c r="AA617" s="580"/>
      <c r="AB617" s="580"/>
      <c r="AC617" s="580"/>
      <c r="AD617" s="581">
        <v>0</v>
      </c>
      <c r="AE617" s="580"/>
      <c r="AF617" s="581">
        <v>0</v>
      </c>
      <c r="AG617" s="580"/>
      <c r="AH617" s="587"/>
      <c r="AI617" s="580"/>
      <c r="AJ617" s="581">
        <v>0</v>
      </c>
    </row>
    <row r="618" spans="1:36">
      <c r="A618" s="580"/>
      <c r="B618" s="580"/>
      <c r="C618" s="580"/>
      <c r="D618" s="580"/>
      <c r="E618" s="580" t="s">
        <v>4046</v>
      </c>
      <c r="F618" s="580" t="s">
        <v>3291</v>
      </c>
      <c r="G618" s="580"/>
      <c r="H618" s="580" t="s">
        <v>4047</v>
      </c>
      <c r="I618" s="580"/>
      <c r="J618" s="580" t="s">
        <v>4042</v>
      </c>
      <c r="K618" s="580"/>
      <c r="L618" s="580"/>
      <c r="M618" s="580"/>
      <c r="N618" s="580"/>
      <c r="O618" s="580"/>
      <c r="P618" s="581"/>
      <c r="Q618" s="580"/>
      <c r="R618" s="581"/>
      <c r="S618" s="580"/>
      <c r="T618" s="581">
        <v>0</v>
      </c>
      <c r="U618" s="580"/>
      <c r="V618" s="581">
        <v>0</v>
      </c>
      <c r="W618" s="580"/>
      <c r="X618" s="581">
        <v>0</v>
      </c>
      <c r="Y618" s="580"/>
      <c r="Z618" s="581">
        <v>0</v>
      </c>
      <c r="AA618" s="580"/>
      <c r="AB618" s="580"/>
      <c r="AC618" s="580"/>
      <c r="AD618" s="581">
        <v>0</v>
      </c>
      <c r="AE618" s="580"/>
      <c r="AF618" s="581">
        <v>0</v>
      </c>
      <c r="AG618" s="580"/>
      <c r="AH618" s="587"/>
      <c r="AI618" s="580"/>
      <c r="AJ618" s="581">
        <v>0</v>
      </c>
    </row>
    <row r="619" spans="1:36" ht="16.5" thickBot="1">
      <c r="A619" s="580"/>
      <c r="B619" s="580"/>
      <c r="C619" s="580"/>
      <c r="D619" s="580"/>
      <c r="E619" s="580" t="s">
        <v>4048</v>
      </c>
      <c r="F619" s="580" t="s">
        <v>3291</v>
      </c>
      <c r="G619" s="580"/>
      <c r="H619" s="580" t="s">
        <v>4049</v>
      </c>
      <c r="I619" s="580"/>
      <c r="J619" s="580" t="s">
        <v>4045</v>
      </c>
      <c r="K619" s="580"/>
      <c r="L619" s="580"/>
      <c r="M619" s="580"/>
      <c r="N619" s="580"/>
      <c r="O619" s="580"/>
      <c r="P619" s="581"/>
      <c r="Q619" s="580"/>
      <c r="R619" s="581"/>
      <c r="S619" s="580"/>
      <c r="T619" s="581">
        <v>0</v>
      </c>
      <c r="U619" s="580"/>
      <c r="V619" s="581">
        <v>0</v>
      </c>
      <c r="W619" s="580"/>
      <c r="X619" s="581">
        <v>0</v>
      </c>
      <c r="Y619" s="580"/>
      <c r="Z619" s="581">
        <v>0</v>
      </c>
      <c r="AA619" s="580"/>
      <c r="AB619" s="580"/>
      <c r="AC619" s="580"/>
      <c r="AD619" s="581">
        <v>0</v>
      </c>
      <c r="AE619" s="580"/>
      <c r="AF619" s="581">
        <v>0</v>
      </c>
      <c r="AG619" s="580"/>
      <c r="AH619" s="587"/>
      <c r="AI619" s="580"/>
      <c r="AJ619" s="581">
        <v>0</v>
      </c>
    </row>
    <row r="620" spans="1:36" ht="16.5" thickBot="1">
      <c r="A620" s="580"/>
      <c r="B620" s="580"/>
      <c r="C620" s="580"/>
      <c r="D620" s="580" t="s">
        <v>2760</v>
      </c>
      <c r="E620" s="580"/>
      <c r="F620" s="580"/>
      <c r="G620" s="580"/>
      <c r="H620" s="580"/>
      <c r="I620" s="580"/>
      <c r="J620" s="580"/>
      <c r="K620" s="580"/>
      <c r="L620" s="580"/>
      <c r="M620" s="580"/>
      <c r="N620" s="584"/>
      <c r="O620" s="580"/>
      <c r="P620" s="581"/>
      <c r="Q620" s="580"/>
      <c r="R620" s="581"/>
      <c r="S620" s="580"/>
      <c r="T620" s="585">
        <v>359</v>
      </c>
      <c r="U620" s="580"/>
      <c r="V620" s="585">
        <v>42</v>
      </c>
      <c r="W620" s="580"/>
      <c r="X620" s="585">
        <v>0</v>
      </c>
      <c r="Y620" s="580"/>
      <c r="Z620" s="585">
        <v>317</v>
      </c>
      <c r="AA620" s="580"/>
      <c r="AB620" s="580"/>
      <c r="AC620" s="580"/>
      <c r="AD620" s="585">
        <v>720</v>
      </c>
      <c r="AE620" s="580"/>
      <c r="AF620" s="581"/>
      <c r="AG620" s="580"/>
      <c r="AH620" s="587"/>
      <c r="AI620" s="580"/>
      <c r="AJ620" s="585">
        <v>0.2</v>
      </c>
    </row>
    <row r="621" spans="1:36">
      <c r="A621" s="580"/>
      <c r="B621" s="580"/>
      <c r="C621" s="580" t="s">
        <v>4050</v>
      </c>
      <c r="D621" s="580"/>
      <c r="E621" s="580"/>
      <c r="F621" s="580"/>
      <c r="G621" s="580"/>
      <c r="H621" s="580"/>
      <c r="I621" s="580"/>
      <c r="J621" s="580"/>
      <c r="K621" s="580"/>
      <c r="L621" s="580"/>
      <c r="M621" s="580"/>
      <c r="N621" s="580"/>
      <c r="O621" s="580"/>
      <c r="P621" s="581"/>
      <c r="Q621" s="580"/>
      <c r="R621" s="581"/>
      <c r="S621" s="580"/>
      <c r="T621" s="581">
        <v>359</v>
      </c>
      <c r="U621" s="580"/>
      <c r="V621" s="581">
        <v>42</v>
      </c>
      <c r="W621" s="580"/>
      <c r="X621" s="581">
        <v>0</v>
      </c>
      <c r="Y621" s="580"/>
      <c r="Z621" s="581">
        <v>317</v>
      </c>
      <c r="AA621" s="580"/>
      <c r="AB621" s="580"/>
      <c r="AC621" s="580"/>
      <c r="AD621" s="581">
        <v>720</v>
      </c>
      <c r="AE621" s="580"/>
      <c r="AF621" s="581"/>
      <c r="AG621" s="580"/>
      <c r="AH621" s="587"/>
      <c r="AI621" s="580"/>
      <c r="AJ621" s="581">
        <v>0.2</v>
      </c>
    </row>
    <row r="622" spans="1:36">
      <c r="A622" s="578"/>
      <c r="B622" s="578"/>
      <c r="C622" s="578" t="s">
        <v>4051</v>
      </c>
      <c r="D622" s="578"/>
      <c r="E622" s="578"/>
      <c r="F622" s="578"/>
      <c r="G622" s="578"/>
      <c r="H622" s="578"/>
      <c r="I622" s="578"/>
      <c r="J622" s="578"/>
      <c r="K622" s="578"/>
      <c r="L622" s="578"/>
      <c r="M622" s="578"/>
      <c r="N622" s="578"/>
      <c r="O622" s="578"/>
      <c r="P622" s="579"/>
      <c r="Q622" s="578"/>
      <c r="R622" s="579"/>
      <c r="S622" s="578"/>
      <c r="T622" s="579"/>
      <c r="U622" s="578"/>
      <c r="V622" s="579"/>
      <c r="W622" s="578"/>
      <c r="X622" s="579"/>
      <c r="Y622" s="578"/>
      <c r="Z622" s="579"/>
      <c r="AA622" s="578"/>
      <c r="AB622" s="578"/>
      <c r="AC622" s="578"/>
      <c r="AD622" s="579"/>
      <c r="AE622" s="578"/>
      <c r="AF622" s="579"/>
      <c r="AG622" s="578"/>
      <c r="AH622" s="586"/>
      <c r="AI622" s="578"/>
      <c r="AJ622" s="579"/>
    </row>
    <row r="623" spans="1:36">
      <c r="A623" s="578"/>
      <c r="B623" s="578"/>
      <c r="C623" s="578"/>
      <c r="D623" s="578" t="s">
        <v>2734</v>
      </c>
      <c r="E623" s="578"/>
      <c r="F623" s="578"/>
      <c r="G623" s="578"/>
      <c r="H623" s="578"/>
      <c r="I623" s="578"/>
      <c r="J623" s="578"/>
      <c r="K623" s="578"/>
      <c r="L623" s="578"/>
      <c r="M623" s="578"/>
      <c r="N623" s="578"/>
      <c r="O623" s="578"/>
      <c r="P623" s="579"/>
      <c r="Q623" s="578"/>
      <c r="R623" s="579"/>
      <c r="S623" s="578"/>
      <c r="T623" s="579"/>
      <c r="U623" s="578"/>
      <c r="V623" s="579"/>
      <c r="W623" s="578"/>
      <c r="X623" s="579"/>
      <c r="Y623" s="578"/>
      <c r="Z623" s="579"/>
      <c r="AA623" s="578"/>
      <c r="AB623" s="578"/>
      <c r="AC623" s="578"/>
      <c r="AD623" s="579"/>
      <c r="AE623" s="578"/>
      <c r="AF623" s="579"/>
      <c r="AG623" s="578"/>
      <c r="AH623" s="586"/>
      <c r="AI623" s="578"/>
      <c r="AJ623" s="579"/>
    </row>
    <row r="624" spans="1:36">
      <c r="A624" s="580"/>
      <c r="B624" s="580"/>
      <c r="C624" s="580"/>
      <c r="D624" s="580"/>
      <c r="E624" s="580" t="s">
        <v>4052</v>
      </c>
      <c r="F624" s="580" t="s">
        <v>4053</v>
      </c>
      <c r="G624" s="580"/>
      <c r="H624" s="580" t="s">
        <v>4054</v>
      </c>
      <c r="I624" s="580"/>
      <c r="J624" s="580" t="s">
        <v>4055</v>
      </c>
      <c r="K624" s="580"/>
      <c r="L624" s="580"/>
      <c r="M624" s="580"/>
      <c r="N624" s="580"/>
      <c r="O624" s="580"/>
      <c r="P624" s="581"/>
      <c r="Q624" s="580"/>
      <c r="R624" s="581"/>
      <c r="S624" s="580"/>
      <c r="T624" s="581">
        <v>0</v>
      </c>
      <c r="U624" s="580"/>
      <c r="V624" s="581">
        <v>0</v>
      </c>
      <c r="W624" s="580"/>
      <c r="X624" s="581">
        <v>0</v>
      </c>
      <c r="Y624" s="580"/>
      <c r="Z624" s="581">
        <v>0</v>
      </c>
      <c r="AA624" s="580"/>
      <c r="AB624" s="580"/>
      <c r="AC624" s="580"/>
      <c r="AD624" s="581">
        <v>0</v>
      </c>
      <c r="AE624" s="580"/>
      <c r="AF624" s="581">
        <v>0</v>
      </c>
      <c r="AG624" s="580"/>
      <c r="AH624" s="587"/>
      <c r="AI624" s="580"/>
      <c r="AJ624" s="581">
        <v>0</v>
      </c>
    </row>
    <row r="625" spans="1:36">
      <c r="A625" s="580"/>
      <c r="B625" s="580"/>
      <c r="C625" s="580"/>
      <c r="D625" s="580"/>
      <c r="E625" s="580" t="s">
        <v>4056</v>
      </c>
      <c r="F625" s="580" t="s">
        <v>4053</v>
      </c>
      <c r="G625" s="580"/>
      <c r="H625" s="580" t="s">
        <v>4057</v>
      </c>
      <c r="I625" s="580"/>
      <c r="J625" s="580" t="s">
        <v>4058</v>
      </c>
      <c r="K625" s="580"/>
      <c r="L625" s="580"/>
      <c r="M625" s="580"/>
      <c r="N625" s="580"/>
      <c r="O625" s="580"/>
      <c r="P625" s="581"/>
      <c r="Q625" s="580"/>
      <c r="R625" s="581"/>
      <c r="S625" s="580"/>
      <c r="T625" s="581">
        <v>0</v>
      </c>
      <c r="U625" s="580"/>
      <c r="V625" s="581">
        <v>0</v>
      </c>
      <c r="W625" s="580"/>
      <c r="X625" s="581">
        <v>0</v>
      </c>
      <c r="Y625" s="580"/>
      <c r="Z625" s="581">
        <v>0</v>
      </c>
      <c r="AA625" s="580"/>
      <c r="AB625" s="580"/>
      <c r="AC625" s="580"/>
      <c r="AD625" s="581">
        <v>0</v>
      </c>
      <c r="AE625" s="580"/>
      <c r="AF625" s="581">
        <v>0</v>
      </c>
      <c r="AG625" s="580"/>
      <c r="AH625" s="587"/>
      <c r="AI625" s="580"/>
      <c r="AJ625" s="581">
        <v>0</v>
      </c>
    </row>
    <row r="626" spans="1:36">
      <c r="A626" s="580"/>
      <c r="B626" s="580"/>
      <c r="C626" s="580"/>
      <c r="D626" s="580"/>
      <c r="E626" s="580" t="s">
        <v>4059</v>
      </c>
      <c r="F626" s="580" t="s">
        <v>4053</v>
      </c>
      <c r="G626" s="580"/>
      <c r="H626" s="580" t="s">
        <v>4060</v>
      </c>
      <c r="I626" s="580"/>
      <c r="J626" s="580" t="s">
        <v>4061</v>
      </c>
      <c r="K626" s="580"/>
      <c r="L626" s="580"/>
      <c r="M626" s="580"/>
      <c r="N626" s="580"/>
      <c r="O626" s="580"/>
      <c r="P626" s="581"/>
      <c r="Q626" s="580"/>
      <c r="R626" s="581"/>
      <c r="S626" s="580"/>
      <c r="T626" s="581">
        <v>0</v>
      </c>
      <c r="U626" s="580"/>
      <c r="V626" s="581">
        <v>0</v>
      </c>
      <c r="W626" s="580"/>
      <c r="X626" s="581">
        <v>0</v>
      </c>
      <c r="Y626" s="580"/>
      <c r="Z626" s="581">
        <v>0</v>
      </c>
      <c r="AA626" s="580"/>
      <c r="AB626" s="580"/>
      <c r="AC626" s="580"/>
      <c r="AD626" s="581">
        <v>0</v>
      </c>
      <c r="AE626" s="580"/>
      <c r="AF626" s="581">
        <v>0</v>
      </c>
      <c r="AG626" s="580"/>
      <c r="AH626" s="587"/>
      <c r="AI626" s="580"/>
      <c r="AJ626" s="581">
        <v>0</v>
      </c>
    </row>
    <row r="627" spans="1:36">
      <c r="A627" s="580"/>
      <c r="B627" s="580"/>
      <c r="C627" s="580"/>
      <c r="D627" s="580"/>
      <c r="E627" s="580" t="s">
        <v>4062</v>
      </c>
      <c r="F627" s="580" t="s">
        <v>4053</v>
      </c>
      <c r="G627" s="580"/>
      <c r="H627" s="580" t="s">
        <v>4063</v>
      </c>
      <c r="I627" s="580"/>
      <c r="J627" s="580" t="s">
        <v>4064</v>
      </c>
      <c r="K627" s="580"/>
      <c r="L627" s="580"/>
      <c r="M627" s="580"/>
      <c r="N627" s="580"/>
      <c r="O627" s="580"/>
      <c r="P627" s="581"/>
      <c r="Q627" s="580"/>
      <c r="R627" s="581"/>
      <c r="S627" s="580"/>
      <c r="T627" s="581">
        <v>0</v>
      </c>
      <c r="U627" s="580"/>
      <c r="V627" s="581">
        <v>0</v>
      </c>
      <c r="W627" s="580"/>
      <c r="X627" s="581">
        <v>0</v>
      </c>
      <c r="Y627" s="580"/>
      <c r="Z627" s="581">
        <v>0</v>
      </c>
      <c r="AA627" s="580"/>
      <c r="AB627" s="580"/>
      <c r="AC627" s="580"/>
      <c r="AD627" s="581">
        <v>0</v>
      </c>
      <c r="AE627" s="580"/>
      <c r="AF627" s="581">
        <v>0</v>
      </c>
      <c r="AG627" s="580"/>
      <c r="AH627" s="587"/>
      <c r="AI627" s="580"/>
      <c r="AJ627" s="581">
        <v>0</v>
      </c>
    </row>
    <row r="628" spans="1:36">
      <c r="A628" s="580"/>
      <c r="B628" s="580"/>
      <c r="C628" s="580"/>
      <c r="D628" s="580"/>
      <c r="E628" s="580" t="s">
        <v>4065</v>
      </c>
      <c r="F628" s="580" t="s">
        <v>4053</v>
      </c>
      <c r="G628" s="580"/>
      <c r="H628" s="580" t="s">
        <v>4066</v>
      </c>
      <c r="I628" s="580"/>
      <c r="J628" s="580" t="s">
        <v>4067</v>
      </c>
      <c r="K628" s="580"/>
      <c r="L628" s="580"/>
      <c r="M628" s="580"/>
      <c r="N628" s="580"/>
      <c r="O628" s="580"/>
      <c r="P628" s="581"/>
      <c r="Q628" s="580"/>
      <c r="R628" s="581"/>
      <c r="S628" s="580"/>
      <c r="T628" s="581">
        <v>0</v>
      </c>
      <c r="U628" s="580"/>
      <c r="V628" s="581">
        <v>0</v>
      </c>
      <c r="W628" s="580"/>
      <c r="X628" s="581">
        <v>0</v>
      </c>
      <c r="Y628" s="580"/>
      <c r="Z628" s="581">
        <v>0</v>
      </c>
      <c r="AA628" s="580"/>
      <c r="AB628" s="580"/>
      <c r="AC628" s="580"/>
      <c r="AD628" s="581">
        <v>0</v>
      </c>
      <c r="AE628" s="580"/>
      <c r="AF628" s="581">
        <v>0</v>
      </c>
      <c r="AG628" s="580"/>
      <c r="AH628" s="587"/>
      <c r="AI628" s="580"/>
      <c r="AJ628" s="581">
        <v>0</v>
      </c>
    </row>
    <row r="629" spans="1:36">
      <c r="A629" s="580"/>
      <c r="B629" s="580"/>
      <c r="C629" s="580"/>
      <c r="D629" s="580"/>
      <c r="E629" s="580" t="s">
        <v>4068</v>
      </c>
      <c r="F629" s="580" t="s">
        <v>4053</v>
      </c>
      <c r="G629" s="580"/>
      <c r="H629" s="580" t="s">
        <v>4069</v>
      </c>
      <c r="I629" s="580"/>
      <c r="J629" s="580" t="s">
        <v>4070</v>
      </c>
      <c r="K629" s="580"/>
      <c r="L629" s="580"/>
      <c r="M629" s="580"/>
      <c r="N629" s="580"/>
      <c r="O629" s="580"/>
      <c r="P629" s="581"/>
      <c r="Q629" s="580"/>
      <c r="R629" s="581"/>
      <c r="S629" s="580"/>
      <c r="T629" s="581">
        <v>0</v>
      </c>
      <c r="U629" s="580"/>
      <c r="V629" s="581">
        <v>0</v>
      </c>
      <c r="W629" s="580"/>
      <c r="X629" s="581">
        <v>0</v>
      </c>
      <c r="Y629" s="580"/>
      <c r="Z629" s="581">
        <v>0</v>
      </c>
      <c r="AA629" s="580"/>
      <c r="AB629" s="580"/>
      <c r="AC629" s="580"/>
      <c r="AD629" s="581">
        <v>0</v>
      </c>
      <c r="AE629" s="580"/>
      <c r="AF629" s="581">
        <v>0</v>
      </c>
      <c r="AG629" s="580"/>
      <c r="AH629" s="587"/>
      <c r="AI629" s="580"/>
      <c r="AJ629" s="581">
        <v>0</v>
      </c>
    </row>
    <row r="630" spans="1:36">
      <c r="A630" s="580"/>
      <c r="B630" s="580"/>
      <c r="C630" s="580"/>
      <c r="D630" s="580"/>
      <c r="E630" s="580" t="s">
        <v>4071</v>
      </c>
      <c r="F630" s="580" t="s">
        <v>4053</v>
      </c>
      <c r="G630" s="580"/>
      <c r="H630" s="580" t="s">
        <v>4072</v>
      </c>
      <c r="I630" s="580"/>
      <c r="J630" s="580" t="s">
        <v>4073</v>
      </c>
      <c r="K630" s="580"/>
      <c r="L630" s="580"/>
      <c r="M630" s="580"/>
      <c r="N630" s="580"/>
      <c r="O630" s="580"/>
      <c r="P630" s="581"/>
      <c r="Q630" s="580"/>
      <c r="R630" s="581"/>
      <c r="S630" s="580"/>
      <c r="T630" s="581">
        <v>0</v>
      </c>
      <c r="U630" s="580"/>
      <c r="V630" s="581">
        <v>0</v>
      </c>
      <c r="W630" s="580"/>
      <c r="X630" s="581">
        <v>0</v>
      </c>
      <c r="Y630" s="580"/>
      <c r="Z630" s="581">
        <v>0</v>
      </c>
      <c r="AA630" s="580"/>
      <c r="AB630" s="580"/>
      <c r="AC630" s="580"/>
      <c r="AD630" s="581">
        <v>0</v>
      </c>
      <c r="AE630" s="580"/>
      <c r="AF630" s="581">
        <v>0</v>
      </c>
      <c r="AG630" s="580"/>
      <c r="AH630" s="587"/>
      <c r="AI630" s="580"/>
      <c r="AJ630" s="581">
        <v>0</v>
      </c>
    </row>
    <row r="631" spans="1:36">
      <c r="A631" s="580"/>
      <c r="B631" s="580"/>
      <c r="C631" s="580"/>
      <c r="D631" s="580"/>
      <c r="E631" s="580" t="s">
        <v>4074</v>
      </c>
      <c r="F631" s="580" t="s">
        <v>4053</v>
      </c>
      <c r="G631" s="580"/>
      <c r="H631" s="580" t="s">
        <v>4075</v>
      </c>
      <c r="I631" s="580"/>
      <c r="J631" s="580" t="s">
        <v>4076</v>
      </c>
      <c r="K631" s="580"/>
      <c r="L631" s="580"/>
      <c r="M631" s="580"/>
      <c r="N631" s="580"/>
      <c r="O631" s="580"/>
      <c r="P631" s="581"/>
      <c r="Q631" s="580"/>
      <c r="R631" s="581"/>
      <c r="S631" s="580"/>
      <c r="T631" s="581">
        <v>0</v>
      </c>
      <c r="U631" s="580"/>
      <c r="V631" s="581">
        <v>0</v>
      </c>
      <c r="W631" s="580"/>
      <c r="X631" s="581">
        <v>0</v>
      </c>
      <c r="Y631" s="580"/>
      <c r="Z631" s="581">
        <v>0</v>
      </c>
      <c r="AA631" s="580"/>
      <c r="AB631" s="580"/>
      <c r="AC631" s="580"/>
      <c r="AD631" s="581">
        <v>0</v>
      </c>
      <c r="AE631" s="580"/>
      <c r="AF631" s="581">
        <v>0</v>
      </c>
      <c r="AG631" s="580"/>
      <c r="AH631" s="587"/>
      <c r="AI631" s="580"/>
      <c r="AJ631" s="581">
        <v>0</v>
      </c>
    </row>
    <row r="632" spans="1:36">
      <c r="A632" s="580"/>
      <c r="B632" s="580"/>
      <c r="C632" s="580"/>
      <c r="D632" s="580"/>
      <c r="E632" s="580" t="s">
        <v>4077</v>
      </c>
      <c r="F632" s="580" t="s">
        <v>4053</v>
      </c>
      <c r="G632" s="580"/>
      <c r="H632" s="580" t="s">
        <v>4078</v>
      </c>
      <c r="I632" s="580"/>
      <c r="J632" s="580" t="s">
        <v>4079</v>
      </c>
      <c r="K632" s="580"/>
      <c r="L632" s="580"/>
      <c r="M632" s="580"/>
      <c r="N632" s="580"/>
      <c r="O632" s="580"/>
      <c r="P632" s="581"/>
      <c r="Q632" s="580"/>
      <c r="R632" s="581"/>
      <c r="S632" s="580"/>
      <c r="T632" s="581">
        <v>0</v>
      </c>
      <c r="U632" s="580"/>
      <c r="V632" s="581">
        <v>0</v>
      </c>
      <c r="W632" s="580"/>
      <c r="X632" s="581">
        <v>0</v>
      </c>
      <c r="Y632" s="580"/>
      <c r="Z632" s="581">
        <v>0</v>
      </c>
      <c r="AA632" s="580"/>
      <c r="AB632" s="580"/>
      <c r="AC632" s="580"/>
      <c r="AD632" s="581">
        <v>0</v>
      </c>
      <c r="AE632" s="580"/>
      <c r="AF632" s="581">
        <v>0</v>
      </c>
      <c r="AG632" s="580"/>
      <c r="AH632" s="587"/>
      <c r="AI632" s="580"/>
      <c r="AJ632" s="581">
        <v>0</v>
      </c>
    </row>
    <row r="633" spans="1:36">
      <c r="A633" s="580"/>
      <c r="B633" s="580"/>
      <c r="C633" s="580"/>
      <c r="D633" s="580"/>
      <c r="E633" s="580" t="s">
        <v>4080</v>
      </c>
      <c r="F633" s="580" t="s">
        <v>4053</v>
      </c>
      <c r="G633" s="580"/>
      <c r="H633" s="580" t="s">
        <v>4081</v>
      </c>
      <c r="I633" s="580"/>
      <c r="J633" s="580" t="s">
        <v>4082</v>
      </c>
      <c r="K633" s="580"/>
      <c r="L633" s="580"/>
      <c r="M633" s="580"/>
      <c r="N633" s="580"/>
      <c r="O633" s="580"/>
      <c r="P633" s="581"/>
      <c r="Q633" s="580"/>
      <c r="R633" s="581"/>
      <c r="S633" s="580"/>
      <c r="T633" s="581">
        <v>0</v>
      </c>
      <c r="U633" s="580"/>
      <c r="V633" s="581">
        <v>0</v>
      </c>
      <c r="W633" s="580"/>
      <c r="X633" s="581">
        <v>0</v>
      </c>
      <c r="Y633" s="580"/>
      <c r="Z633" s="581">
        <v>0</v>
      </c>
      <c r="AA633" s="580"/>
      <c r="AB633" s="580"/>
      <c r="AC633" s="580"/>
      <c r="AD633" s="581">
        <v>0</v>
      </c>
      <c r="AE633" s="580"/>
      <c r="AF633" s="581">
        <v>0</v>
      </c>
      <c r="AG633" s="580"/>
      <c r="AH633" s="587"/>
      <c r="AI633" s="580"/>
      <c r="AJ633" s="581">
        <v>0</v>
      </c>
    </row>
    <row r="634" spans="1:36">
      <c r="A634" s="580"/>
      <c r="B634" s="580"/>
      <c r="C634" s="580"/>
      <c r="D634" s="580"/>
      <c r="E634" s="580" t="s">
        <v>4083</v>
      </c>
      <c r="F634" s="580" t="s">
        <v>4053</v>
      </c>
      <c r="G634" s="580"/>
      <c r="H634" s="580" t="s">
        <v>4084</v>
      </c>
      <c r="I634" s="580"/>
      <c r="J634" s="580" t="s">
        <v>4085</v>
      </c>
      <c r="K634" s="580"/>
      <c r="L634" s="580"/>
      <c r="M634" s="580"/>
      <c r="N634" s="580"/>
      <c r="O634" s="580"/>
      <c r="P634" s="581"/>
      <c r="Q634" s="580"/>
      <c r="R634" s="581"/>
      <c r="S634" s="580"/>
      <c r="T634" s="581">
        <v>0</v>
      </c>
      <c r="U634" s="580"/>
      <c r="V634" s="581">
        <v>0</v>
      </c>
      <c r="W634" s="580"/>
      <c r="X634" s="581">
        <v>0</v>
      </c>
      <c r="Y634" s="580"/>
      <c r="Z634" s="581">
        <v>0</v>
      </c>
      <c r="AA634" s="580"/>
      <c r="AB634" s="580"/>
      <c r="AC634" s="580"/>
      <c r="AD634" s="581">
        <v>0</v>
      </c>
      <c r="AE634" s="580"/>
      <c r="AF634" s="581">
        <v>0</v>
      </c>
      <c r="AG634" s="580"/>
      <c r="AH634" s="587"/>
      <c r="AI634" s="580"/>
      <c r="AJ634" s="581">
        <v>0</v>
      </c>
    </row>
    <row r="635" spans="1:36">
      <c r="A635" s="580"/>
      <c r="B635" s="580"/>
      <c r="C635" s="580"/>
      <c r="D635" s="580"/>
      <c r="E635" s="580" t="s">
        <v>4086</v>
      </c>
      <c r="F635" s="580" t="s">
        <v>4053</v>
      </c>
      <c r="G635" s="580"/>
      <c r="H635" s="580" t="s">
        <v>4087</v>
      </c>
      <c r="I635" s="580"/>
      <c r="J635" s="580" t="s">
        <v>4088</v>
      </c>
      <c r="K635" s="580"/>
      <c r="L635" s="580"/>
      <c r="M635" s="580"/>
      <c r="N635" s="580"/>
      <c r="O635" s="580"/>
      <c r="P635" s="581"/>
      <c r="Q635" s="580"/>
      <c r="R635" s="581"/>
      <c r="S635" s="580"/>
      <c r="T635" s="581">
        <v>0</v>
      </c>
      <c r="U635" s="580"/>
      <c r="V635" s="581">
        <v>0</v>
      </c>
      <c r="W635" s="580"/>
      <c r="X635" s="581">
        <v>0</v>
      </c>
      <c r="Y635" s="580"/>
      <c r="Z635" s="581">
        <v>0</v>
      </c>
      <c r="AA635" s="580"/>
      <c r="AB635" s="580"/>
      <c r="AC635" s="580"/>
      <c r="AD635" s="581">
        <v>0</v>
      </c>
      <c r="AE635" s="580"/>
      <c r="AF635" s="581">
        <v>0</v>
      </c>
      <c r="AG635" s="580"/>
      <c r="AH635" s="587"/>
      <c r="AI635" s="580"/>
      <c r="AJ635" s="581">
        <v>0</v>
      </c>
    </row>
    <row r="636" spans="1:36">
      <c r="A636" s="580"/>
      <c r="B636" s="580"/>
      <c r="C636" s="580"/>
      <c r="D636" s="580"/>
      <c r="E636" s="580" t="s">
        <v>4089</v>
      </c>
      <c r="F636" s="580" t="s">
        <v>4053</v>
      </c>
      <c r="G636" s="580"/>
      <c r="H636" s="580" t="s">
        <v>4090</v>
      </c>
      <c r="I636" s="580"/>
      <c r="J636" s="580" t="s">
        <v>4091</v>
      </c>
      <c r="K636" s="580"/>
      <c r="L636" s="580"/>
      <c r="M636" s="580"/>
      <c r="N636" s="580"/>
      <c r="O636" s="580"/>
      <c r="P636" s="581"/>
      <c r="Q636" s="580"/>
      <c r="R636" s="581"/>
      <c r="S636" s="580"/>
      <c r="T636" s="581">
        <v>0</v>
      </c>
      <c r="U636" s="580"/>
      <c r="V636" s="581">
        <v>0</v>
      </c>
      <c r="W636" s="580"/>
      <c r="X636" s="581">
        <v>0</v>
      </c>
      <c r="Y636" s="580"/>
      <c r="Z636" s="581">
        <v>0</v>
      </c>
      <c r="AA636" s="580"/>
      <c r="AB636" s="580"/>
      <c r="AC636" s="580"/>
      <c r="AD636" s="581">
        <v>0</v>
      </c>
      <c r="AE636" s="580"/>
      <c r="AF636" s="581">
        <v>0</v>
      </c>
      <c r="AG636" s="580"/>
      <c r="AH636" s="587"/>
      <c r="AI636" s="580"/>
      <c r="AJ636" s="581">
        <v>0</v>
      </c>
    </row>
    <row r="637" spans="1:36">
      <c r="A637" s="580"/>
      <c r="B637" s="580"/>
      <c r="C637" s="580"/>
      <c r="D637" s="580"/>
      <c r="E637" s="580" t="s">
        <v>4092</v>
      </c>
      <c r="F637" s="580" t="s">
        <v>4053</v>
      </c>
      <c r="G637" s="580"/>
      <c r="H637" s="580" t="s">
        <v>4093</v>
      </c>
      <c r="I637" s="580"/>
      <c r="J637" s="580" t="s">
        <v>4094</v>
      </c>
      <c r="K637" s="580"/>
      <c r="L637" s="580"/>
      <c r="M637" s="580"/>
      <c r="N637" s="580"/>
      <c r="O637" s="580"/>
      <c r="P637" s="581"/>
      <c r="Q637" s="580"/>
      <c r="R637" s="581"/>
      <c r="S637" s="580"/>
      <c r="T637" s="581">
        <v>0</v>
      </c>
      <c r="U637" s="580"/>
      <c r="V637" s="581">
        <v>0</v>
      </c>
      <c r="W637" s="580"/>
      <c r="X637" s="581">
        <v>0</v>
      </c>
      <c r="Y637" s="580"/>
      <c r="Z637" s="581">
        <v>0</v>
      </c>
      <c r="AA637" s="580"/>
      <c r="AB637" s="580"/>
      <c r="AC637" s="580"/>
      <c r="AD637" s="581">
        <v>0</v>
      </c>
      <c r="AE637" s="580"/>
      <c r="AF637" s="581">
        <v>0</v>
      </c>
      <c r="AG637" s="580"/>
      <c r="AH637" s="587"/>
      <c r="AI637" s="580"/>
      <c r="AJ637" s="581">
        <v>0</v>
      </c>
    </row>
    <row r="638" spans="1:36">
      <c r="A638" s="580"/>
      <c r="B638" s="580"/>
      <c r="C638" s="580"/>
      <c r="D638" s="580"/>
      <c r="E638" s="580" t="s">
        <v>4095</v>
      </c>
      <c r="F638" s="580" t="s">
        <v>4053</v>
      </c>
      <c r="G638" s="580"/>
      <c r="H638" s="580" t="s">
        <v>4096</v>
      </c>
      <c r="I638" s="580"/>
      <c r="J638" s="580" t="s">
        <v>4097</v>
      </c>
      <c r="K638" s="580"/>
      <c r="L638" s="580"/>
      <c r="M638" s="580"/>
      <c r="N638" s="580"/>
      <c r="O638" s="580"/>
      <c r="P638" s="581"/>
      <c r="Q638" s="580"/>
      <c r="R638" s="581"/>
      <c r="S638" s="580"/>
      <c r="T638" s="581">
        <v>0</v>
      </c>
      <c r="U638" s="580"/>
      <c r="V638" s="581">
        <v>0</v>
      </c>
      <c r="W638" s="580"/>
      <c r="X638" s="581">
        <v>0</v>
      </c>
      <c r="Y638" s="580"/>
      <c r="Z638" s="581">
        <v>0</v>
      </c>
      <c r="AA638" s="580"/>
      <c r="AB638" s="580"/>
      <c r="AC638" s="580"/>
      <c r="AD638" s="581">
        <v>0</v>
      </c>
      <c r="AE638" s="580"/>
      <c r="AF638" s="581">
        <v>0</v>
      </c>
      <c r="AG638" s="580"/>
      <c r="AH638" s="587"/>
      <c r="AI638" s="580"/>
      <c r="AJ638" s="581">
        <v>0</v>
      </c>
    </row>
    <row r="639" spans="1:36">
      <c r="A639" s="580"/>
      <c r="B639" s="580"/>
      <c r="C639" s="580"/>
      <c r="D639" s="580"/>
      <c r="E639" s="580" t="s">
        <v>4098</v>
      </c>
      <c r="F639" s="580" t="s">
        <v>4053</v>
      </c>
      <c r="G639" s="580"/>
      <c r="H639" s="580" t="s">
        <v>4099</v>
      </c>
      <c r="I639" s="580"/>
      <c r="J639" s="580" t="s">
        <v>4100</v>
      </c>
      <c r="K639" s="580"/>
      <c r="L639" s="580"/>
      <c r="M639" s="580"/>
      <c r="N639" s="580"/>
      <c r="O639" s="580"/>
      <c r="P639" s="581"/>
      <c r="Q639" s="580"/>
      <c r="R639" s="581"/>
      <c r="S639" s="580"/>
      <c r="T639" s="581">
        <v>0</v>
      </c>
      <c r="U639" s="580"/>
      <c r="V639" s="581">
        <v>0</v>
      </c>
      <c r="W639" s="580"/>
      <c r="X639" s="581">
        <v>0</v>
      </c>
      <c r="Y639" s="580"/>
      <c r="Z639" s="581">
        <v>0</v>
      </c>
      <c r="AA639" s="580"/>
      <c r="AB639" s="580"/>
      <c r="AC639" s="580"/>
      <c r="AD639" s="581">
        <v>0</v>
      </c>
      <c r="AE639" s="580"/>
      <c r="AF639" s="581">
        <v>0</v>
      </c>
      <c r="AG639" s="580"/>
      <c r="AH639" s="587"/>
      <c r="AI639" s="580"/>
      <c r="AJ639" s="581">
        <v>0</v>
      </c>
    </row>
    <row r="640" spans="1:36">
      <c r="A640" s="580"/>
      <c r="B640" s="580"/>
      <c r="C640" s="580"/>
      <c r="D640" s="580"/>
      <c r="E640" s="580" t="s">
        <v>4101</v>
      </c>
      <c r="F640" s="580" t="s">
        <v>4053</v>
      </c>
      <c r="G640" s="580"/>
      <c r="H640" s="580" t="s">
        <v>4102</v>
      </c>
      <c r="I640" s="580"/>
      <c r="J640" s="580" t="s">
        <v>4103</v>
      </c>
      <c r="K640" s="580"/>
      <c r="L640" s="580"/>
      <c r="M640" s="580"/>
      <c r="N640" s="580"/>
      <c r="O640" s="580"/>
      <c r="P640" s="581"/>
      <c r="Q640" s="580"/>
      <c r="R640" s="581"/>
      <c r="S640" s="580"/>
      <c r="T640" s="581">
        <v>0</v>
      </c>
      <c r="U640" s="580"/>
      <c r="V640" s="581">
        <v>0</v>
      </c>
      <c r="W640" s="580"/>
      <c r="X640" s="581">
        <v>0</v>
      </c>
      <c r="Y640" s="580"/>
      <c r="Z640" s="581">
        <v>0</v>
      </c>
      <c r="AA640" s="580"/>
      <c r="AB640" s="580"/>
      <c r="AC640" s="580"/>
      <c r="AD640" s="581">
        <v>0</v>
      </c>
      <c r="AE640" s="580"/>
      <c r="AF640" s="581">
        <v>0</v>
      </c>
      <c r="AG640" s="580"/>
      <c r="AH640" s="587"/>
      <c r="AI640" s="580"/>
      <c r="AJ640" s="581">
        <v>0</v>
      </c>
    </row>
    <row r="641" spans="1:36">
      <c r="A641" s="580"/>
      <c r="B641" s="580"/>
      <c r="C641" s="580"/>
      <c r="D641" s="580"/>
      <c r="E641" s="580" t="s">
        <v>4104</v>
      </c>
      <c r="F641" s="580" t="s">
        <v>4053</v>
      </c>
      <c r="G641" s="580"/>
      <c r="H641" s="580" t="s">
        <v>4105</v>
      </c>
      <c r="I641" s="580"/>
      <c r="J641" s="580" t="s">
        <v>4106</v>
      </c>
      <c r="K641" s="580"/>
      <c r="L641" s="580"/>
      <c r="M641" s="580"/>
      <c r="N641" s="580"/>
      <c r="O641" s="580"/>
      <c r="P641" s="581"/>
      <c r="Q641" s="580"/>
      <c r="R641" s="581"/>
      <c r="S641" s="580"/>
      <c r="T641" s="581">
        <v>0</v>
      </c>
      <c r="U641" s="580"/>
      <c r="V641" s="581">
        <v>0</v>
      </c>
      <c r="W641" s="580"/>
      <c r="X641" s="581">
        <v>0</v>
      </c>
      <c r="Y641" s="580"/>
      <c r="Z641" s="581">
        <v>0</v>
      </c>
      <c r="AA641" s="580"/>
      <c r="AB641" s="580"/>
      <c r="AC641" s="580"/>
      <c r="AD641" s="581">
        <v>0</v>
      </c>
      <c r="AE641" s="580"/>
      <c r="AF641" s="581">
        <v>0</v>
      </c>
      <c r="AG641" s="580"/>
      <c r="AH641" s="587"/>
      <c r="AI641" s="580"/>
      <c r="AJ641" s="581">
        <v>0</v>
      </c>
    </row>
    <row r="642" spans="1:36">
      <c r="A642" s="580"/>
      <c r="B642" s="580"/>
      <c r="C642" s="580"/>
      <c r="D642" s="580"/>
      <c r="E642" s="580" t="s">
        <v>4107</v>
      </c>
      <c r="F642" s="580" t="s">
        <v>4053</v>
      </c>
      <c r="G642" s="580"/>
      <c r="H642" s="580" t="s">
        <v>4108</v>
      </c>
      <c r="I642" s="580"/>
      <c r="J642" s="580" t="s">
        <v>4109</v>
      </c>
      <c r="K642" s="580"/>
      <c r="L642" s="580"/>
      <c r="M642" s="580"/>
      <c r="N642" s="580"/>
      <c r="O642" s="580"/>
      <c r="P642" s="581"/>
      <c r="Q642" s="580"/>
      <c r="R642" s="581"/>
      <c r="S642" s="580"/>
      <c r="T642" s="581">
        <v>0</v>
      </c>
      <c r="U642" s="580"/>
      <c r="V642" s="581">
        <v>0</v>
      </c>
      <c r="W642" s="580"/>
      <c r="X642" s="581">
        <v>0</v>
      </c>
      <c r="Y642" s="580"/>
      <c r="Z642" s="581">
        <v>0</v>
      </c>
      <c r="AA642" s="580"/>
      <c r="AB642" s="580"/>
      <c r="AC642" s="580"/>
      <c r="AD642" s="581">
        <v>0</v>
      </c>
      <c r="AE642" s="580"/>
      <c r="AF642" s="581">
        <v>0</v>
      </c>
      <c r="AG642" s="580"/>
      <c r="AH642" s="587"/>
      <c r="AI642" s="580"/>
      <c r="AJ642" s="581">
        <v>0</v>
      </c>
    </row>
    <row r="643" spans="1:36">
      <c r="A643" s="580"/>
      <c r="B643" s="580"/>
      <c r="C643" s="580"/>
      <c r="D643" s="580"/>
      <c r="E643" s="580" t="s">
        <v>4110</v>
      </c>
      <c r="F643" s="580" t="s">
        <v>4053</v>
      </c>
      <c r="G643" s="580"/>
      <c r="H643" s="580" t="s">
        <v>4111</v>
      </c>
      <c r="I643" s="580"/>
      <c r="J643" s="580" t="s">
        <v>4112</v>
      </c>
      <c r="K643" s="580"/>
      <c r="L643" s="580"/>
      <c r="M643" s="580"/>
      <c r="N643" s="580"/>
      <c r="O643" s="580"/>
      <c r="P643" s="581"/>
      <c r="Q643" s="580"/>
      <c r="R643" s="581"/>
      <c r="S643" s="580"/>
      <c r="T643" s="581">
        <v>0</v>
      </c>
      <c r="U643" s="580"/>
      <c r="V643" s="581">
        <v>0</v>
      </c>
      <c r="W643" s="580"/>
      <c r="X643" s="581">
        <v>0</v>
      </c>
      <c r="Y643" s="580"/>
      <c r="Z643" s="581">
        <v>0</v>
      </c>
      <c r="AA643" s="580"/>
      <c r="AB643" s="580"/>
      <c r="AC643" s="580"/>
      <c r="AD643" s="581">
        <v>0</v>
      </c>
      <c r="AE643" s="580"/>
      <c r="AF643" s="581">
        <v>0</v>
      </c>
      <c r="AG643" s="580"/>
      <c r="AH643" s="587"/>
      <c r="AI643" s="580"/>
      <c r="AJ643" s="581">
        <v>0</v>
      </c>
    </row>
    <row r="644" spans="1:36">
      <c r="A644" s="580"/>
      <c r="B644" s="580"/>
      <c r="C644" s="580"/>
      <c r="D644" s="580"/>
      <c r="E644" s="580" t="s">
        <v>4113</v>
      </c>
      <c r="F644" s="580" t="s">
        <v>4053</v>
      </c>
      <c r="G644" s="580"/>
      <c r="H644" s="580" t="s">
        <v>4114</v>
      </c>
      <c r="I644" s="580"/>
      <c r="J644" s="580" t="s">
        <v>4115</v>
      </c>
      <c r="K644" s="580"/>
      <c r="L644" s="580"/>
      <c r="M644" s="580"/>
      <c r="N644" s="580"/>
      <c r="O644" s="580"/>
      <c r="P644" s="581"/>
      <c r="Q644" s="580"/>
      <c r="R644" s="581"/>
      <c r="S644" s="580"/>
      <c r="T644" s="581">
        <v>0</v>
      </c>
      <c r="U644" s="580"/>
      <c r="V644" s="581">
        <v>0</v>
      </c>
      <c r="W644" s="580"/>
      <c r="X644" s="581">
        <v>0</v>
      </c>
      <c r="Y644" s="580"/>
      <c r="Z644" s="581">
        <v>0</v>
      </c>
      <c r="AA644" s="580"/>
      <c r="AB644" s="580"/>
      <c r="AC644" s="580"/>
      <c r="AD644" s="581">
        <v>0</v>
      </c>
      <c r="AE644" s="580"/>
      <c r="AF644" s="581">
        <v>0</v>
      </c>
      <c r="AG644" s="580"/>
      <c r="AH644" s="587"/>
      <c r="AI644" s="580"/>
      <c r="AJ644" s="581">
        <v>0</v>
      </c>
    </row>
    <row r="645" spans="1:36">
      <c r="A645" s="580"/>
      <c r="B645" s="580"/>
      <c r="C645" s="580"/>
      <c r="D645" s="580"/>
      <c r="E645" s="580" t="s">
        <v>4116</v>
      </c>
      <c r="F645" s="580" t="s">
        <v>4053</v>
      </c>
      <c r="G645" s="580"/>
      <c r="H645" s="580" t="s">
        <v>4117</v>
      </c>
      <c r="I645" s="580"/>
      <c r="J645" s="580" t="s">
        <v>4118</v>
      </c>
      <c r="K645" s="580"/>
      <c r="L645" s="580"/>
      <c r="M645" s="580"/>
      <c r="N645" s="580"/>
      <c r="O645" s="580"/>
      <c r="P645" s="581"/>
      <c r="Q645" s="580"/>
      <c r="R645" s="581"/>
      <c r="S645" s="580"/>
      <c r="T645" s="581">
        <v>0</v>
      </c>
      <c r="U645" s="580"/>
      <c r="V645" s="581">
        <v>0</v>
      </c>
      <c r="W645" s="580"/>
      <c r="X645" s="581">
        <v>0</v>
      </c>
      <c r="Y645" s="580"/>
      <c r="Z645" s="581">
        <v>0</v>
      </c>
      <c r="AA645" s="580"/>
      <c r="AB645" s="580"/>
      <c r="AC645" s="580"/>
      <c r="AD645" s="581">
        <v>0</v>
      </c>
      <c r="AE645" s="580"/>
      <c r="AF645" s="581">
        <v>0</v>
      </c>
      <c r="AG645" s="580"/>
      <c r="AH645" s="587"/>
      <c r="AI645" s="580"/>
      <c r="AJ645" s="581">
        <v>0</v>
      </c>
    </row>
    <row r="646" spans="1:36">
      <c r="A646" s="580"/>
      <c r="B646" s="580"/>
      <c r="C646" s="580"/>
      <c r="D646" s="580"/>
      <c r="E646" s="580" t="s">
        <v>4119</v>
      </c>
      <c r="F646" s="580" t="s">
        <v>4053</v>
      </c>
      <c r="G646" s="580"/>
      <c r="H646" s="580" t="s">
        <v>4120</v>
      </c>
      <c r="I646" s="580"/>
      <c r="J646" s="580" t="s">
        <v>4121</v>
      </c>
      <c r="K646" s="580"/>
      <c r="L646" s="580"/>
      <c r="M646" s="580"/>
      <c r="N646" s="580"/>
      <c r="O646" s="580"/>
      <c r="P646" s="581"/>
      <c r="Q646" s="580"/>
      <c r="R646" s="581"/>
      <c r="S646" s="580"/>
      <c r="T646" s="581">
        <v>0</v>
      </c>
      <c r="U646" s="580"/>
      <c r="V646" s="581">
        <v>0</v>
      </c>
      <c r="W646" s="580"/>
      <c r="X646" s="581">
        <v>0</v>
      </c>
      <c r="Y646" s="580"/>
      <c r="Z646" s="581">
        <v>0</v>
      </c>
      <c r="AA646" s="580"/>
      <c r="AB646" s="580"/>
      <c r="AC646" s="580"/>
      <c r="AD646" s="581">
        <v>0</v>
      </c>
      <c r="AE646" s="580"/>
      <c r="AF646" s="581">
        <v>0</v>
      </c>
      <c r="AG646" s="580"/>
      <c r="AH646" s="587"/>
      <c r="AI646" s="580"/>
      <c r="AJ646" s="581">
        <v>0</v>
      </c>
    </row>
    <row r="647" spans="1:36">
      <c r="A647" s="580"/>
      <c r="B647" s="580"/>
      <c r="C647" s="580"/>
      <c r="D647" s="580"/>
      <c r="E647" s="580" t="s">
        <v>4122</v>
      </c>
      <c r="F647" s="580" t="s">
        <v>4053</v>
      </c>
      <c r="G647" s="580"/>
      <c r="H647" s="580" t="s">
        <v>4123</v>
      </c>
      <c r="I647" s="580"/>
      <c r="J647" s="580" t="s">
        <v>4124</v>
      </c>
      <c r="K647" s="580"/>
      <c r="L647" s="580"/>
      <c r="M647" s="580"/>
      <c r="N647" s="580"/>
      <c r="O647" s="580"/>
      <c r="P647" s="581"/>
      <c r="Q647" s="580"/>
      <c r="R647" s="581"/>
      <c r="S647" s="580"/>
      <c r="T647" s="581">
        <v>0</v>
      </c>
      <c r="U647" s="580"/>
      <c r="V647" s="581">
        <v>0</v>
      </c>
      <c r="W647" s="580"/>
      <c r="X647" s="581">
        <v>0</v>
      </c>
      <c r="Y647" s="580"/>
      <c r="Z647" s="581">
        <v>0</v>
      </c>
      <c r="AA647" s="580"/>
      <c r="AB647" s="580"/>
      <c r="AC647" s="580"/>
      <c r="AD647" s="581">
        <v>0</v>
      </c>
      <c r="AE647" s="580"/>
      <c r="AF647" s="581">
        <v>0</v>
      </c>
      <c r="AG647" s="580"/>
      <c r="AH647" s="587"/>
      <c r="AI647" s="580"/>
      <c r="AJ647" s="581">
        <v>0</v>
      </c>
    </row>
    <row r="648" spans="1:36">
      <c r="A648" s="580"/>
      <c r="B648" s="580"/>
      <c r="C648" s="580"/>
      <c r="D648" s="580"/>
      <c r="E648" s="580" t="s">
        <v>4125</v>
      </c>
      <c r="F648" s="580" t="s">
        <v>4053</v>
      </c>
      <c r="G648" s="580"/>
      <c r="H648" s="580" t="s">
        <v>4126</v>
      </c>
      <c r="I648" s="580"/>
      <c r="J648" s="580" t="s">
        <v>4127</v>
      </c>
      <c r="K648" s="580"/>
      <c r="L648" s="580"/>
      <c r="M648" s="580"/>
      <c r="N648" s="580"/>
      <c r="O648" s="580"/>
      <c r="P648" s="581"/>
      <c r="Q648" s="580"/>
      <c r="R648" s="581"/>
      <c r="S648" s="580"/>
      <c r="T648" s="581">
        <v>0</v>
      </c>
      <c r="U648" s="580"/>
      <c r="V648" s="581">
        <v>0</v>
      </c>
      <c r="W648" s="580"/>
      <c r="X648" s="581">
        <v>0</v>
      </c>
      <c r="Y648" s="580"/>
      <c r="Z648" s="581">
        <v>0</v>
      </c>
      <c r="AA648" s="580"/>
      <c r="AB648" s="580"/>
      <c r="AC648" s="580"/>
      <c r="AD648" s="581">
        <v>0</v>
      </c>
      <c r="AE648" s="580"/>
      <c r="AF648" s="581">
        <v>0</v>
      </c>
      <c r="AG648" s="580"/>
      <c r="AH648" s="587"/>
      <c r="AI648" s="580"/>
      <c r="AJ648" s="581">
        <v>0</v>
      </c>
    </row>
    <row r="649" spans="1:36">
      <c r="A649" s="580"/>
      <c r="B649" s="580"/>
      <c r="C649" s="580"/>
      <c r="D649" s="580"/>
      <c r="E649" s="580" t="s">
        <v>4128</v>
      </c>
      <c r="F649" s="580" t="s">
        <v>4053</v>
      </c>
      <c r="G649" s="580"/>
      <c r="H649" s="580" t="s">
        <v>4129</v>
      </c>
      <c r="I649" s="580"/>
      <c r="J649" s="580" t="s">
        <v>4130</v>
      </c>
      <c r="K649" s="580"/>
      <c r="L649" s="580"/>
      <c r="M649" s="580"/>
      <c r="N649" s="580"/>
      <c r="O649" s="580"/>
      <c r="P649" s="581"/>
      <c r="Q649" s="580"/>
      <c r="R649" s="581"/>
      <c r="S649" s="580"/>
      <c r="T649" s="581">
        <v>0</v>
      </c>
      <c r="U649" s="580"/>
      <c r="V649" s="581">
        <v>0</v>
      </c>
      <c r="W649" s="580"/>
      <c r="X649" s="581">
        <v>0</v>
      </c>
      <c r="Y649" s="580"/>
      <c r="Z649" s="581">
        <v>0</v>
      </c>
      <c r="AA649" s="580"/>
      <c r="AB649" s="580"/>
      <c r="AC649" s="580"/>
      <c r="AD649" s="581">
        <v>0</v>
      </c>
      <c r="AE649" s="580"/>
      <c r="AF649" s="581">
        <v>0</v>
      </c>
      <c r="AG649" s="580"/>
      <c r="AH649" s="587"/>
      <c r="AI649" s="580"/>
      <c r="AJ649" s="581">
        <v>0</v>
      </c>
    </row>
    <row r="650" spans="1:36">
      <c r="A650" s="580"/>
      <c r="B650" s="580"/>
      <c r="C650" s="580"/>
      <c r="D650" s="580"/>
      <c r="E650" s="580" t="s">
        <v>4131</v>
      </c>
      <c r="F650" s="580" t="s">
        <v>4053</v>
      </c>
      <c r="G650" s="580"/>
      <c r="H650" s="580" t="s">
        <v>4132</v>
      </c>
      <c r="I650" s="580"/>
      <c r="J650" s="580" t="s">
        <v>4133</v>
      </c>
      <c r="K650" s="580"/>
      <c r="L650" s="580"/>
      <c r="M650" s="580"/>
      <c r="N650" s="580"/>
      <c r="O650" s="580"/>
      <c r="P650" s="581"/>
      <c r="Q650" s="580"/>
      <c r="R650" s="581"/>
      <c r="S650" s="580"/>
      <c r="T650" s="581">
        <v>0</v>
      </c>
      <c r="U650" s="580"/>
      <c r="V650" s="581">
        <v>0</v>
      </c>
      <c r="W650" s="580"/>
      <c r="X650" s="581">
        <v>0</v>
      </c>
      <c r="Y650" s="580"/>
      <c r="Z650" s="581">
        <v>0</v>
      </c>
      <c r="AA650" s="580"/>
      <c r="AB650" s="580"/>
      <c r="AC650" s="580"/>
      <c r="AD650" s="581">
        <v>0</v>
      </c>
      <c r="AE650" s="580"/>
      <c r="AF650" s="581">
        <v>0</v>
      </c>
      <c r="AG650" s="580"/>
      <c r="AH650" s="587"/>
      <c r="AI650" s="580"/>
      <c r="AJ650" s="581">
        <v>0</v>
      </c>
    </row>
    <row r="651" spans="1:36">
      <c r="A651" s="580"/>
      <c r="B651" s="580"/>
      <c r="C651" s="580"/>
      <c r="D651" s="580"/>
      <c r="E651" s="580" t="s">
        <v>4134</v>
      </c>
      <c r="F651" s="580" t="s">
        <v>4053</v>
      </c>
      <c r="G651" s="580"/>
      <c r="H651" s="580" t="s">
        <v>4135</v>
      </c>
      <c r="I651" s="580"/>
      <c r="J651" s="580" t="s">
        <v>4136</v>
      </c>
      <c r="K651" s="580"/>
      <c r="L651" s="580"/>
      <c r="M651" s="580"/>
      <c r="N651" s="580"/>
      <c r="O651" s="580"/>
      <c r="P651" s="581"/>
      <c r="Q651" s="580"/>
      <c r="R651" s="581"/>
      <c r="S651" s="580"/>
      <c r="T651" s="581">
        <v>0</v>
      </c>
      <c r="U651" s="580"/>
      <c r="V651" s="581">
        <v>0</v>
      </c>
      <c r="W651" s="580"/>
      <c r="X651" s="581">
        <v>0</v>
      </c>
      <c r="Y651" s="580"/>
      <c r="Z651" s="581">
        <v>0</v>
      </c>
      <c r="AA651" s="580"/>
      <c r="AB651" s="580"/>
      <c r="AC651" s="580"/>
      <c r="AD651" s="581">
        <v>0</v>
      </c>
      <c r="AE651" s="580"/>
      <c r="AF651" s="581">
        <v>0</v>
      </c>
      <c r="AG651" s="580"/>
      <c r="AH651" s="587"/>
      <c r="AI651" s="580"/>
      <c r="AJ651" s="581">
        <v>0</v>
      </c>
    </row>
    <row r="652" spans="1:36">
      <c r="A652" s="580"/>
      <c r="B652" s="580"/>
      <c r="C652" s="580"/>
      <c r="D652" s="580"/>
      <c r="E652" s="580" t="s">
        <v>4137</v>
      </c>
      <c r="F652" s="580" t="s">
        <v>4053</v>
      </c>
      <c r="G652" s="580"/>
      <c r="H652" s="580" t="s">
        <v>4138</v>
      </c>
      <c r="I652" s="580"/>
      <c r="J652" s="580" t="s">
        <v>4139</v>
      </c>
      <c r="K652" s="580"/>
      <c r="L652" s="580"/>
      <c r="M652" s="580"/>
      <c r="N652" s="580"/>
      <c r="O652" s="580"/>
      <c r="P652" s="581"/>
      <c r="Q652" s="580"/>
      <c r="R652" s="581"/>
      <c r="S652" s="580"/>
      <c r="T652" s="581">
        <v>0</v>
      </c>
      <c r="U652" s="580"/>
      <c r="V652" s="581">
        <v>0</v>
      </c>
      <c r="W652" s="580"/>
      <c r="X652" s="581">
        <v>0</v>
      </c>
      <c r="Y652" s="580"/>
      <c r="Z652" s="581">
        <v>0</v>
      </c>
      <c r="AA652" s="580"/>
      <c r="AB652" s="580"/>
      <c r="AC652" s="580"/>
      <c r="AD652" s="581">
        <v>0</v>
      </c>
      <c r="AE652" s="580"/>
      <c r="AF652" s="581">
        <v>0</v>
      </c>
      <c r="AG652" s="580"/>
      <c r="AH652" s="587"/>
      <c r="AI652" s="580"/>
      <c r="AJ652" s="581">
        <v>0</v>
      </c>
    </row>
    <row r="653" spans="1:36">
      <c r="A653" s="580"/>
      <c r="B653" s="580"/>
      <c r="C653" s="580"/>
      <c r="D653" s="580"/>
      <c r="E653" s="580" t="s">
        <v>4140</v>
      </c>
      <c r="F653" s="580" t="s">
        <v>4053</v>
      </c>
      <c r="G653" s="580"/>
      <c r="H653" s="580" t="s">
        <v>4141</v>
      </c>
      <c r="I653" s="580"/>
      <c r="J653" s="580" t="s">
        <v>4142</v>
      </c>
      <c r="K653" s="580"/>
      <c r="L653" s="580"/>
      <c r="M653" s="580"/>
      <c r="N653" s="580"/>
      <c r="O653" s="580"/>
      <c r="P653" s="581"/>
      <c r="Q653" s="580"/>
      <c r="R653" s="581"/>
      <c r="S653" s="580"/>
      <c r="T653" s="581">
        <v>0</v>
      </c>
      <c r="U653" s="580"/>
      <c r="V653" s="581">
        <v>0</v>
      </c>
      <c r="W653" s="580"/>
      <c r="X653" s="581">
        <v>0</v>
      </c>
      <c r="Y653" s="580"/>
      <c r="Z653" s="581">
        <v>0</v>
      </c>
      <c r="AA653" s="580"/>
      <c r="AB653" s="580"/>
      <c r="AC653" s="580"/>
      <c r="AD653" s="581">
        <v>0</v>
      </c>
      <c r="AE653" s="580"/>
      <c r="AF653" s="581">
        <v>0</v>
      </c>
      <c r="AG653" s="580"/>
      <c r="AH653" s="587"/>
      <c r="AI653" s="580"/>
      <c r="AJ653" s="581">
        <v>0</v>
      </c>
    </row>
    <row r="654" spans="1:36">
      <c r="A654" s="580"/>
      <c r="B654" s="580"/>
      <c r="C654" s="580"/>
      <c r="D654" s="580"/>
      <c r="E654" s="580" t="s">
        <v>4143</v>
      </c>
      <c r="F654" s="580" t="s">
        <v>4053</v>
      </c>
      <c r="G654" s="580"/>
      <c r="H654" s="580" t="s">
        <v>4144</v>
      </c>
      <c r="I654" s="580"/>
      <c r="J654" s="580" t="s">
        <v>4145</v>
      </c>
      <c r="K654" s="580"/>
      <c r="L654" s="580"/>
      <c r="M654" s="580"/>
      <c r="N654" s="580"/>
      <c r="O654" s="580"/>
      <c r="P654" s="581"/>
      <c r="Q654" s="580"/>
      <c r="R654" s="581"/>
      <c r="S654" s="580"/>
      <c r="T654" s="581">
        <v>0</v>
      </c>
      <c r="U654" s="580"/>
      <c r="V654" s="581">
        <v>0</v>
      </c>
      <c r="W654" s="580"/>
      <c r="X654" s="581">
        <v>0</v>
      </c>
      <c r="Y654" s="580"/>
      <c r="Z654" s="581">
        <v>0</v>
      </c>
      <c r="AA654" s="580"/>
      <c r="AB654" s="580"/>
      <c r="AC654" s="580"/>
      <c r="AD654" s="581">
        <v>0</v>
      </c>
      <c r="AE654" s="580"/>
      <c r="AF654" s="581">
        <v>0</v>
      </c>
      <c r="AG654" s="580"/>
      <c r="AH654" s="587"/>
      <c r="AI654" s="580"/>
      <c r="AJ654" s="581">
        <v>0</v>
      </c>
    </row>
    <row r="655" spans="1:36">
      <c r="A655" s="580"/>
      <c r="B655" s="580"/>
      <c r="C655" s="580"/>
      <c r="D655" s="580"/>
      <c r="E655" s="580" t="s">
        <v>4146</v>
      </c>
      <c r="F655" s="580" t="s">
        <v>4053</v>
      </c>
      <c r="G655" s="580"/>
      <c r="H655" s="580" t="s">
        <v>4147</v>
      </c>
      <c r="I655" s="580"/>
      <c r="J655" s="580" t="s">
        <v>4148</v>
      </c>
      <c r="K655" s="580"/>
      <c r="L655" s="580"/>
      <c r="M655" s="580"/>
      <c r="N655" s="580"/>
      <c r="O655" s="580"/>
      <c r="P655" s="581"/>
      <c r="Q655" s="580"/>
      <c r="R655" s="581"/>
      <c r="S655" s="580"/>
      <c r="T655" s="581">
        <v>0</v>
      </c>
      <c r="U655" s="580"/>
      <c r="V655" s="581">
        <v>0</v>
      </c>
      <c r="W655" s="580"/>
      <c r="X655" s="581">
        <v>0</v>
      </c>
      <c r="Y655" s="580"/>
      <c r="Z655" s="581">
        <v>0</v>
      </c>
      <c r="AA655" s="580"/>
      <c r="AB655" s="580"/>
      <c r="AC655" s="580"/>
      <c r="AD655" s="581">
        <v>0</v>
      </c>
      <c r="AE655" s="580"/>
      <c r="AF655" s="581">
        <v>0</v>
      </c>
      <c r="AG655" s="580"/>
      <c r="AH655" s="587"/>
      <c r="AI655" s="580"/>
      <c r="AJ655" s="581">
        <v>0</v>
      </c>
    </row>
    <row r="656" spans="1:36">
      <c r="A656" s="580"/>
      <c r="B656" s="580"/>
      <c r="C656" s="580"/>
      <c r="D656" s="580"/>
      <c r="E656" s="580" t="s">
        <v>4149</v>
      </c>
      <c r="F656" s="580" t="s">
        <v>4053</v>
      </c>
      <c r="G656" s="580"/>
      <c r="H656" s="580" t="s">
        <v>4150</v>
      </c>
      <c r="I656" s="580"/>
      <c r="J656" s="580" t="s">
        <v>4151</v>
      </c>
      <c r="K656" s="580"/>
      <c r="L656" s="580"/>
      <c r="M656" s="580"/>
      <c r="N656" s="580"/>
      <c r="O656" s="580"/>
      <c r="P656" s="581"/>
      <c r="Q656" s="580"/>
      <c r="R656" s="581"/>
      <c r="S656" s="580"/>
      <c r="T656" s="581">
        <v>0</v>
      </c>
      <c r="U656" s="580"/>
      <c r="V656" s="581">
        <v>0</v>
      </c>
      <c r="W656" s="580"/>
      <c r="X656" s="581">
        <v>0</v>
      </c>
      <c r="Y656" s="580"/>
      <c r="Z656" s="581">
        <v>0</v>
      </c>
      <c r="AA656" s="580"/>
      <c r="AB656" s="580"/>
      <c r="AC656" s="580"/>
      <c r="AD656" s="581">
        <v>0</v>
      </c>
      <c r="AE656" s="580"/>
      <c r="AF656" s="581">
        <v>0</v>
      </c>
      <c r="AG656" s="580"/>
      <c r="AH656" s="587"/>
      <c r="AI656" s="580"/>
      <c r="AJ656" s="581">
        <v>0</v>
      </c>
    </row>
    <row r="657" spans="1:36">
      <c r="A657" s="580"/>
      <c r="B657" s="580"/>
      <c r="C657" s="580"/>
      <c r="D657" s="580"/>
      <c r="E657" s="580" t="s">
        <v>4152</v>
      </c>
      <c r="F657" s="580" t="s">
        <v>4053</v>
      </c>
      <c r="G657" s="580"/>
      <c r="H657" s="580" t="s">
        <v>4153</v>
      </c>
      <c r="I657" s="580"/>
      <c r="J657" s="580" t="s">
        <v>4154</v>
      </c>
      <c r="K657" s="580"/>
      <c r="L657" s="580"/>
      <c r="M657" s="580"/>
      <c r="N657" s="580"/>
      <c r="O657" s="580"/>
      <c r="P657" s="581"/>
      <c r="Q657" s="580"/>
      <c r="R657" s="581"/>
      <c r="S657" s="580"/>
      <c r="T657" s="581">
        <v>0</v>
      </c>
      <c r="U657" s="580"/>
      <c r="V657" s="581">
        <v>0</v>
      </c>
      <c r="W657" s="580"/>
      <c r="X657" s="581">
        <v>0</v>
      </c>
      <c r="Y657" s="580"/>
      <c r="Z657" s="581">
        <v>0</v>
      </c>
      <c r="AA657" s="580"/>
      <c r="AB657" s="580"/>
      <c r="AC657" s="580"/>
      <c r="AD657" s="581">
        <v>0</v>
      </c>
      <c r="AE657" s="580"/>
      <c r="AF657" s="581">
        <v>0</v>
      </c>
      <c r="AG657" s="580"/>
      <c r="AH657" s="587"/>
      <c r="AI657" s="580"/>
      <c r="AJ657" s="581">
        <v>0</v>
      </c>
    </row>
    <row r="658" spans="1:36">
      <c r="A658" s="580"/>
      <c r="B658" s="580"/>
      <c r="C658" s="580"/>
      <c r="D658" s="580"/>
      <c r="E658" s="580" t="s">
        <v>4155</v>
      </c>
      <c r="F658" s="580" t="s">
        <v>4053</v>
      </c>
      <c r="G658" s="580"/>
      <c r="H658" s="580" t="s">
        <v>4156</v>
      </c>
      <c r="I658" s="580"/>
      <c r="J658" s="580" t="s">
        <v>4157</v>
      </c>
      <c r="K658" s="580"/>
      <c r="L658" s="580"/>
      <c r="M658" s="580"/>
      <c r="N658" s="580"/>
      <c r="O658" s="580"/>
      <c r="P658" s="581"/>
      <c r="Q658" s="580"/>
      <c r="R658" s="581"/>
      <c r="S658" s="580"/>
      <c r="T658" s="581">
        <v>0</v>
      </c>
      <c r="U658" s="580"/>
      <c r="V658" s="581">
        <v>0</v>
      </c>
      <c r="W658" s="580"/>
      <c r="X658" s="581">
        <v>0</v>
      </c>
      <c r="Y658" s="580"/>
      <c r="Z658" s="581">
        <v>0</v>
      </c>
      <c r="AA658" s="580"/>
      <c r="AB658" s="580"/>
      <c r="AC658" s="580"/>
      <c r="AD658" s="581">
        <v>0</v>
      </c>
      <c r="AE658" s="580"/>
      <c r="AF658" s="581">
        <v>0</v>
      </c>
      <c r="AG658" s="580"/>
      <c r="AH658" s="587"/>
      <c r="AI658" s="580"/>
      <c r="AJ658" s="581">
        <v>0</v>
      </c>
    </row>
    <row r="659" spans="1:36">
      <c r="A659" s="580"/>
      <c r="B659" s="580"/>
      <c r="C659" s="580"/>
      <c r="D659" s="580"/>
      <c r="E659" s="580" t="s">
        <v>4158</v>
      </c>
      <c r="F659" s="580" t="s">
        <v>4053</v>
      </c>
      <c r="G659" s="580"/>
      <c r="H659" s="580" t="s">
        <v>4159</v>
      </c>
      <c r="I659" s="580"/>
      <c r="J659" s="580" t="s">
        <v>4160</v>
      </c>
      <c r="K659" s="580"/>
      <c r="L659" s="580"/>
      <c r="M659" s="580"/>
      <c r="N659" s="580"/>
      <c r="O659" s="580"/>
      <c r="P659" s="581"/>
      <c r="Q659" s="580"/>
      <c r="R659" s="581"/>
      <c r="S659" s="580"/>
      <c r="T659" s="581">
        <v>0</v>
      </c>
      <c r="U659" s="580"/>
      <c r="V659" s="581">
        <v>0</v>
      </c>
      <c r="W659" s="580"/>
      <c r="X659" s="581">
        <v>0</v>
      </c>
      <c r="Y659" s="580"/>
      <c r="Z659" s="581">
        <v>0</v>
      </c>
      <c r="AA659" s="580"/>
      <c r="AB659" s="580"/>
      <c r="AC659" s="580"/>
      <c r="AD659" s="581">
        <v>0</v>
      </c>
      <c r="AE659" s="580"/>
      <c r="AF659" s="581">
        <v>0</v>
      </c>
      <c r="AG659" s="580"/>
      <c r="AH659" s="587"/>
      <c r="AI659" s="580"/>
      <c r="AJ659" s="581">
        <v>0</v>
      </c>
    </row>
    <row r="660" spans="1:36">
      <c r="A660" s="580"/>
      <c r="B660" s="580"/>
      <c r="C660" s="580"/>
      <c r="D660" s="580"/>
      <c r="E660" s="580" t="s">
        <v>4161</v>
      </c>
      <c r="F660" s="580" t="s">
        <v>4053</v>
      </c>
      <c r="G660" s="580"/>
      <c r="H660" s="580" t="s">
        <v>4162</v>
      </c>
      <c r="I660" s="580"/>
      <c r="J660" s="580" t="s">
        <v>4163</v>
      </c>
      <c r="K660" s="580"/>
      <c r="L660" s="580"/>
      <c r="M660" s="580"/>
      <c r="N660" s="580"/>
      <c r="O660" s="580"/>
      <c r="P660" s="581"/>
      <c r="Q660" s="580"/>
      <c r="R660" s="581"/>
      <c r="S660" s="580"/>
      <c r="T660" s="581">
        <v>0</v>
      </c>
      <c r="U660" s="580"/>
      <c r="V660" s="581">
        <v>0</v>
      </c>
      <c r="W660" s="580"/>
      <c r="X660" s="581">
        <v>0</v>
      </c>
      <c r="Y660" s="580"/>
      <c r="Z660" s="581">
        <v>0</v>
      </c>
      <c r="AA660" s="580"/>
      <c r="AB660" s="580"/>
      <c r="AC660" s="580"/>
      <c r="AD660" s="581">
        <v>0</v>
      </c>
      <c r="AE660" s="580"/>
      <c r="AF660" s="581">
        <v>0</v>
      </c>
      <c r="AG660" s="580"/>
      <c r="AH660" s="587"/>
      <c r="AI660" s="580"/>
      <c r="AJ660" s="581">
        <v>0</v>
      </c>
    </row>
    <row r="661" spans="1:36">
      <c r="A661" s="580"/>
      <c r="B661" s="580"/>
      <c r="C661" s="580"/>
      <c r="D661" s="580"/>
      <c r="E661" s="580" t="s">
        <v>4164</v>
      </c>
      <c r="F661" s="580" t="s">
        <v>4053</v>
      </c>
      <c r="G661" s="580"/>
      <c r="H661" s="580" t="s">
        <v>4165</v>
      </c>
      <c r="I661" s="580"/>
      <c r="J661" s="580" t="s">
        <v>4166</v>
      </c>
      <c r="K661" s="580"/>
      <c r="L661" s="580"/>
      <c r="M661" s="580"/>
      <c r="N661" s="580"/>
      <c r="O661" s="580"/>
      <c r="P661" s="581"/>
      <c r="Q661" s="580"/>
      <c r="R661" s="581"/>
      <c r="S661" s="580"/>
      <c r="T661" s="581">
        <v>0</v>
      </c>
      <c r="U661" s="580"/>
      <c r="V661" s="581">
        <v>0</v>
      </c>
      <c r="W661" s="580"/>
      <c r="X661" s="581">
        <v>0</v>
      </c>
      <c r="Y661" s="580"/>
      <c r="Z661" s="581">
        <v>0</v>
      </c>
      <c r="AA661" s="580"/>
      <c r="AB661" s="580"/>
      <c r="AC661" s="580"/>
      <c r="AD661" s="581">
        <v>0</v>
      </c>
      <c r="AE661" s="580"/>
      <c r="AF661" s="581">
        <v>0</v>
      </c>
      <c r="AG661" s="580"/>
      <c r="AH661" s="587"/>
      <c r="AI661" s="580"/>
      <c r="AJ661" s="581">
        <v>0</v>
      </c>
    </row>
    <row r="662" spans="1:36">
      <c r="A662" s="580"/>
      <c r="B662" s="580"/>
      <c r="C662" s="580"/>
      <c r="D662" s="580"/>
      <c r="E662" s="580" t="s">
        <v>4167</v>
      </c>
      <c r="F662" s="580" t="s">
        <v>4053</v>
      </c>
      <c r="G662" s="580"/>
      <c r="H662" s="580" t="s">
        <v>4168</v>
      </c>
      <c r="I662" s="580"/>
      <c r="J662" s="580" t="s">
        <v>4169</v>
      </c>
      <c r="K662" s="580"/>
      <c r="L662" s="580"/>
      <c r="M662" s="580"/>
      <c r="N662" s="580"/>
      <c r="O662" s="580"/>
      <c r="P662" s="581"/>
      <c r="Q662" s="580"/>
      <c r="R662" s="581"/>
      <c r="S662" s="580"/>
      <c r="T662" s="581">
        <v>0</v>
      </c>
      <c r="U662" s="580"/>
      <c r="V662" s="581">
        <v>0</v>
      </c>
      <c r="W662" s="580"/>
      <c r="X662" s="581">
        <v>0</v>
      </c>
      <c r="Y662" s="580"/>
      <c r="Z662" s="581">
        <v>0</v>
      </c>
      <c r="AA662" s="580"/>
      <c r="AB662" s="580"/>
      <c r="AC662" s="580"/>
      <c r="AD662" s="581">
        <v>0</v>
      </c>
      <c r="AE662" s="580"/>
      <c r="AF662" s="581">
        <v>0</v>
      </c>
      <c r="AG662" s="580"/>
      <c r="AH662" s="587"/>
      <c r="AI662" s="580"/>
      <c r="AJ662" s="581">
        <v>0</v>
      </c>
    </row>
    <row r="663" spans="1:36">
      <c r="A663" s="580"/>
      <c r="B663" s="580"/>
      <c r="C663" s="580"/>
      <c r="D663" s="580"/>
      <c r="E663" s="580" t="s">
        <v>4170</v>
      </c>
      <c r="F663" s="580" t="s">
        <v>4053</v>
      </c>
      <c r="G663" s="580"/>
      <c r="H663" s="580" t="s">
        <v>4171</v>
      </c>
      <c r="I663" s="580"/>
      <c r="J663" s="580" t="s">
        <v>4172</v>
      </c>
      <c r="K663" s="580"/>
      <c r="L663" s="580"/>
      <c r="M663" s="580"/>
      <c r="N663" s="580"/>
      <c r="O663" s="580"/>
      <c r="P663" s="581"/>
      <c r="Q663" s="580"/>
      <c r="R663" s="581"/>
      <c r="S663" s="580"/>
      <c r="T663" s="581">
        <v>0</v>
      </c>
      <c r="U663" s="580"/>
      <c r="V663" s="581">
        <v>0</v>
      </c>
      <c r="W663" s="580"/>
      <c r="X663" s="581">
        <v>0</v>
      </c>
      <c r="Y663" s="580"/>
      <c r="Z663" s="581">
        <v>0</v>
      </c>
      <c r="AA663" s="580"/>
      <c r="AB663" s="580"/>
      <c r="AC663" s="580"/>
      <c r="AD663" s="581">
        <v>0</v>
      </c>
      <c r="AE663" s="580"/>
      <c r="AF663" s="581">
        <v>0</v>
      </c>
      <c r="AG663" s="580"/>
      <c r="AH663" s="587"/>
      <c r="AI663" s="580"/>
      <c r="AJ663" s="581">
        <v>0</v>
      </c>
    </row>
    <row r="664" spans="1:36">
      <c r="A664" s="580"/>
      <c r="B664" s="580"/>
      <c r="C664" s="580"/>
      <c r="D664" s="580"/>
      <c r="E664" s="580" t="s">
        <v>4173</v>
      </c>
      <c r="F664" s="580" t="s">
        <v>4053</v>
      </c>
      <c r="G664" s="580"/>
      <c r="H664" s="580" t="s">
        <v>4174</v>
      </c>
      <c r="I664" s="580"/>
      <c r="J664" s="580" t="s">
        <v>4175</v>
      </c>
      <c r="K664" s="580"/>
      <c r="L664" s="580"/>
      <c r="M664" s="580"/>
      <c r="N664" s="580"/>
      <c r="O664" s="580"/>
      <c r="P664" s="581"/>
      <c r="Q664" s="580"/>
      <c r="R664" s="581"/>
      <c r="S664" s="580"/>
      <c r="T664" s="581">
        <v>0</v>
      </c>
      <c r="U664" s="580"/>
      <c r="V664" s="581">
        <v>0</v>
      </c>
      <c r="W664" s="580"/>
      <c r="X664" s="581">
        <v>0</v>
      </c>
      <c r="Y664" s="580"/>
      <c r="Z664" s="581">
        <v>0</v>
      </c>
      <c r="AA664" s="580"/>
      <c r="AB664" s="580"/>
      <c r="AC664" s="580"/>
      <c r="AD664" s="581">
        <v>0</v>
      </c>
      <c r="AE664" s="580"/>
      <c r="AF664" s="581">
        <v>0</v>
      </c>
      <c r="AG664" s="580"/>
      <c r="AH664" s="587"/>
      <c r="AI664" s="580"/>
      <c r="AJ664" s="581">
        <v>0</v>
      </c>
    </row>
    <row r="665" spans="1:36">
      <c r="A665" s="580"/>
      <c r="B665" s="580"/>
      <c r="C665" s="580"/>
      <c r="D665" s="580"/>
      <c r="E665" s="580" t="s">
        <v>4176</v>
      </c>
      <c r="F665" s="580" t="s">
        <v>4053</v>
      </c>
      <c r="G665" s="580"/>
      <c r="H665" s="580" t="s">
        <v>4177</v>
      </c>
      <c r="I665" s="580"/>
      <c r="J665" s="580" t="s">
        <v>4178</v>
      </c>
      <c r="K665" s="580"/>
      <c r="L665" s="580"/>
      <c r="M665" s="580"/>
      <c r="N665" s="580"/>
      <c r="O665" s="580"/>
      <c r="P665" s="581"/>
      <c r="Q665" s="580"/>
      <c r="R665" s="581"/>
      <c r="S665" s="580"/>
      <c r="T665" s="581">
        <v>0</v>
      </c>
      <c r="U665" s="580"/>
      <c r="V665" s="581">
        <v>0</v>
      </c>
      <c r="W665" s="580"/>
      <c r="X665" s="581">
        <v>0</v>
      </c>
      <c r="Y665" s="580"/>
      <c r="Z665" s="581">
        <v>0</v>
      </c>
      <c r="AA665" s="580"/>
      <c r="AB665" s="580"/>
      <c r="AC665" s="580"/>
      <c r="AD665" s="581">
        <v>0</v>
      </c>
      <c r="AE665" s="580"/>
      <c r="AF665" s="581">
        <v>0</v>
      </c>
      <c r="AG665" s="580"/>
      <c r="AH665" s="587"/>
      <c r="AI665" s="580"/>
      <c r="AJ665" s="581">
        <v>0</v>
      </c>
    </row>
    <row r="666" spans="1:36">
      <c r="A666" s="580"/>
      <c r="B666" s="580"/>
      <c r="C666" s="580"/>
      <c r="D666" s="580"/>
      <c r="E666" s="580" t="s">
        <v>4179</v>
      </c>
      <c r="F666" s="580" t="s">
        <v>4053</v>
      </c>
      <c r="G666" s="580"/>
      <c r="H666" s="580" t="s">
        <v>4180</v>
      </c>
      <c r="I666" s="580"/>
      <c r="J666" s="580" t="s">
        <v>4181</v>
      </c>
      <c r="K666" s="580"/>
      <c r="L666" s="580"/>
      <c r="M666" s="580"/>
      <c r="N666" s="580"/>
      <c r="O666" s="580"/>
      <c r="P666" s="581"/>
      <c r="Q666" s="580"/>
      <c r="R666" s="581"/>
      <c r="S666" s="580"/>
      <c r="T666" s="581">
        <v>0</v>
      </c>
      <c r="U666" s="580"/>
      <c r="V666" s="581">
        <v>0</v>
      </c>
      <c r="W666" s="580"/>
      <c r="X666" s="581">
        <v>0</v>
      </c>
      <c r="Y666" s="580"/>
      <c r="Z666" s="581">
        <v>0</v>
      </c>
      <c r="AA666" s="580"/>
      <c r="AB666" s="580"/>
      <c r="AC666" s="580"/>
      <c r="AD666" s="581">
        <v>0</v>
      </c>
      <c r="AE666" s="580"/>
      <c r="AF666" s="581">
        <v>0</v>
      </c>
      <c r="AG666" s="580"/>
      <c r="AH666" s="587"/>
      <c r="AI666" s="580"/>
      <c r="AJ666" s="581">
        <v>0</v>
      </c>
    </row>
    <row r="667" spans="1:36">
      <c r="A667" s="580"/>
      <c r="B667" s="580"/>
      <c r="C667" s="580"/>
      <c r="D667" s="580"/>
      <c r="E667" s="580" t="s">
        <v>4182</v>
      </c>
      <c r="F667" s="580" t="s">
        <v>4053</v>
      </c>
      <c r="G667" s="580"/>
      <c r="H667" s="580" t="s">
        <v>4183</v>
      </c>
      <c r="I667" s="580"/>
      <c r="J667" s="580" t="s">
        <v>4184</v>
      </c>
      <c r="K667" s="580"/>
      <c r="L667" s="580"/>
      <c r="M667" s="580"/>
      <c r="N667" s="580"/>
      <c r="O667" s="580"/>
      <c r="P667" s="581"/>
      <c r="Q667" s="580"/>
      <c r="R667" s="581"/>
      <c r="S667" s="580"/>
      <c r="T667" s="581">
        <v>0</v>
      </c>
      <c r="U667" s="580"/>
      <c r="V667" s="581">
        <v>0</v>
      </c>
      <c r="W667" s="580"/>
      <c r="X667" s="581">
        <v>0</v>
      </c>
      <c r="Y667" s="580"/>
      <c r="Z667" s="581">
        <v>0</v>
      </c>
      <c r="AA667" s="580"/>
      <c r="AB667" s="580"/>
      <c r="AC667" s="580"/>
      <c r="AD667" s="581">
        <v>0</v>
      </c>
      <c r="AE667" s="580"/>
      <c r="AF667" s="581">
        <v>0</v>
      </c>
      <c r="AG667" s="580"/>
      <c r="AH667" s="587"/>
      <c r="AI667" s="580"/>
      <c r="AJ667" s="581">
        <v>0</v>
      </c>
    </row>
    <row r="668" spans="1:36">
      <c r="A668" s="580"/>
      <c r="B668" s="580"/>
      <c r="C668" s="580"/>
      <c r="D668" s="580"/>
      <c r="E668" s="580" t="s">
        <v>4185</v>
      </c>
      <c r="F668" s="580" t="s">
        <v>4053</v>
      </c>
      <c r="G668" s="580"/>
      <c r="H668" s="580" t="s">
        <v>4186</v>
      </c>
      <c r="I668" s="580"/>
      <c r="J668" s="580" t="s">
        <v>4187</v>
      </c>
      <c r="K668" s="580"/>
      <c r="L668" s="580"/>
      <c r="M668" s="580"/>
      <c r="N668" s="580"/>
      <c r="O668" s="580"/>
      <c r="P668" s="581"/>
      <c r="Q668" s="580"/>
      <c r="R668" s="581"/>
      <c r="S668" s="580"/>
      <c r="T668" s="581">
        <v>0</v>
      </c>
      <c r="U668" s="580"/>
      <c r="V668" s="581">
        <v>0</v>
      </c>
      <c r="W668" s="580"/>
      <c r="X668" s="581">
        <v>0</v>
      </c>
      <c r="Y668" s="580"/>
      <c r="Z668" s="581">
        <v>0</v>
      </c>
      <c r="AA668" s="580"/>
      <c r="AB668" s="580"/>
      <c r="AC668" s="580"/>
      <c r="AD668" s="581">
        <v>0</v>
      </c>
      <c r="AE668" s="580"/>
      <c r="AF668" s="581">
        <v>0</v>
      </c>
      <c r="AG668" s="580"/>
      <c r="AH668" s="587"/>
      <c r="AI668" s="580"/>
      <c r="AJ668" s="581">
        <v>0</v>
      </c>
    </row>
    <row r="669" spans="1:36">
      <c r="A669" s="580"/>
      <c r="B669" s="580"/>
      <c r="C669" s="580"/>
      <c r="D669" s="580"/>
      <c r="E669" s="580" t="s">
        <v>4188</v>
      </c>
      <c r="F669" s="580" t="s">
        <v>4053</v>
      </c>
      <c r="G669" s="580"/>
      <c r="H669" s="580" t="s">
        <v>4189</v>
      </c>
      <c r="I669" s="580"/>
      <c r="J669" s="580" t="s">
        <v>4190</v>
      </c>
      <c r="K669" s="580"/>
      <c r="L669" s="580"/>
      <c r="M669" s="580"/>
      <c r="N669" s="580"/>
      <c r="O669" s="580"/>
      <c r="P669" s="581"/>
      <c r="Q669" s="580"/>
      <c r="R669" s="581"/>
      <c r="S669" s="580"/>
      <c r="T669" s="581">
        <v>0</v>
      </c>
      <c r="U669" s="580"/>
      <c r="V669" s="581">
        <v>0</v>
      </c>
      <c r="W669" s="580"/>
      <c r="X669" s="581">
        <v>0</v>
      </c>
      <c r="Y669" s="580"/>
      <c r="Z669" s="581">
        <v>0</v>
      </c>
      <c r="AA669" s="580"/>
      <c r="AB669" s="580"/>
      <c r="AC669" s="580"/>
      <c r="AD669" s="581">
        <v>0</v>
      </c>
      <c r="AE669" s="580"/>
      <c r="AF669" s="581">
        <v>0</v>
      </c>
      <c r="AG669" s="580"/>
      <c r="AH669" s="587"/>
      <c r="AI669" s="580"/>
      <c r="AJ669" s="581">
        <v>0</v>
      </c>
    </row>
    <row r="670" spans="1:36">
      <c r="A670" s="580"/>
      <c r="B670" s="580"/>
      <c r="C670" s="580"/>
      <c r="D670" s="580"/>
      <c r="E670" s="580" t="s">
        <v>4191</v>
      </c>
      <c r="F670" s="580" t="s">
        <v>4053</v>
      </c>
      <c r="G670" s="580"/>
      <c r="H670" s="580" t="s">
        <v>4192</v>
      </c>
      <c r="I670" s="580"/>
      <c r="J670" s="580" t="s">
        <v>4193</v>
      </c>
      <c r="K670" s="580"/>
      <c r="L670" s="580"/>
      <c r="M670" s="580"/>
      <c r="N670" s="580"/>
      <c r="O670" s="580"/>
      <c r="P670" s="581"/>
      <c r="Q670" s="580"/>
      <c r="R670" s="581"/>
      <c r="S670" s="580"/>
      <c r="T670" s="581">
        <v>0</v>
      </c>
      <c r="U670" s="580"/>
      <c r="V670" s="581">
        <v>0</v>
      </c>
      <c r="W670" s="580"/>
      <c r="X670" s="581">
        <v>0</v>
      </c>
      <c r="Y670" s="580"/>
      <c r="Z670" s="581">
        <v>0</v>
      </c>
      <c r="AA670" s="580"/>
      <c r="AB670" s="580"/>
      <c r="AC670" s="580"/>
      <c r="AD670" s="581">
        <v>0</v>
      </c>
      <c r="AE670" s="580"/>
      <c r="AF670" s="581">
        <v>0</v>
      </c>
      <c r="AG670" s="580"/>
      <c r="AH670" s="587"/>
      <c r="AI670" s="580"/>
      <c r="AJ670" s="581">
        <v>0</v>
      </c>
    </row>
    <row r="671" spans="1:36">
      <c r="A671" s="580"/>
      <c r="B671" s="580"/>
      <c r="C671" s="580"/>
      <c r="D671" s="580"/>
      <c r="E671" s="580" t="s">
        <v>4194</v>
      </c>
      <c r="F671" s="580" t="s">
        <v>4053</v>
      </c>
      <c r="G671" s="580"/>
      <c r="H671" s="580" t="s">
        <v>4195</v>
      </c>
      <c r="I671" s="580"/>
      <c r="J671" s="580" t="s">
        <v>4196</v>
      </c>
      <c r="K671" s="580"/>
      <c r="L671" s="580"/>
      <c r="M671" s="580"/>
      <c r="N671" s="580"/>
      <c r="O671" s="580"/>
      <c r="P671" s="581"/>
      <c r="Q671" s="580"/>
      <c r="R671" s="581"/>
      <c r="S671" s="580"/>
      <c r="T671" s="581">
        <v>0</v>
      </c>
      <c r="U671" s="580"/>
      <c r="V671" s="581">
        <v>0</v>
      </c>
      <c r="W671" s="580"/>
      <c r="X671" s="581">
        <v>0</v>
      </c>
      <c r="Y671" s="580"/>
      <c r="Z671" s="581">
        <v>0</v>
      </c>
      <c r="AA671" s="580"/>
      <c r="AB671" s="580"/>
      <c r="AC671" s="580"/>
      <c r="AD671" s="581">
        <v>0</v>
      </c>
      <c r="AE671" s="580"/>
      <c r="AF671" s="581">
        <v>0</v>
      </c>
      <c r="AG671" s="580"/>
      <c r="AH671" s="587"/>
      <c r="AI671" s="580"/>
      <c r="AJ671" s="581">
        <v>0</v>
      </c>
    </row>
    <row r="672" spans="1:36">
      <c r="A672" s="580"/>
      <c r="B672" s="580"/>
      <c r="C672" s="580"/>
      <c r="D672" s="580"/>
      <c r="E672" s="580" t="s">
        <v>4197</v>
      </c>
      <c r="F672" s="580" t="s">
        <v>4053</v>
      </c>
      <c r="G672" s="580"/>
      <c r="H672" s="580" t="s">
        <v>4198</v>
      </c>
      <c r="I672" s="580"/>
      <c r="J672" s="580" t="s">
        <v>4199</v>
      </c>
      <c r="K672" s="580"/>
      <c r="L672" s="580"/>
      <c r="M672" s="580"/>
      <c r="N672" s="580"/>
      <c r="O672" s="580"/>
      <c r="P672" s="581"/>
      <c r="Q672" s="580"/>
      <c r="R672" s="581"/>
      <c r="S672" s="580"/>
      <c r="T672" s="581">
        <v>0</v>
      </c>
      <c r="U672" s="580"/>
      <c r="V672" s="581">
        <v>0</v>
      </c>
      <c r="W672" s="580"/>
      <c r="X672" s="581">
        <v>0</v>
      </c>
      <c r="Y672" s="580"/>
      <c r="Z672" s="581">
        <v>0</v>
      </c>
      <c r="AA672" s="580"/>
      <c r="AB672" s="580"/>
      <c r="AC672" s="580"/>
      <c r="AD672" s="581">
        <v>0</v>
      </c>
      <c r="AE672" s="580"/>
      <c r="AF672" s="581">
        <v>0</v>
      </c>
      <c r="AG672" s="580"/>
      <c r="AH672" s="587"/>
      <c r="AI672" s="580"/>
      <c r="AJ672" s="581">
        <v>0</v>
      </c>
    </row>
    <row r="673" spans="1:36">
      <c r="A673" s="580"/>
      <c r="B673" s="580"/>
      <c r="C673" s="580"/>
      <c r="D673" s="580"/>
      <c r="E673" s="580" t="s">
        <v>4200</v>
      </c>
      <c r="F673" s="580" t="s">
        <v>4053</v>
      </c>
      <c r="G673" s="580"/>
      <c r="H673" s="580" t="s">
        <v>4201</v>
      </c>
      <c r="I673" s="580"/>
      <c r="J673" s="580" t="s">
        <v>4202</v>
      </c>
      <c r="K673" s="580"/>
      <c r="L673" s="580"/>
      <c r="M673" s="580"/>
      <c r="N673" s="580"/>
      <c r="O673" s="580"/>
      <c r="P673" s="581"/>
      <c r="Q673" s="580"/>
      <c r="R673" s="581"/>
      <c r="S673" s="580"/>
      <c r="T673" s="581">
        <v>0</v>
      </c>
      <c r="U673" s="580"/>
      <c r="V673" s="581">
        <v>0</v>
      </c>
      <c r="W673" s="580"/>
      <c r="X673" s="581">
        <v>0</v>
      </c>
      <c r="Y673" s="580"/>
      <c r="Z673" s="581">
        <v>0</v>
      </c>
      <c r="AA673" s="580"/>
      <c r="AB673" s="580"/>
      <c r="AC673" s="580"/>
      <c r="AD673" s="581">
        <v>0</v>
      </c>
      <c r="AE673" s="580"/>
      <c r="AF673" s="581">
        <v>0</v>
      </c>
      <c r="AG673" s="580"/>
      <c r="AH673" s="587"/>
      <c r="AI673" s="580"/>
      <c r="AJ673" s="581">
        <v>0</v>
      </c>
    </row>
    <row r="674" spans="1:36">
      <c r="A674" s="580"/>
      <c r="B674" s="580"/>
      <c r="C674" s="580"/>
      <c r="D674" s="580"/>
      <c r="E674" s="580" t="s">
        <v>4203</v>
      </c>
      <c r="F674" s="580" t="s">
        <v>4053</v>
      </c>
      <c r="G674" s="580"/>
      <c r="H674" s="580" t="s">
        <v>4204</v>
      </c>
      <c r="I674" s="580"/>
      <c r="J674" s="580" t="s">
        <v>4205</v>
      </c>
      <c r="K674" s="580"/>
      <c r="L674" s="580"/>
      <c r="M674" s="580"/>
      <c r="N674" s="580"/>
      <c r="O674" s="580"/>
      <c r="P674" s="581"/>
      <c r="Q674" s="580"/>
      <c r="R674" s="581"/>
      <c r="S674" s="580"/>
      <c r="T674" s="581">
        <v>0</v>
      </c>
      <c r="U674" s="580"/>
      <c r="V674" s="581">
        <v>0</v>
      </c>
      <c r="W674" s="580"/>
      <c r="X674" s="581">
        <v>0</v>
      </c>
      <c r="Y674" s="580"/>
      <c r="Z674" s="581">
        <v>0</v>
      </c>
      <c r="AA674" s="580"/>
      <c r="AB674" s="580"/>
      <c r="AC674" s="580"/>
      <c r="AD674" s="581">
        <v>0</v>
      </c>
      <c r="AE674" s="580"/>
      <c r="AF674" s="581">
        <v>0</v>
      </c>
      <c r="AG674" s="580"/>
      <c r="AH674" s="587"/>
      <c r="AI674" s="580"/>
      <c r="AJ674" s="581">
        <v>0</v>
      </c>
    </row>
    <row r="675" spans="1:36">
      <c r="A675" s="580"/>
      <c r="B675" s="580"/>
      <c r="C675" s="580"/>
      <c r="D675" s="580"/>
      <c r="E675" s="580" t="s">
        <v>4206</v>
      </c>
      <c r="F675" s="580" t="s">
        <v>4053</v>
      </c>
      <c r="G675" s="580"/>
      <c r="H675" s="580" t="s">
        <v>4207</v>
      </c>
      <c r="I675" s="580"/>
      <c r="J675" s="580" t="s">
        <v>4208</v>
      </c>
      <c r="K675" s="580"/>
      <c r="L675" s="580"/>
      <c r="M675" s="580"/>
      <c r="N675" s="580"/>
      <c r="O675" s="580"/>
      <c r="P675" s="581"/>
      <c r="Q675" s="580"/>
      <c r="R675" s="581"/>
      <c r="S675" s="580"/>
      <c r="T675" s="581">
        <v>0</v>
      </c>
      <c r="U675" s="580"/>
      <c r="V675" s="581">
        <v>0</v>
      </c>
      <c r="W675" s="580"/>
      <c r="X675" s="581">
        <v>0</v>
      </c>
      <c r="Y675" s="580"/>
      <c r="Z675" s="581">
        <v>0</v>
      </c>
      <c r="AA675" s="580"/>
      <c r="AB675" s="580"/>
      <c r="AC675" s="580"/>
      <c r="AD675" s="581">
        <v>0</v>
      </c>
      <c r="AE675" s="580"/>
      <c r="AF675" s="581">
        <v>0</v>
      </c>
      <c r="AG675" s="580"/>
      <c r="AH675" s="587"/>
      <c r="AI675" s="580"/>
      <c r="AJ675" s="581">
        <v>0</v>
      </c>
    </row>
    <row r="676" spans="1:36">
      <c r="A676" s="580"/>
      <c r="B676" s="580"/>
      <c r="C676" s="580"/>
      <c r="D676" s="580"/>
      <c r="E676" s="580" t="s">
        <v>4209</v>
      </c>
      <c r="F676" s="580" t="s">
        <v>4053</v>
      </c>
      <c r="G676" s="580"/>
      <c r="H676" s="580" t="s">
        <v>4210</v>
      </c>
      <c r="I676" s="580"/>
      <c r="J676" s="580" t="s">
        <v>4211</v>
      </c>
      <c r="K676" s="580"/>
      <c r="L676" s="580"/>
      <c r="M676" s="580"/>
      <c r="N676" s="580"/>
      <c r="O676" s="580"/>
      <c r="P676" s="581"/>
      <c r="Q676" s="580"/>
      <c r="R676" s="581"/>
      <c r="S676" s="580"/>
      <c r="T676" s="581">
        <v>0</v>
      </c>
      <c r="U676" s="580"/>
      <c r="V676" s="581">
        <v>0</v>
      </c>
      <c r="W676" s="580"/>
      <c r="X676" s="581">
        <v>0</v>
      </c>
      <c r="Y676" s="580"/>
      <c r="Z676" s="581">
        <v>0</v>
      </c>
      <c r="AA676" s="580"/>
      <c r="AB676" s="580"/>
      <c r="AC676" s="580"/>
      <c r="AD676" s="581">
        <v>0</v>
      </c>
      <c r="AE676" s="580"/>
      <c r="AF676" s="581">
        <v>0</v>
      </c>
      <c r="AG676" s="580"/>
      <c r="AH676" s="587"/>
      <c r="AI676" s="580"/>
      <c r="AJ676" s="581">
        <v>0</v>
      </c>
    </row>
    <row r="677" spans="1:36">
      <c r="A677" s="580"/>
      <c r="B677" s="580"/>
      <c r="C677" s="580"/>
      <c r="D677" s="580"/>
      <c r="E677" s="580" t="s">
        <v>4212</v>
      </c>
      <c r="F677" s="580" t="s">
        <v>4053</v>
      </c>
      <c r="G677" s="580"/>
      <c r="H677" s="580" t="s">
        <v>4213</v>
      </c>
      <c r="I677" s="580"/>
      <c r="J677" s="580" t="s">
        <v>4214</v>
      </c>
      <c r="K677" s="580"/>
      <c r="L677" s="580"/>
      <c r="M677" s="580"/>
      <c r="N677" s="580"/>
      <c r="O677" s="580"/>
      <c r="P677" s="581"/>
      <c r="Q677" s="580"/>
      <c r="R677" s="581"/>
      <c r="S677" s="580"/>
      <c r="T677" s="581">
        <v>0</v>
      </c>
      <c r="U677" s="580"/>
      <c r="V677" s="581">
        <v>0</v>
      </c>
      <c r="W677" s="580"/>
      <c r="X677" s="581">
        <v>0</v>
      </c>
      <c r="Y677" s="580"/>
      <c r="Z677" s="581">
        <v>0</v>
      </c>
      <c r="AA677" s="580"/>
      <c r="AB677" s="580"/>
      <c r="AC677" s="580"/>
      <c r="AD677" s="581">
        <v>0</v>
      </c>
      <c r="AE677" s="580"/>
      <c r="AF677" s="581">
        <v>0</v>
      </c>
      <c r="AG677" s="580"/>
      <c r="AH677" s="587"/>
      <c r="AI677" s="580"/>
      <c r="AJ677" s="581">
        <v>0</v>
      </c>
    </row>
    <row r="678" spans="1:36">
      <c r="A678" s="580"/>
      <c r="B678" s="580"/>
      <c r="C678" s="580"/>
      <c r="D678" s="580"/>
      <c r="E678" s="580" t="s">
        <v>4215</v>
      </c>
      <c r="F678" s="580" t="s">
        <v>4053</v>
      </c>
      <c r="G678" s="580"/>
      <c r="H678" s="580" t="s">
        <v>4216</v>
      </c>
      <c r="I678" s="580"/>
      <c r="J678" s="580" t="s">
        <v>4217</v>
      </c>
      <c r="K678" s="580"/>
      <c r="L678" s="580"/>
      <c r="M678" s="580"/>
      <c r="N678" s="580"/>
      <c r="O678" s="580"/>
      <c r="P678" s="581"/>
      <c r="Q678" s="580"/>
      <c r="R678" s="581"/>
      <c r="S678" s="580"/>
      <c r="T678" s="581">
        <v>0</v>
      </c>
      <c r="U678" s="580"/>
      <c r="V678" s="581">
        <v>0</v>
      </c>
      <c r="W678" s="580"/>
      <c r="X678" s="581">
        <v>0</v>
      </c>
      <c r="Y678" s="580"/>
      <c r="Z678" s="581">
        <v>0</v>
      </c>
      <c r="AA678" s="580"/>
      <c r="AB678" s="580"/>
      <c r="AC678" s="580"/>
      <c r="AD678" s="581">
        <v>0</v>
      </c>
      <c r="AE678" s="580"/>
      <c r="AF678" s="581">
        <v>0</v>
      </c>
      <c r="AG678" s="580"/>
      <c r="AH678" s="587"/>
      <c r="AI678" s="580"/>
      <c r="AJ678" s="581">
        <v>0</v>
      </c>
    </row>
    <row r="679" spans="1:36">
      <c r="A679" s="580"/>
      <c r="B679" s="580"/>
      <c r="C679" s="580"/>
      <c r="D679" s="580"/>
      <c r="E679" s="580" t="s">
        <v>4218</v>
      </c>
      <c r="F679" s="580" t="s">
        <v>4053</v>
      </c>
      <c r="G679" s="580"/>
      <c r="H679" s="580" t="s">
        <v>4219</v>
      </c>
      <c r="I679" s="580"/>
      <c r="J679" s="580" t="s">
        <v>4220</v>
      </c>
      <c r="K679" s="580"/>
      <c r="L679" s="580"/>
      <c r="M679" s="580"/>
      <c r="N679" s="580"/>
      <c r="O679" s="580"/>
      <c r="P679" s="581"/>
      <c r="Q679" s="580"/>
      <c r="R679" s="581"/>
      <c r="S679" s="580"/>
      <c r="T679" s="581">
        <v>0</v>
      </c>
      <c r="U679" s="580"/>
      <c r="V679" s="581">
        <v>0</v>
      </c>
      <c r="W679" s="580"/>
      <c r="X679" s="581">
        <v>0</v>
      </c>
      <c r="Y679" s="580"/>
      <c r="Z679" s="581">
        <v>0</v>
      </c>
      <c r="AA679" s="580"/>
      <c r="AB679" s="580"/>
      <c r="AC679" s="580"/>
      <c r="AD679" s="581">
        <v>0</v>
      </c>
      <c r="AE679" s="580"/>
      <c r="AF679" s="581">
        <v>0</v>
      </c>
      <c r="AG679" s="580"/>
      <c r="AH679" s="587"/>
      <c r="AI679" s="580"/>
      <c r="AJ679" s="581">
        <v>0</v>
      </c>
    </row>
    <row r="680" spans="1:36">
      <c r="A680" s="580"/>
      <c r="B680" s="580"/>
      <c r="C680" s="580"/>
      <c r="D680" s="580"/>
      <c r="E680" s="580" t="s">
        <v>4221</v>
      </c>
      <c r="F680" s="580" t="s">
        <v>4053</v>
      </c>
      <c r="G680" s="580"/>
      <c r="H680" s="580" t="s">
        <v>4222</v>
      </c>
      <c r="I680" s="580"/>
      <c r="J680" s="580" t="s">
        <v>4223</v>
      </c>
      <c r="K680" s="580"/>
      <c r="L680" s="580"/>
      <c r="M680" s="580"/>
      <c r="N680" s="580"/>
      <c r="O680" s="580"/>
      <c r="P680" s="581"/>
      <c r="Q680" s="580"/>
      <c r="R680" s="581"/>
      <c r="S680" s="580"/>
      <c r="T680" s="581">
        <v>0</v>
      </c>
      <c r="U680" s="580"/>
      <c r="V680" s="581">
        <v>0</v>
      </c>
      <c r="W680" s="580"/>
      <c r="X680" s="581">
        <v>0</v>
      </c>
      <c r="Y680" s="580"/>
      <c r="Z680" s="581">
        <v>0</v>
      </c>
      <c r="AA680" s="580"/>
      <c r="AB680" s="580"/>
      <c r="AC680" s="580"/>
      <c r="AD680" s="581">
        <v>0</v>
      </c>
      <c r="AE680" s="580"/>
      <c r="AF680" s="581">
        <v>0</v>
      </c>
      <c r="AG680" s="580"/>
      <c r="AH680" s="587"/>
      <c r="AI680" s="580"/>
      <c r="AJ680" s="581">
        <v>0</v>
      </c>
    </row>
    <row r="681" spans="1:36">
      <c r="A681" s="580"/>
      <c r="B681" s="580"/>
      <c r="C681" s="580"/>
      <c r="D681" s="580"/>
      <c r="E681" s="580" t="s">
        <v>4224</v>
      </c>
      <c r="F681" s="580" t="s">
        <v>4053</v>
      </c>
      <c r="G681" s="580"/>
      <c r="H681" s="580" t="s">
        <v>4225</v>
      </c>
      <c r="I681" s="580"/>
      <c r="J681" s="580" t="s">
        <v>4226</v>
      </c>
      <c r="K681" s="580"/>
      <c r="L681" s="580"/>
      <c r="M681" s="580"/>
      <c r="N681" s="580"/>
      <c r="O681" s="580"/>
      <c r="P681" s="581"/>
      <c r="Q681" s="580"/>
      <c r="R681" s="581"/>
      <c r="S681" s="580"/>
      <c r="T681" s="581">
        <v>0</v>
      </c>
      <c r="U681" s="580"/>
      <c r="V681" s="581">
        <v>0</v>
      </c>
      <c r="W681" s="580"/>
      <c r="X681" s="581">
        <v>0</v>
      </c>
      <c r="Y681" s="580"/>
      <c r="Z681" s="581">
        <v>0</v>
      </c>
      <c r="AA681" s="580"/>
      <c r="AB681" s="580"/>
      <c r="AC681" s="580"/>
      <c r="AD681" s="581">
        <v>0</v>
      </c>
      <c r="AE681" s="580"/>
      <c r="AF681" s="581">
        <v>0</v>
      </c>
      <c r="AG681" s="580"/>
      <c r="AH681" s="587"/>
      <c r="AI681" s="580"/>
      <c r="AJ681" s="581">
        <v>0</v>
      </c>
    </row>
    <row r="682" spans="1:36">
      <c r="A682" s="580"/>
      <c r="B682" s="580"/>
      <c r="C682" s="580"/>
      <c r="D682" s="580"/>
      <c r="E682" s="580" t="s">
        <v>4227</v>
      </c>
      <c r="F682" s="580" t="s">
        <v>4053</v>
      </c>
      <c r="G682" s="580"/>
      <c r="H682" s="580" t="s">
        <v>4228</v>
      </c>
      <c r="I682" s="580"/>
      <c r="J682" s="580" t="s">
        <v>4229</v>
      </c>
      <c r="K682" s="580"/>
      <c r="L682" s="580"/>
      <c r="M682" s="580"/>
      <c r="N682" s="580"/>
      <c r="O682" s="580"/>
      <c r="P682" s="581"/>
      <c r="Q682" s="580"/>
      <c r="R682" s="581"/>
      <c r="S682" s="580"/>
      <c r="T682" s="581">
        <v>0</v>
      </c>
      <c r="U682" s="580"/>
      <c r="V682" s="581">
        <v>0</v>
      </c>
      <c r="W682" s="580"/>
      <c r="X682" s="581">
        <v>0</v>
      </c>
      <c r="Y682" s="580"/>
      <c r="Z682" s="581">
        <v>0</v>
      </c>
      <c r="AA682" s="580"/>
      <c r="AB682" s="580"/>
      <c r="AC682" s="580"/>
      <c r="AD682" s="581">
        <v>0</v>
      </c>
      <c r="AE682" s="580"/>
      <c r="AF682" s="581">
        <v>0</v>
      </c>
      <c r="AG682" s="580"/>
      <c r="AH682" s="587"/>
      <c r="AI682" s="580"/>
      <c r="AJ682" s="581">
        <v>0</v>
      </c>
    </row>
    <row r="683" spans="1:36">
      <c r="A683" s="580"/>
      <c r="B683" s="580"/>
      <c r="C683" s="580"/>
      <c r="D683" s="580"/>
      <c r="E683" s="580" t="s">
        <v>4230</v>
      </c>
      <c r="F683" s="580" t="s">
        <v>4053</v>
      </c>
      <c r="G683" s="580"/>
      <c r="H683" s="580" t="s">
        <v>4231</v>
      </c>
      <c r="I683" s="580"/>
      <c r="J683" s="580" t="s">
        <v>4232</v>
      </c>
      <c r="K683" s="580"/>
      <c r="L683" s="580"/>
      <c r="M683" s="580"/>
      <c r="N683" s="580"/>
      <c r="O683" s="580"/>
      <c r="P683" s="581"/>
      <c r="Q683" s="580"/>
      <c r="R683" s="581"/>
      <c r="S683" s="580"/>
      <c r="T683" s="581">
        <v>0</v>
      </c>
      <c r="U683" s="580"/>
      <c r="V683" s="581">
        <v>0</v>
      </c>
      <c r="W683" s="580"/>
      <c r="X683" s="581">
        <v>0</v>
      </c>
      <c r="Y683" s="580"/>
      <c r="Z683" s="581">
        <v>0</v>
      </c>
      <c r="AA683" s="580"/>
      <c r="AB683" s="580"/>
      <c r="AC683" s="580"/>
      <c r="AD683" s="581">
        <v>0</v>
      </c>
      <c r="AE683" s="580"/>
      <c r="AF683" s="581">
        <v>0</v>
      </c>
      <c r="AG683" s="580"/>
      <c r="AH683" s="587"/>
      <c r="AI683" s="580"/>
      <c r="AJ683" s="581">
        <v>0</v>
      </c>
    </row>
    <row r="684" spans="1:36">
      <c r="A684" s="580"/>
      <c r="B684" s="580"/>
      <c r="C684" s="580"/>
      <c r="D684" s="580"/>
      <c r="E684" s="580" t="s">
        <v>4233</v>
      </c>
      <c r="F684" s="580" t="s">
        <v>4053</v>
      </c>
      <c r="G684" s="580"/>
      <c r="H684" s="580" t="s">
        <v>4234</v>
      </c>
      <c r="I684" s="580"/>
      <c r="J684" s="580" t="s">
        <v>4235</v>
      </c>
      <c r="K684" s="580"/>
      <c r="L684" s="580"/>
      <c r="M684" s="580"/>
      <c r="N684" s="580"/>
      <c r="O684" s="580"/>
      <c r="P684" s="581"/>
      <c r="Q684" s="580"/>
      <c r="R684" s="581"/>
      <c r="S684" s="580"/>
      <c r="T684" s="581">
        <v>0</v>
      </c>
      <c r="U684" s="580"/>
      <c r="V684" s="581">
        <v>0</v>
      </c>
      <c r="W684" s="580"/>
      <c r="X684" s="581">
        <v>0</v>
      </c>
      <c r="Y684" s="580"/>
      <c r="Z684" s="581">
        <v>0</v>
      </c>
      <c r="AA684" s="580"/>
      <c r="AB684" s="580"/>
      <c r="AC684" s="580"/>
      <c r="AD684" s="581">
        <v>0</v>
      </c>
      <c r="AE684" s="580"/>
      <c r="AF684" s="581">
        <v>0</v>
      </c>
      <c r="AG684" s="580"/>
      <c r="AH684" s="587"/>
      <c r="AI684" s="580"/>
      <c r="AJ684" s="581">
        <v>0</v>
      </c>
    </row>
    <row r="685" spans="1:36">
      <c r="A685" s="580"/>
      <c r="B685" s="580"/>
      <c r="C685" s="580"/>
      <c r="D685" s="580"/>
      <c r="E685" s="580" t="s">
        <v>4236</v>
      </c>
      <c r="F685" s="580" t="s">
        <v>4053</v>
      </c>
      <c r="G685" s="580"/>
      <c r="H685" s="580" t="s">
        <v>4237</v>
      </c>
      <c r="I685" s="580"/>
      <c r="J685" s="580" t="s">
        <v>4238</v>
      </c>
      <c r="K685" s="580"/>
      <c r="L685" s="580"/>
      <c r="M685" s="580"/>
      <c r="N685" s="580"/>
      <c r="O685" s="580"/>
      <c r="P685" s="581"/>
      <c r="Q685" s="580"/>
      <c r="R685" s="581"/>
      <c r="S685" s="580"/>
      <c r="T685" s="581">
        <v>0</v>
      </c>
      <c r="U685" s="580"/>
      <c r="V685" s="581">
        <v>0</v>
      </c>
      <c r="W685" s="580"/>
      <c r="X685" s="581">
        <v>0</v>
      </c>
      <c r="Y685" s="580"/>
      <c r="Z685" s="581">
        <v>0</v>
      </c>
      <c r="AA685" s="580"/>
      <c r="AB685" s="580"/>
      <c r="AC685" s="580"/>
      <c r="AD685" s="581">
        <v>0</v>
      </c>
      <c r="AE685" s="580"/>
      <c r="AF685" s="581">
        <v>0</v>
      </c>
      <c r="AG685" s="580"/>
      <c r="AH685" s="587"/>
      <c r="AI685" s="580"/>
      <c r="AJ685" s="581">
        <v>0</v>
      </c>
    </row>
    <row r="686" spans="1:36">
      <c r="A686" s="580"/>
      <c r="B686" s="580"/>
      <c r="C686" s="580"/>
      <c r="D686" s="580"/>
      <c r="E686" s="580" t="s">
        <v>4239</v>
      </c>
      <c r="F686" s="580" t="s">
        <v>4053</v>
      </c>
      <c r="G686" s="580"/>
      <c r="H686" s="580" t="s">
        <v>4240</v>
      </c>
      <c r="I686" s="580"/>
      <c r="J686" s="580" t="s">
        <v>4241</v>
      </c>
      <c r="K686" s="580"/>
      <c r="L686" s="580"/>
      <c r="M686" s="580"/>
      <c r="N686" s="580"/>
      <c r="O686" s="580"/>
      <c r="P686" s="581"/>
      <c r="Q686" s="580"/>
      <c r="R686" s="581"/>
      <c r="S686" s="580"/>
      <c r="T686" s="581">
        <v>0</v>
      </c>
      <c r="U686" s="580"/>
      <c r="V686" s="581">
        <v>0</v>
      </c>
      <c r="W686" s="580"/>
      <c r="X686" s="581">
        <v>0</v>
      </c>
      <c r="Y686" s="580"/>
      <c r="Z686" s="581">
        <v>0</v>
      </c>
      <c r="AA686" s="580"/>
      <c r="AB686" s="580"/>
      <c r="AC686" s="580"/>
      <c r="AD686" s="581">
        <v>0</v>
      </c>
      <c r="AE686" s="580"/>
      <c r="AF686" s="581">
        <v>0</v>
      </c>
      <c r="AG686" s="580"/>
      <c r="AH686" s="587"/>
      <c r="AI686" s="580"/>
      <c r="AJ686" s="581">
        <v>0</v>
      </c>
    </row>
    <row r="687" spans="1:36">
      <c r="A687" s="580"/>
      <c r="B687" s="580"/>
      <c r="C687" s="580"/>
      <c r="D687" s="580"/>
      <c r="E687" s="580" t="s">
        <v>4242</v>
      </c>
      <c r="F687" s="580" t="s">
        <v>4053</v>
      </c>
      <c r="G687" s="580"/>
      <c r="H687" s="580" t="s">
        <v>4243</v>
      </c>
      <c r="I687" s="580"/>
      <c r="J687" s="580" t="s">
        <v>4244</v>
      </c>
      <c r="K687" s="580"/>
      <c r="L687" s="580"/>
      <c r="M687" s="580"/>
      <c r="N687" s="580"/>
      <c r="O687" s="580"/>
      <c r="P687" s="581"/>
      <c r="Q687" s="580"/>
      <c r="R687" s="581"/>
      <c r="S687" s="580"/>
      <c r="T687" s="581">
        <v>0</v>
      </c>
      <c r="U687" s="580"/>
      <c r="V687" s="581">
        <v>0</v>
      </c>
      <c r="W687" s="580"/>
      <c r="X687" s="581">
        <v>0</v>
      </c>
      <c r="Y687" s="580"/>
      <c r="Z687" s="581">
        <v>0</v>
      </c>
      <c r="AA687" s="580"/>
      <c r="AB687" s="580"/>
      <c r="AC687" s="580"/>
      <c r="AD687" s="581">
        <v>0</v>
      </c>
      <c r="AE687" s="580"/>
      <c r="AF687" s="581">
        <v>0</v>
      </c>
      <c r="AG687" s="580"/>
      <c r="AH687" s="587"/>
      <c r="AI687" s="580"/>
      <c r="AJ687" s="581">
        <v>0</v>
      </c>
    </row>
    <row r="688" spans="1:36">
      <c r="A688" s="580"/>
      <c r="B688" s="580"/>
      <c r="C688" s="580"/>
      <c r="D688" s="580"/>
      <c r="E688" s="580" t="s">
        <v>4245</v>
      </c>
      <c r="F688" s="580" t="s">
        <v>4053</v>
      </c>
      <c r="G688" s="580"/>
      <c r="H688" s="580" t="s">
        <v>4246</v>
      </c>
      <c r="I688" s="580"/>
      <c r="J688" s="580" t="s">
        <v>4247</v>
      </c>
      <c r="K688" s="580"/>
      <c r="L688" s="580"/>
      <c r="M688" s="580"/>
      <c r="N688" s="580"/>
      <c r="O688" s="580"/>
      <c r="P688" s="581"/>
      <c r="Q688" s="580"/>
      <c r="R688" s="581"/>
      <c r="S688" s="580"/>
      <c r="T688" s="581">
        <v>0</v>
      </c>
      <c r="U688" s="580"/>
      <c r="V688" s="581">
        <v>0</v>
      </c>
      <c r="W688" s="580"/>
      <c r="X688" s="581">
        <v>0</v>
      </c>
      <c r="Y688" s="580"/>
      <c r="Z688" s="581">
        <v>0</v>
      </c>
      <c r="AA688" s="580"/>
      <c r="AB688" s="580"/>
      <c r="AC688" s="580"/>
      <c r="AD688" s="581">
        <v>0</v>
      </c>
      <c r="AE688" s="580"/>
      <c r="AF688" s="581">
        <v>0</v>
      </c>
      <c r="AG688" s="580"/>
      <c r="AH688" s="587"/>
      <c r="AI688" s="580"/>
      <c r="AJ688" s="581">
        <v>0</v>
      </c>
    </row>
    <row r="689" spans="1:36">
      <c r="A689" s="580"/>
      <c r="B689" s="580"/>
      <c r="C689" s="580"/>
      <c r="D689" s="580"/>
      <c r="E689" s="580" t="s">
        <v>4248</v>
      </c>
      <c r="F689" s="580" t="s">
        <v>4053</v>
      </c>
      <c r="G689" s="580"/>
      <c r="H689" s="580" t="s">
        <v>4249</v>
      </c>
      <c r="I689" s="580"/>
      <c r="J689" s="580" t="s">
        <v>4250</v>
      </c>
      <c r="K689" s="580"/>
      <c r="L689" s="580"/>
      <c r="M689" s="580"/>
      <c r="N689" s="580"/>
      <c r="O689" s="580"/>
      <c r="P689" s="581"/>
      <c r="Q689" s="580"/>
      <c r="R689" s="581"/>
      <c r="S689" s="580"/>
      <c r="T689" s="581">
        <v>0</v>
      </c>
      <c r="U689" s="580"/>
      <c r="V689" s="581">
        <v>0</v>
      </c>
      <c r="W689" s="580"/>
      <c r="X689" s="581">
        <v>0</v>
      </c>
      <c r="Y689" s="580"/>
      <c r="Z689" s="581">
        <v>0</v>
      </c>
      <c r="AA689" s="580"/>
      <c r="AB689" s="580"/>
      <c r="AC689" s="580"/>
      <c r="AD689" s="581">
        <v>0</v>
      </c>
      <c r="AE689" s="580"/>
      <c r="AF689" s="581">
        <v>0</v>
      </c>
      <c r="AG689" s="580"/>
      <c r="AH689" s="587"/>
      <c r="AI689" s="580"/>
      <c r="AJ689" s="581">
        <v>0</v>
      </c>
    </row>
    <row r="690" spans="1:36">
      <c r="A690" s="580"/>
      <c r="B690" s="580"/>
      <c r="C690" s="580"/>
      <c r="D690" s="580"/>
      <c r="E690" s="580" t="s">
        <v>4251</v>
      </c>
      <c r="F690" s="580" t="s">
        <v>4053</v>
      </c>
      <c r="G690" s="580"/>
      <c r="H690" s="580" t="s">
        <v>4252</v>
      </c>
      <c r="I690" s="580"/>
      <c r="J690" s="580" t="s">
        <v>4253</v>
      </c>
      <c r="K690" s="580"/>
      <c r="L690" s="580"/>
      <c r="M690" s="580"/>
      <c r="N690" s="580"/>
      <c r="O690" s="580"/>
      <c r="P690" s="581"/>
      <c r="Q690" s="580"/>
      <c r="R690" s="581"/>
      <c r="S690" s="580"/>
      <c r="T690" s="581">
        <v>0</v>
      </c>
      <c r="U690" s="580"/>
      <c r="V690" s="581">
        <v>0</v>
      </c>
      <c r="W690" s="580"/>
      <c r="X690" s="581">
        <v>0</v>
      </c>
      <c r="Y690" s="580"/>
      <c r="Z690" s="581">
        <v>0</v>
      </c>
      <c r="AA690" s="580"/>
      <c r="AB690" s="580"/>
      <c r="AC690" s="580"/>
      <c r="AD690" s="581">
        <v>0</v>
      </c>
      <c r="AE690" s="580"/>
      <c r="AF690" s="581">
        <v>0</v>
      </c>
      <c r="AG690" s="580"/>
      <c r="AH690" s="587"/>
      <c r="AI690" s="580"/>
      <c r="AJ690" s="581">
        <v>0</v>
      </c>
    </row>
    <row r="691" spans="1:36">
      <c r="A691" s="580"/>
      <c r="B691" s="580"/>
      <c r="C691" s="580"/>
      <c r="D691" s="580"/>
      <c r="E691" s="580" t="s">
        <v>4254</v>
      </c>
      <c r="F691" s="580" t="s">
        <v>4053</v>
      </c>
      <c r="G691" s="580"/>
      <c r="H691" s="580" t="s">
        <v>4255</v>
      </c>
      <c r="I691" s="580"/>
      <c r="J691" s="580" t="s">
        <v>4256</v>
      </c>
      <c r="K691" s="580"/>
      <c r="L691" s="580"/>
      <c r="M691" s="580"/>
      <c r="N691" s="580"/>
      <c r="O691" s="580"/>
      <c r="P691" s="581"/>
      <c r="Q691" s="580"/>
      <c r="R691" s="581"/>
      <c r="S691" s="580"/>
      <c r="T691" s="581">
        <v>0</v>
      </c>
      <c r="U691" s="580"/>
      <c r="V691" s="581">
        <v>0</v>
      </c>
      <c r="W691" s="580"/>
      <c r="X691" s="581">
        <v>0</v>
      </c>
      <c r="Y691" s="580"/>
      <c r="Z691" s="581">
        <v>0</v>
      </c>
      <c r="AA691" s="580"/>
      <c r="AB691" s="580"/>
      <c r="AC691" s="580"/>
      <c r="AD691" s="581">
        <v>0</v>
      </c>
      <c r="AE691" s="580"/>
      <c r="AF691" s="581">
        <v>0</v>
      </c>
      <c r="AG691" s="580"/>
      <c r="AH691" s="587"/>
      <c r="AI691" s="580"/>
      <c r="AJ691" s="581">
        <v>0</v>
      </c>
    </row>
    <row r="692" spans="1:36">
      <c r="A692" s="580"/>
      <c r="B692" s="580"/>
      <c r="C692" s="580"/>
      <c r="D692" s="580"/>
      <c r="E692" s="580" t="s">
        <v>4257</v>
      </c>
      <c r="F692" s="580" t="s">
        <v>4053</v>
      </c>
      <c r="G692" s="580"/>
      <c r="H692" s="580" t="s">
        <v>4258</v>
      </c>
      <c r="I692" s="580"/>
      <c r="J692" s="580" t="s">
        <v>4259</v>
      </c>
      <c r="K692" s="580"/>
      <c r="L692" s="580"/>
      <c r="M692" s="580"/>
      <c r="N692" s="580"/>
      <c r="O692" s="580"/>
      <c r="P692" s="581"/>
      <c r="Q692" s="580"/>
      <c r="R692" s="581"/>
      <c r="S692" s="580"/>
      <c r="T692" s="581">
        <v>0</v>
      </c>
      <c r="U692" s="580"/>
      <c r="V692" s="581">
        <v>0</v>
      </c>
      <c r="W692" s="580"/>
      <c r="X692" s="581">
        <v>0</v>
      </c>
      <c r="Y692" s="580"/>
      <c r="Z692" s="581">
        <v>0</v>
      </c>
      <c r="AA692" s="580"/>
      <c r="AB692" s="580"/>
      <c r="AC692" s="580"/>
      <c r="AD692" s="581">
        <v>0</v>
      </c>
      <c r="AE692" s="580"/>
      <c r="AF692" s="581">
        <v>0</v>
      </c>
      <c r="AG692" s="580"/>
      <c r="AH692" s="587"/>
      <c r="AI692" s="580"/>
      <c r="AJ692" s="581">
        <v>0</v>
      </c>
    </row>
    <row r="693" spans="1:36">
      <c r="A693" s="580"/>
      <c r="B693" s="580"/>
      <c r="C693" s="580"/>
      <c r="D693" s="580"/>
      <c r="E693" s="580" t="s">
        <v>4260</v>
      </c>
      <c r="F693" s="580" t="s">
        <v>4053</v>
      </c>
      <c r="G693" s="580"/>
      <c r="H693" s="580" t="s">
        <v>4261</v>
      </c>
      <c r="I693" s="580"/>
      <c r="J693" s="580" t="s">
        <v>4262</v>
      </c>
      <c r="K693" s="580"/>
      <c r="L693" s="580"/>
      <c r="M693" s="580"/>
      <c r="N693" s="580"/>
      <c r="O693" s="580"/>
      <c r="P693" s="581"/>
      <c r="Q693" s="580"/>
      <c r="R693" s="581"/>
      <c r="S693" s="580"/>
      <c r="T693" s="581">
        <v>0</v>
      </c>
      <c r="U693" s="580"/>
      <c r="V693" s="581">
        <v>0</v>
      </c>
      <c r="W693" s="580"/>
      <c r="X693" s="581">
        <v>0</v>
      </c>
      <c r="Y693" s="580"/>
      <c r="Z693" s="581">
        <v>0</v>
      </c>
      <c r="AA693" s="580"/>
      <c r="AB693" s="580"/>
      <c r="AC693" s="580"/>
      <c r="AD693" s="581">
        <v>0</v>
      </c>
      <c r="AE693" s="580"/>
      <c r="AF693" s="581">
        <v>0</v>
      </c>
      <c r="AG693" s="580"/>
      <c r="AH693" s="587"/>
      <c r="AI693" s="580"/>
      <c r="AJ693" s="581">
        <v>0</v>
      </c>
    </row>
    <row r="694" spans="1:36">
      <c r="A694" s="580"/>
      <c r="B694" s="580"/>
      <c r="C694" s="580"/>
      <c r="D694" s="580"/>
      <c r="E694" s="580" t="s">
        <v>4263</v>
      </c>
      <c r="F694" s="580" t="s">
        <v>4053</v>
      </c>
      <c r="G694" s="580"/>
      <c r="H694" s="580" t="s">
        <v>4264</v>
      </c>
      <c r="I694" s="580"/>
      <c r="J694" s="580" t="s">
        <v>4265</v>
      </c>
      <c r="K694" s="580"/>
      <c r="L694" s="580"/>
      <c r="M694" s="580"/>
      <c r="N694" s="580"/>
      <c r="O694" s="580"/>
      <c r="P694" s="581"/>
      <c r="Q694" s="580"/>
      <c r="R694" s="581"/>
      <c r="S694" s="580"/>
      <c r="T694" s="581">
        <v>0</v>
      </c>
      <c r="U694" s="580"/>
      <c r="V694" s="581">
        <v>0</v>
      </c>
      <c r="W694" s="580"/>
      <c r="X694" s="581">
        <v>0</v>
      </c>
      <c r="Y694" s="580"/>
      <c r="Z694" s="581">
        <v>0</v>
      </c>
      <c r="AA694" s="580"/>
      <c r="AB694" s="580"/>
      <c r="AC694" s="580"/>
      <c r="AD694" s="581">
        <v>0</v>
      </c>
      <c r="AE694" s="580"/>
      <c r="AF694" s="581">
        <v>0</v>
      </c>
      <c r="AG694" s="580"/>
      <c r="AH694" s="587"/>
      <c r="AI694" s="580"/>
      <c r="AJ694" s="581">
        <v>0</v>
      </c>
    </row>
    <row r="695" spans="1:36">
      <c r="A695" s="580"/>
      <c r="B695" s="580"/>
      <c r="C695" s="580"/>
      <c r="D695" s="580"/>
      <c r="E695" s="580" t="s">
        <v>4266</v>
      </c>
      <c r="F695" s="580" t="s">
        <v>4053</v>
      </c>
      <c r="G695" s="580"/>
      <c r="H695" s="580" t="s">
        <v>4267</v>
      </c>
      <c r="I695" s="580"/>
      <c r="J695" s="580" t="s">
        <v>4268</v>
      </c>
      <c r="K695" s="580"/>
      <c r="L695" s="580"/>
      <c r="M695" s="580"/>
      <c r="N695" s="580"/>
      <c r="O695" s="580"/>
      <c r="P695" s="581"/>
      <c r="Q695" s="580"/>
      <c r="R695" s="581"/>
      <c r="S695" s="580"/>
      <c r="T695" s="581">
        <v>0</v>
      </c>
      <c r="U695" s="580"/>
      <c r="V695" s="581">
        <v>0</v>
      </c>
      <c r="W695" s="580"/>
      <c r="X695" s="581">
        <v>0</v>
      </c>
      <c r="Y695" s="580"/>
      <c r="Z695" s="581">
        <v>0</v>
      </c>
      <c r="AA695" s="580"/>
      <c r="AB695" s="580"/>
      <c r="AC695" s="580"/>
      <c r="AD695" s="581">
        <v>676</v>
      </c>
      <c r="AE695" s="580"/>
      <c r="AF695" s="581">
        <v>0</v>
      </c>
      <c r="AG695" s="580"/>
      <c r="AH695" s="587">
        <v>45938</v>
      </c>
      <c r="AI695" s="580"/>
      <c r="AJ695" s="581">
        <v>0</v>
      </c>
    </row>
    <row r="696" spans="1:36">
      <c r="A696" s="580"/>
      <c r="B696" s="580"/>
      <c r="C696" s="580"/>
      <c r="D696" s="580"/>
      <c r="E696" s="580" t="s">
        <v>4269</v>
      </c>
      <c r="F696" s="580" t="s">
        <v>4053</v>
      </c>
      <c r="G696" s="580"/>
      <c r="H696" s="580" t="s">
        <v>4270</v>
      </c>
      <c r="I696" s="580"/>
      <c r="J696" s="580" t="s">
        <v>4271</v>
      </c>
      <c r="K696" s="580"/>
      <c r="L696" s="580"/>
      <c r="M696" s="580"/>
      <c r="N696" s="580"/>
      <c r="O696" s="580"/>
      <c r="P696" s="581"/>
      <c r="Q696" s="580"/>
      <c r="R696" s="581"/>
      <c r="S696" s="580"/>
      <c r="T696" s="581">
        <v>0</v>
      </c>
      <c r="U696" s="580"/>
      <c r="V696" s="581">
        <v>0</v>
      </c>
      <c r="W696" s="580"/>
      <c r="X696" s="581">
        <v>0</v>
      </c>
      <c r="Y696" s="580"/>
      <c r="Z696" s="581">
        <v>0</v>
      </c>
      <c r="AA696" s="580"/>
      <c r="AB696" s="580"/>
      <c r="AC696" s="580"/>
      <c r="AD696" s="581">
        <v>0</v>
      </c>
      <c r="AE696" s="580"/>
      <c r="AF696" s="581">
        <v>0</v>
      </c>
      <c r="AG696" s="580"/>
      <c r="AH696" s="587"/>
      <c r="AI696" s="580"/>
      <c r="AJ696" s="581">
        <v>0</v>
      </c>
    </row>
    <row r="697" spans="1:36">
      <c r="A697" s="580"/>
      <c r="B697" s="580"/>
      <c r="C697" s="580"/>
      <c r="D697" s="580"/>
      <c r="E697" s="580" t="s">
        <v>4272</v>
      </c>
      <c r="F697" s="580" t="s">
        <v>4053</v>
      </c>
      <c r="G697" s="580"/>
      <c r="H697" s="580" t="s">
        <v>4273</v>
      </c>
      <c r="I697" s="580"/>
      <c r="J697" s="580" t="s">
        <v>4274</v>
      </c>
      <c r="K697" s="580"/>
      <c r="L697" s="580"/>
      <c r="M697" s="580"/>
      <c r="N697" s="580"/>
      <c r="O697" s="580"/>
      <c r="P697" s="581"/>
      <c r="Q697" s="580"/>
      <c r="R697" s="581"/>
      <c r="S697" s="580"/>
      <c r="T697" s="581">
        <v>0</v>
      </c>
      <c r="U697" s="580"/>
      <c r="V697" s="581">
        <v>0</v>
      </c>
      <c r="W697" s="580"/>
      <c r="X697" s="581">
        <v>0</v>
      </c>
      <c r="Y697" s="580"/>
      <c r="Z697" s="581">
        <v>0</v>
      </c>
      <c r="AA697" s="580"/>
      <c r="AB697" s="580"/>
      <c r="AC697" s="580"/>
      <c r="AD697" s="581">
        <v>0</v>
      </c>
      <c r="AE697" s="580"/>
      <c r="AF697" s="581">
        <v>0</v>
      </c>
      <c r="AG697" s="580"/>
      <c r="AH697" s="587"/>
      <c r="AI697" s="580"/>
      <c r="AJ697" s="581">
        <v>0</v>
      </c>
    </row>
    <row r="698" spans="1:36">
      <c r="A698" s="580"/>
      <c r="B698" s="580"/>
      <c r="C698" s="580"/>
      <c r="D698" s="580"/>
      <c r="E698" s="580" t="s">
        <v>4275</v>
      </c>
      <c r="F698" s="580" t="s">
        <v>4053</v>
      </c>
      <c r="G698" s="580"/>
      <c r="H698" s="580" t="s">
        <v>4276</v>
      </c>
      <c r="I698" s="580"/>
      <c r="J698" s="580" t="s">
        <v>4277</v>
      </c>
      <c r="K698" s="580"/>
      <c r="L698" s="580"/>
      <c r="M698" s="580"/>
      <c r="N698" s="580"/>
      <c r="O698" s="580"/>
      <c r="P698" s="581"/>
      <c r="Q698" s="580"/>
      <c r="R698" s="581"/>
      <c r="S698" s="580"/>
      <c r="T698" s="581">
        <v>0</v>
      </c>
      <c r="U698" s="580"/>
      <c r="V698" s="581">
        <v>0</v>
      </c>
      <c r="W698" s="580"/>
      <c r="X698" s="581">
        <v>0</v>
      </c>
      <c r="Y698" s="580"/>
      <c r="Z698" s="581">
        <v>0</v>
      </c>
      <c r="AA698" s="580"/>
      <c r="AB698" s="580"/>
      <c r="AC698" s="580"/>
      <c r="AD698" s="581">
        <v>0</v>
      </c>
      <c r="AE698" s="580"/>
      <c r="AF698" s="581">
        <v>0</v>
      </c>
      <c r="AG698" s="580"/>
      <c r="AH698" s="587"/>
      <c r="AI698" s="580"/>
      <c r="AJ698" s="581">
        <v>0</v>
      </c>
    </row>
    <row r="699" spans="1:36">
      <c r="A699" s="580"/>
      <c r="B699" s="580"/>
      <c r="C699" s="580"/>
      <c r="D699" s="580"/>
      <c r="E699" s="580" t="s">
        <v>4278</v>
      </c>
      <c r="F699" s="580" t="s">
        <v>4053</v>
      </c>
      <c r="G699" s="580"/>
      <c r="H699" s="580" t="s">
        <v>4279</v>
      </c>
      <c r="I699" s="580"/>
      <c r="J699" s="580" t="s">
        <v>4280</v>
      </c>
      <c r="K699" s="580"/>
      <c r="L699" s="580"/>
      <c r="M699" s="580"/>
      <c r="N699" s="580"/>
      <c r="O699" s="580"/>
      <c r="P699" s="581"/>
      <c r="Q699" s="580"/>
      <c r="R699" s="581"/>
      <c r="S699" s="580"/>
      <c r="T699" s="581">
        <v>0</v>
      </c>
      <c r="U699" s="580"/>
      <c r="V699" s="581">
        <v>0</v>
      </c>
      <c r="W699" s="580"/>
      <c r="X699" s="581">
        <v>0</v>
      </c>
      <c r="Y699" s="580"/>
      <c r="Z699" s="581">
        <v>0</v>
      </c>
      <c r="AA699" s="580"/>
      <c r="AB699" s="580"/>
      <c r="AC699" s="580"/>
      <c r="AD699" s="581">
        <v>658</v>
      </c>
      <c r="AE699" s="580"/>
      <c r="AF699" s="581">
        <v>0</v>
      </c>
      <c r="AG699" s="580"/>
      <c r="AH699" s="587">
        <v>45938</v>
      </c>
      <c r="AI699" s="580"/>
      <c r="AJ699" s="581">
        <v>0</v>
      </c>
    </row>
    <row r="700" spans="1:36">
      <c r="A700" s="580"/>
      <c r="B700" s="580"/>
      <c r="C700" s="580"/>
      <c r="D700" s="580"/>
      <c r="E700" s="580" t="s">
        <v>4281</v>
      </c>
      <c r="F700" s="580" t="s">
        <v>4053</v>
      </c>
      <c r="G700" s="580"/>
      <c r="H700" s="580" t="s">
        <v>4282</v>
      </c>
      <c r="I700" s="580"/>
      <c r="J700" s="580" t="s">
        <v>4283</v>
      </c>
      <c r="K700" s="580"/>
      <c r="L700" s="580"/>
      <c r="M700" s="580"/>
      <c r="N700" s="580"/>
      <c r="O700" s="580"/>
      <c r="P700" s="581"/>
      <c r="Q700" s="580"/>
      <c r="R700" s="581"/>
      <c r="S700" s="580"/>
      <c r="T700" s="581">
        <v>0</v>
      </c>
      <c r="U700" s="580"/>
      <c r="V700" s="581">
        <v>0</v>
      </c>
      <c r="W700" s="580"/>
      <c r="X700" s="581">
        <v>0</v>
      </c>
      <c r="Y700" s="580"/>
      <c r="Z700" s="581">
        <v>0</v>
      </c>
      <c r="AA700" s="580"/>
      <c r="AB700" s="580"/>
      <c r="AC700" s="580"/>
      <c r="AD700" s="581">
        <v>0</v>
      </c>
      <c r="AE700" s="580"/>
      <c r="AF700" s="581">
        <v>0</v>
      </c>
      <c r="AG700" s="580"/>
      <c r="AH700" s="587"/>
      <c r="AI700" s="580"/>
      <c r="AJ700" s="581">
        <v>0</v>
      </c>
    </row>
    <row r="701" spans="1:36">
      <c r="A701" s="580"/>
      <c r="B701" s="580"/>
      <c r="C701" s="580"/>
      <c r="D701" s="580"/>
      <c r="E701" s="580" t="s">
        <v>4284</v>
      </c>
      <c r="F701" s="580" t="s">
        <v>4053</v>
      </c>
      <c r="G701" s="580"/>
      <c r="H701" s="580" t="s">
        <v>4285</v>
      </c>
      <c r="I701" s="580"/>
      <c r="J701" s="580" t="s">
        <v>4286</v>
      </c>
      <c r="K701" s="580"/>
      <c r="L701" s="580"/>
      <c r="M701" s="580"/>
      <c r="N701" s="580"/>
      <c r="O701" s="580"/>
      <c r="P701" s="581"/>
      <c r="Q701" s="580"/>
      <c r="R701" s="581"/>
      <c r="S701" s="580"/>
      <c r="T701" s="581">
        <v>0</v>
      </c>
      <c r="U701" s="580"/>
      <c r="V701" s="581">
        <v>0</v>
      </c>
      <c r="W701" s="580"/>
      <c r="X701" s="581">
        <v>0</v>
      </c>
      <c r="Y701" s="580"/>
      <c r="Z701" s="581">
        <v>0</v>
      </c>
      <c r="AA701" s="580"/>
      <c r="AB701" s="580"/>
      <c r="AC701" s="580"/>
      <c r="AD701" s="581">
        <v>0</v>
      </c>
      <c r="AE701" s="580"/>
      <c r="AF701" s="581">
        <v>0</v>
      </c>
      <c r="AG701" s="580"/>
      <c r="AH701" s="587"/>
      <c r="AI701" s="580"/>
      <c r="AJ701" s="581">
        <v>0</v>
      </c>
    </row>
    <row r="702" spans="1:36">
      <c r="A702" s="580"/>
      <c r="B702" s="580"/>
      <c r="C702" s="580"/>
      <c r="D702" s="580"/>
      <c r="E702" s="580" t="s">
        <v>4287</v>
      </c>
      <c r="F702" s="580" t="s">
        <v>4053</v>
      </c>
      <c r="G702" s="580"/>
      <c r="H702" s="580" t="s">
        <v>4288</v>
      </c>
      <c r="I702" s="580"/>
      <c r="J702" s="580" t="s">
        <v>4289</v>
      </c>
      <c r="K702" s="580"/>
      <c r="L702" s="580"/>
      <c r="M702" s="580"/>
      <c r="N702" s="580"/>
      <c r="O702" s="580"/>
      <c r="P702" s="581"/>
      <c r="Q702" s="580"/>
      <c r="R702" s="581"/>
      <c r="S702" s="580"/>
      <c r="T702" s="581">
        <v>0</v>
      </c>
      <c r="U702" s="580"/>
      <c r="V702" s="581">
        <v>0</v>
      </c>
      <c r="W702" s="580"/>
      <c r="X702" s="581">
        <v>0</v>
      </c>
      <c r="Y702" s="580"/>
      <c r="Z702" s="581">
        <v>0</v>
      </c>
      <c r="AA702" s="580"/>
      <c r="AB702" s="580"/>
      <c r="AC702" s="580"/>
      <c r="AD702" s="581">
        <v>0</v>
      </c>
      <c r="AE702" s="580"/>
      <c r="AF702" s="581">
        <v>0</v>
      </c>
      <c r="AG702" s="580"/>
      <c r="AH702" s="587"/>
      <c r="AI702" s="580"/>
      <c r="AJ702" s="581">
        <v>0</v>
      </c>
    </row>
    <row r="703" spans="1:36">
      <c r="A703" s="580"/>
      <c r="B703" s="580"/>
      <c r="C703" s="580"/>
      <c r="D703" s="580"/>
      <c r="E703" s="580" t="s">
        <v>4290</v>
      </c>
      <c r="F703" s="580" t="s">
        <v>4053</v>
      </c>
      <c r="G703" s="580"/>
      <c r="H703" s="580" t="s">
        <v>4291</v>
      </c>
      <c r="I703" s="580"/>
      <c r="J703" s="580" t="s">
        <v>4292</v>
      </c>
      <c r="K703" s="580"/>
      <c r="L703" s="580"/>
      <c r="M703" s="580"/>
      <c r="N703" s="580"/>
      <c r="O703" s="580"/>
      <c r="P703" s="581"/>
      <c r="Q703" s="580"/>
      <c r="R703" s="581"/>
      <c r="S703" s="580"/>
      <c r="T703" s="581">
        <v>0</v>
      </c>
      <c r="U703" s="580"/>
      <c r="V703" s="581">
        <v>0</v>
      </c>
      <c r="W703" s="580"/>
      <c r="X703" s="581">
        <v>0</v>
      </c>
      <c r="Y703" s="580"/>
      <c r="Z703" s="581">
        <v>0</v>
      </c>
      <c r="AA703" s="580"/>
      <c r="AB703" s="580"/>
      <c r="AC703" s="580"/>
      <c r="AD703" s="581">
        <v>0</v>
      </c>
      <c r="AE703" s="580"/>
      <c r="AF703" s="581">
        <v>0</v>
      </c>
      <c r="AG703" s="580"/>
      <c r="AH703" s="587"/>
      <c r="AI703" s="580"/>
      <c r="AJ703" s="581">
        <v>0</v>
      </c>
    </row>
    <row r="704" spans="1:36">
      <c r="A704" s="580"/>
      <c r="B704" s="580"/>
      <c r="C704" s="580"/>
      <c r="D704" s="580"/>
      <c r="E704" s="580" t="s">
        <v>4293</v>
      </c>
      <c r="F704" s="580" t="s">
        <v>4053</v>
      </c>
      <c r="G704" s="580"/>
      <c r="H704" s="580" t="s">
        <v>4294</v>
      </c>
      <c r="I704" s="580"/>
      <c r="J704" s="580" t="s">
        <v>4295</v>
      </c>
      <c r="K704" s="580"/>
      <c r="L704" s="580"/>
      <c r="M704" s="580"/>
      <c r="N704" s="580"/>
      <c r="O704" s="580"/>
      <c r="P704" s="581"/>
      <c r="Q704" s="580"/>
      <c r="R704" s="581"/>
      <c r="S704" s="580"/>
      <c r="T704" s="581">
        <v>0</v>
      </c>
      <c r="U704" s="580"/>
      <c r="V704" s="581">
        <v>0</v>
      </c>
      <c r="W704" s="580"/>
      <c r="X704" s="581">
        <v>0</v>
      </c>
      <c r="Y704" s="580"/>
      <c r="Z704" s="581">
        <v>0</v>
      </c>
      <c r="AA704" s="580"/>
      <c r="AB704" s="580"/>
      <c r="AC704" s="580"/>
      <c r="AD704" s="581">
        <v>0</v>
      </c>
      <c r="AE704" s="580"/>
      <c r="AF704" s="581">
        <v>0</v>
      </c>
      <c r="AG704" s="580"/>
      <c r="AH704" s="587"/>
      <c r="AI704" s="580"/>
      <c r="AJ704" s="581">
        <v>0</v>
      </c>
    </row>
    <row r="705" spans="1:36">
      <c r="A705" s="580"/>
      <c r="B705" s="580"/>
      <c r="C705" s="580"/>
      <c r="D705" s="580"/>
      <c r="E705" s="580" t="s">
        <v>4296</v>
      </c>
      <c r="F705" s="580" t="s">
        <v>4053</v>
      </c>
      <c r="G705" s="580"/>
      <c r="H705" s="580" t="s">
        <v>4297</v>
      </c>
      <c r="I705" s="580"/>
      <c r="J705" s="580" t="s">
        <v>4298</v>
      </c>
      <c r="K705" s="580"/>
      <c r="L705" s="580"/>
      <c r="M705" s="580"/>
      <c r="N705" s="580"/>
      <c r="O705" s="580"/>
      <c r="P705" s="581"/>
      <c r="Q705" s="580"/>
      <c r="R705" s="581"/>
      <c r="S705" s="580"/>
      <c r="T705" s="581">
        <v>0</v>
      </c>
      <c r="U705" s="580"/>
      <c r="V705" s="581">
        <v>0</v>
      </c>
      <c r="W705" s="580"/>
      <c r="X705" s="581">
        <v>0</v>
      </c>
      <c r="Y705" s="580"/>
      <c r="Z705" s="581">
        <v>0</v>
      </c>
      <c r="AA705" s="580"/>
      <c r="AB705" s="580"/>
      <c r="AC705" s="580"/>
      <c r="AD705" s="581">
        <v>0</v>
      </c>
      <c r="AE705" s="580"/>
      <c r="AF705" s="581">
        <v>0</v>
      </c>
      <c r="AG705" s="580"/>
      <c r="AH705" s="587"/>
      <c r="AI705" s="580"/>
      <c r="AJ705" s="581">
        <v>0</v>
      </c>
    </row>
    <row r="706" spans="1:36">
      <c r="A706" s="580"/>
      <c r="B706" s="580"/>
      <c r="C706" s="580"/>
      <c r="D706" s="580"/>
      <c r="E706" s="580" t="s">
        <v>4299</v>
      </c>
      <c r="F706" s="580" t="s">
        <v>4053</v>
      </c>
      <c r="G706" s="580"/>
      <c r="H706" s="580" t="s">
        <v>4300</v>
      </c>
      <c r="I706" s="580"/>
      <c r="J706" s="580" t="s">
        <v>4301</v>
      </c>
      <c r="K706" s="580"/>
      <c r="L706" s="580"/>
      <c r="M706" s="580"/>
      <c r="N706" s="580"/>
      <c r="O706" s="580"/>
      <c r="P706" s="581"/>
      <c r="Q706" s="580"/>
      <c r="R706" s="581"/>
      <c r="S706" s="580"/>
      <c r="T706" s="581">
        <v>0</v>
      </c>
      <c r="U706" s="580"/>
      <c r="V706" s="581">
        <v>0</v>
      </c>
      <c r="W706" s="580"/>
      <c r="X706" s="581">
        <v>0</v>
      </c>
      <c r="Y706" s="580"/>
      <c r="Z706" s="581">
        <v>0</v>
      </c>
      <c r="AA706" s="580"/>
      <c r="AB706" s="580"/>
      <c r="AC706" s="580"/>
      <c r="AD706" s="581">
        <v>0</v>
      </c>
      <c r="AE706" s="580"/>
      <c r="AF706" s="581">
        <v>0</v>
      </c>
      <c r="AG706" s="580"/>
      <c r="AH706" s="587"/>
      <c r="AI706" s="580"/>
      <c r="AJ706" s="581">
        <v>0</v>
      </c>
    </row>
    <row r="707" spans="1:36">
      <c r="A707" s="580"/>
      <c r="B707" s="580"/>
      <c r="C707" s="580"/>
      <c r="D707" s="580"/>
      <c r="E707" s="580" t="s">
        <v>4302</v>
      </c>
      <c r="F707" s="580" t="s">
        <v>4053</v>
      </c>
      <c r="G707" s="580"/>
      <c r="H707" s="580" t="s">
        <v>4303</v>
      </c>
      <c r="I707" s="580"/>
      <c r="J707" s="580" t="s">
        <v>4304</v>
      </c>
      <c r="K707" s="580"/>
      <c r="L707" s="580"/>
      <c r="M707" s="580"/>
      <c r="N707" s="580"/>
      <c r="O707" s="580"/>
      <c r="P707" s="581"/>
      <c r="Q707" s="580"/>
      <c r="R707" s="581"/>
      <c r="S707" s="580"/>
      <c r="T707" s="581">
        <v>0</v>
      </c>
      <c r="U707" s="580"/>
      <c r="V707" s="581">
        <v>0</v>
      </c>
      <c r="W707" s="580"/>
      <c r="X707" s="581">
        <v>0</v>
      </c>
      <c r="Y707" s="580"/>
      <c r="Z707" s="581">
        <v>0</v>
      </c>
      <c r="AA707" s="580"/>
      <c r="AB707" s="580"/>
      <c r="AC707" s="580"/>
      <c r="AD707" s="581">
        <v>0</v>
      </c>
      <c r="AE707" s="580"/>
      <c r="AF707" s="581">
        <v>0</v>
      </c>
      <c r="AG707" s="580"/>
      <c r="AH707" s="587"/>
      <c r="AI707" s="580"/>
      <c r="AJ707" s="581">
        <v>0</v>
      </c>
    </row>
    <row r="708" spans="1:36">
      <c r="A708" s="580"/>
      <c r="B708" s="580"/>
      <c r="C708" s="580"/>
      <c r="D708" s="580"/>
      <c r="E708" s="580" t="s">
        <v>4305</v>
      </c>
      <c r="F708" s="580" t="s">
        <v>4053</v>
      </c>
      <c r="G708" s="580"/>
      <c r="H708" s="580" t="s">
        <v>4306</v>
      </c>
      <c r="I708" s="580"/>
      <c r="J708" s="580" t="s">
        <v>4307</v>
      </c>
      <c r="K708" s="580"/>
      <c r="L708" s="580"/>
      <c r="M708" s="580"/>
      <c r="N708" s="580"/>
      <c r="O708" s="580"/>
      <c r="P708" s="581"/>
      <c r="Q708" s="580"/>
      <c r="R708" s="581"/>
      <c r="S708" s="580"/>
      <c r="T708" s="581">
        <v>0</v>
      </c>
      <c r="U708" s="580"/>
      <c r="V708" s="581">
        <v>0</v>
      </c>
      <c r="W708" s="580"/>
      <c r="X708" s="581">
        <v>0</v>
      </c>
      <c r="Y708" s="580"/>
      <c r="Z708" s="581">
        <v>0</v>
      </c>
      <c r="AA708" s="580"/>
      <c r="AB708" s="580"/>
      <c r="AC708" s="580"/>
      <c r="AD708" s="581">
        <v>0</v>
      </c>
      <c r="AE708" s="580"/>
      <c r="AF708" s="581">
        <v>0</v>
      </c>
      <c r="AG708" s="580"/>
      <c r="AH708" s="587"/>
      <c r="AI708" s="580"/>
      <c r="AJ708" s="581">
        <v>0</v>
      </c>
    </row>
    <row r="709" spans="1:36">
      <c r="A709" s="580"/>
      <c r="B709" s="580"/>
      <c r="C709" s="580"/>
      <c r="D709" s="580"/>
      <c r="E709" s="580" t="s">
        <v>4308</v>
      </c>
      <c r="F709" s="580" t="s">
        <v>4053</v>
      </c>
      <c r="G709" s="580"/>
      <c r="H709" s="580" t="s">
        <v>4309</v>
      </c>
      <c r="I709" s="580"/>
      <c r="J709" s="580" t="s">
        <v>4310</v>
      </c>
      <c r="K709" s="580"/>
      <c r="L709" s="580"/>
      <c r="M709" s="580"/>
      <c r="N709" s="580"/>
      <c r="O709" s="580"/>
      <c r="P709" s="581"/>
      <c r="Q709" s="580"/>
      <c r="R709" s="581"/>
      <c r="S709" s="580"/>
      <c r="T709" s="581">
        <v>0</v>
      </c>
      <c r="U709" s="580"/>
      <c r="V709" s="581">
        <v>0</v>
      </c>
      <c r="W709" s="580"/>
      <c r="X709" s="581">
        <v>0</v>
      </c>
      <c r="Y709" s="580"/>
      <c r="Z709" s="581">
        <v>0</v>
      </c>
      <c r="AA709" s="580"/>
      <c r="AB709" s="580"/>
      <c r="AC709" s="580"/>
      <c r="AD709" s="581">
        <v>0</v>
      </c>
      <c r="AE709" s="580"/>
      <c r="AF709" s="581">
        <v>0</v>
      </c>
      <c r="AG709" s="580"/>
      <c r="AH709" s="587"/>
      <c r="AI709" s="580"/>
      <c r="AJ709" s="581">
        <v>0</v>
      </c>
    </row>
    <row r="710" spans="1:36">
      <c r="A710" s="580"/>
      <c r="B710" s="580"/>
      <c r="C710" s="580"/>
      <c r="D710" s="580"/>
      <c r="E710" s="580" t="s">
        <v>4311</v>
      </c>
      <c r="F710" s="580" t="s">
        <v>4053</v>
      </c>
      <c r="G710" s="580"/>
      <c r="H710" s="580" t="s">
        <v>4312</v>
      </c>
      <c r="I710" s="580"/>
      <c r="J710" s="580" t="s">
        <v>4313</v>
      </c>
      <c r="K710" s="580"/>
      <c r="L710" s="580"/>
      <c r="M710" s="580"/>
      <c r="N710" s="580"/>
      <c r="O710" s="580"/>
      <c r="P710" s="581"/>
      <c r="Q710" s="580"/>
      <c r="R710" s="581"/>
      <c r="S710" s="580"/>
      <c r="T710" s="581">
        <v>0</v>
      </c>
      <c r="U710" s="580"/>
      <c r="V710" s="581">
        <v>0</v>
      </c>
      <c r="W710" s="580"/>
      <c r="X710" s="581">
        <v>0</v>
      </c>
      <c r="Y710" s="580"/>
      <c r="Z710" s="581">
        <v>0</v>
      </c>
      <c r="AA710" s="580"/>
      <c r="AB710" s="580"/>
      <c r="AC710" s="580"/>
      <c r="AD710" s="581">
        <v>0</v>
      </c>
      <c r="AE710" s="580"/>
      <c r="AF710" s="581">
        <v>0</v>
      </c>
      <c r="AG710" s="580"/>
      <c r="AH710" s="587"/>
      <c r="AI710" s="580"/>
      <c r="AJ710" s="581">
        <v>0</v>
      </c>
    </row>
    <row r="711" spans="1:36">
      <c r="A711" s="580"/>
      <c r="B711" s="580"/>
      <c r="C711" s="580"/>
      <c r="D711" s="580"/>
      <c r="E711" s="580" t="s">
        <v>4314</v>
      </c>
      <c r="F711" s="580" t="s">
        <v>4053</v>
      </c>
      <c r="G711" s="580"/>
      <c r="H711" s="580" t="s">
        <v>4315</v>
      </c>
      <c r="I711" s="580"/>
      <c r="J711" s="580" t="s">
        <v>4316</v>
      </c>
      <c r="K711" s="580"/>
      <c r="L711" s="580"/>
      <c r="M711" s="580"/>
      <c r="N711" s="580"/>
      <c r="O711" s="580"/>
      <c r="P711" s="581"/>
      <c r="Q711" s="580"/>
      <c r="R711" s="581"/>
      <c r="S711" s="580"/>
      <c r="T711" s="581">
        <v>0</v>
      </c>
      <c r="U711" s="580"/>
      <c r="V711" s="581">
        <v>0</v>
      </c>
      <c r="W711" s="580"/>
      <c r="X711" s="581">
        <v>0</v>
      </c>
      <c r="Y711" s="580"/>
      <c r="Z711" s="581">
        <v>0</v>
      </c>
      <c r="AA711" s="580"/>
      <c r="AB711" s="580"/>
      <c r="AC711" s="580"/>
      <c r="AD711" s="581">
        <v>0</v>
      </c>
      <c r="AE711" s="580"/>
      <c r="AF711" s="581">
        <v>0</v>
      </c>
      <c r="AG711" s="580"/>
      <c r="AH711" s="587"/>
      <c r="AI711" s="580"/>
      <c r="AJ711" s="581">
        <v>0</v>
      </c>
    </row>
    <row r="712" spans="1:36">
      <c r="A712" s="580"/>
      <c r="B712" s="580"/>
      <c r="C712" s="580"/>
      <c r="D712" s="580"/>
      <c r="E712" s="580" t="s">
        <v>4317</v>
      </c>
      <c r="F712" s="580" t="s">
        <v>4053</v>
      </c>
      <c r="G712" s="580"/>
      <c r="H712" s="580" t="s">
        <v>4318</v>
      </c>
      <c r="I712" s="580"/>
      <c r="J712" s="580" t="s">
        <v>4319</v>
      </c>
      <c r="K712" s="580"/>
      <c r="L712" s="580"/>
      <c r="M712" s="580"/>
      <c r="N712" s="580"/>
      <c r="O712" s="580"/>
      <c r="P712" s="581"/>
      <c r="Q712" s="580"/>
      <c r="R712" s="581"/>
      <c r="S712" s="580"/>
      <c r="T712" s="581">
        <v>0</v>
      </c>
      <c r="U712" s="580"/>
      <c r="V712" s="581">
        <v>0</v>
      </c>
      <c r="W712" s="580"/>
      <c r="X712" s="581">
        <v>0</v>
      </c>
      <c r="Y712" s="580"/>
      <c r="Z712" s="581">
        <v>0</v>
      </c>
      <c r="AA712" s="580"/>
      <c r="AB712" s="580"/>
      <c r="AC712" s="580"/>
      <c r="AD712" s="581">
        <v>0</v>
      </c>
      <c r="AE712" s="580"/>
      <c r="AF712" s="581">
        <v>0</v>
      </c>
      <c r="AG712" s="580"/>
      <c r="AH712" s="587"/>
      <c r="AI712" s="580"/>
      <c r="AJ712" s="581">
        <v>0</v>
      </c>
    </row>
    <row r="713" spans="1:36">
      <c r="A713" s="580"/>
      <c r="B713" s="580"/>
      <c r="C713" s="580"/>
      <c r="D713" s="580"/>
      <c r="E713" s="580" t="s">
        <v>4320</v>
      </c>
      <c r="F713" s="580" t="s">
        <v>4053</v>
      </c>
      <c r="G713" s="580"/>
      <c r="H713" s="580" t="s">
        <v>4321</v>
      </c>
      <c r="I713" s="580"/>
      <c r="J713" s="580" t="s">
        <v>4322</v>
      </c>
      <c r="K713" s="580"/>
      <c r="L713" s="580"/>
      <c r="M713" s="580"/>
      <c r="N713" s="580"/>
      <c r="O713" s="580"/>
      <c r="P713" s="581"/>
      <c r="Q713" s="580"/>
      <c r="R713" s="581"/>
      <c r="S713" s="580"/>
      <c r="T713" s="581">
        <v>0</v>
      </c>
      <c r="U713" s="580"/>
      <c r="V713" s="581">
        <v>0</v>
      </c>
      <c r="W713" s="580"/>
      <c r="X713" s="581">
        <v>0</v>
      </c>
      <c r="Y713" s="580"/>
      <c r="Z713" s="581">
        <v>0</v>
      </c>
      <c r="AA713" s="580"/>
      <c r="AB713" s="580"/>
      <c r="AC713" s="580"/>
      <c r="AD713" s="581">
        <v>0</v>
      </c>
      <c r="AE713" s="580"/>
      <c r="AF713" s="581">
        <v>0</v>
      </c>
      <c r="AG713" s="580"/>
      <c r="AH713" s="587"/>
      <c r="AI713" s="580"/>
      <c r="AJ713" s="581">
        <v>0</v>
      </c>
    </row>
    <row r="714" spans="1:36">
      <c r="A714" s="580"/>
      <c r="B714" s="580"/>
      <c r="C714" s="580"/>
      <c r="D714" s="580"/>
      <c r="E714" s="580" t="s">
        <v>4323</v>
      </c>
      <c r="F714" s="580" t="s">
        <v>4053</v>
      </c>
      <c r="G714" s="580"/>
      <c r="H714" s="580" t="s">
        <v>4324</v>
      </c>
      <c r="I714" s="580"/>
      <c r="J714" s="580" t="s">
        <v>4325</v>
      </c>
      <c r="K714" s="580"/>
      <c r="L714" s="580"/>
      <c r="M714" s="580"/>
      <c r="N714" s="580"/>
      <c r="O714" s="580"/>
      <c r="P714" s="581"/>
      <c r="Q714" s="580"/>
      <c r="R714" s="581"/>
      <c r="S714" s="580"/>
      <c r="T714" s="581">
        <v>0</v>
      </c>
      <c r="U714" s="580"/>
      <c r="V714" s="581">
        <v>0</v>
      </c>
      <c r="W714" s="580"/>
      <c r="X714" s="581">
        <v>0</v>
      </c>
      <c r="Y714" s="580"/>
      <c r="Z714" s="581">
        <v>0</v>
      </c>
      <c r="AA714" s="580"/>
      <c r="AB714" s="580"/>
      <c r="AC714" s="580"/>
      <c r="AD714" s="581">
        <v>0</v>
      </c>
      <c r="AE714" s="580"/>
      <c r="AF714" s="581">
        <v>0</v>
      </c>
      <c r="AG714" s="580"/>
      <c r="AH714" s="587"/>
      <c r="AI714" s="580"/>
      <c r="AJ714" s="581">
        <v>0</v>
      </c>
    </row>
    <row r="715" spans="1:36">
      <c r="A715" s="580"/>
      <c r="B715" s="580"/>
      <c r="C715" s="580"/>
      <c r="D715" s="580"/>
      <c r="E715" s="580" t="s">
        <v>4326</v>
      </c>
      <c r="F715" s="580" t="s">
        <v>4053</v>
      </c>
      <c r="G715" s="580"/>
      <c r="H715" s="580" t="s">
        <v>4327</v>
      </c>
      <c r="I715" s="580"/>
      <c r="J715" s="580" t="s">
        <v>4328</v>
      </c>
      <c r="K715" s="580"/>
      <c r="L715" s="580"/>
      <c r="M715" s="580"/>
      <c r="N715" s="580"/>
      <c r="O715" s="580"/>
      <c r="P715" s="581"/>
      <c r="Q715" s="580"/>
      <c r="R715" s="581"/>
      <c r="S715" s="580"/>
      <c r="T715" s="581">
        <v>0</v>
      </c>
      <c r="U715" s="580"/>
      <c r="V715" s="581">
        <v>0</v>
      </c>
      <c r="W715" s="580"/>
      <c r="X715" s="581">
        <v>0</v>
      </c>
      <c r="Y715" s="580"/>
      <c r="Z715" s="581">
        <v>0</v>
      </c>
      <c r="AA715" s="580"/>
      <c r="AB715" s="580"/>
      <c r="AC715" s="580"/>
      <c r="AD715" s="581">
        <v>0</v>
      </c>
      <c r="AE715" s="580"/>
      <c r="AF715" s="581">
        <v>0</v>
      </c>
      <c r="AG715" s="580"/>
      <c r="AH715" s="587"/>
      <c r="AI715" s="580"/>
      <c r="AJ715" s="581">
        <v>0</v>
      </c>
    </row>
    <row r="716" spans="1:36">
      <c r="A716" s="580"/>
      <c r="B716" s="580"/>
      <c r="C716" s="580"/>
      <c r="D716" s="580"/>
      <c r="E716" s="580" t="s">
        <v>4329</v>
      </c>
      <c r="F716" s="580" t="s">
        <v>4053</v>
      </c>
      <c r="G716" s="580"/>
      <c r="H716" s="580" t="s">
        <v>4330</v>
      </c>
      <c r="I716" s="580"/>
      <c r="J716" s="580" t="s">
        <v>4331</v>
      </c>
      <c r="K716" s="580"/>
      <c r="L716" s="580"/>
      <c r="M716" s="580"/>
      <c r="N716" s="580"/>
      <c r="O716" s="580"/>
      <c r="P716" s="581"/>
      <c r="Q716" s="580"/>
      <c r="R716" s="581"/>
      <c r="S716" s="580"/>
      <c r="T716" s="581">
        <v>0</v>
      </c>
      <c r="U716" s="580"/>
      <c r="V716" s="581">
        <v>0</v>
      </c>
      <c r="W716" s="580"/>
      <c r="X716" s="581">
        <v>0</v>
      </c>
      <c r="Y716" s="580"/>
      <c r="Z716" s="581">
        <v>0</v>
      </c>
      <c r="AA716" s="580"/>
      <c r="AB716" s="580"/>
      <c r="AC716" s="580"/>
      <c r="AD716" s="581">
        <v>0</v>
      </c>
      <c r="AE716" s="580"/>
      <c r="AF716" s="581">
        <v>0</v>
      </c>
      <c r="AG716" s="580"/>
      <c r="AH716" s="587"/>
      <c r="AI716" s="580"/>
      <c r="AJ716" s="581">
        <v>0</v>
      </c>
    </row>
    <row r="717" spans="1:36">
      <c r="A717" s="580"/>
      <c r="B717" s="580"/>
      <c r="C717" s="580"/>
      <c r="D717" s="580"/>
      <c r="E717" s="580" t="s">
        <v>4332</v>
      </c>
      <c r="F717" s="580" t="s">
        <v>4053</v>
      </c>
      <c r="G717" s="580"/>
      <c r="H717" s="580" t="s">
        <v>4333</v>
      </c>
      <c r="I717" s="580"/>
      <c r="J717" s="580" t="s">
        <v>4334</v>
      </c>
      <c r="K717" s="580"/>
      <c r="L717" s="580"/>
      <c r="M717" s="580"/>
      <c r="N717" s="580"/>
      <c r="O717" s="580"/>
      <c r="P717" s="581"/>
      <c r="Q717" s="580"/>
      <c r="R717" s="581"/>
      <c r="S717" s="580"/>
      <c r="T717" s="581">
        <v>0</v>
      </c>
      <c r="U717" s="580"/>
      <c r="V717" s="581">
        <v>0</v>
      </c>
      <c r="W717" s="580"/>
      <c r="X717" s="581">
        <v>0</v>
      </c>
      <c r="Y717" s="580"/>
      <c r="Z717" s="581">
        <v>0</v>
      </c>
      <c r="AA717" s="580"/>
      <c r="AB717" s="580"/>
      <c r="AC717" s="580"/>
      <c r="AD717" s="581">
        <v>0</v>
      </c>
      <c r="AE717" s="580"/>
      <c r="AF717" s="581">
        <v>0</v>
      </c>
      <c r="AG717" s="580"/>
      <c r="AH717" s="587"/>
      <c r="AI717" s="580"/>
      <c r="AJ717" s="581">
        <v>0</v>
      </c>
    </row>
    <row r="718" spans="1:36">
      <c r="A718" s="580"/>
      <c r="B718" s="580"/>
      <c r="C718" s="580"/>
      <c r="D718" s="580"/>
      <c r="E718" s="580" t="s">
        <v>4335</v>
      </c>
      <c r="F718" s="580" t="s">
        <v>4053</v>
      </c>
      <c r="G718" s="580"/>
      <c r="H718" s="580" t="s">
        <v>4336</v>
      </c>
      <c r="I718" s="580"/>
      <c r="J718" s="580" t="s">
        <v>4337</v>
      </c>
      <c r="K718" s="580"/>
      <c r="L718" s="580"/>
      <c r="M718" s="580"/>
      <c r="N718" s="580"/>
      <c r="O718" s="580"/>
      <c r="P718" s="581"/>
      <c r="Q718" s="580"/>
      <c r="R718" s="581"/>
      <c r="S718" s="580"/>
      <c r="T718" s="581">
        <v>0</v>
      </c>
      <c r="U718" s="580"/>
      <c r="V718" s="581">
        <v>0</v>
      </c>
      <c r="W718" s="580"/>
      <c r="X718" s="581">
        <v>0</v>
      </c>
      <c r="Y718" s="580"/>
      <c r="Z718" s="581">
        <v>0</v>
      </c>
      <c r="AA718" s="580"/>
      <c r="AB718" s="580"/>
      <c r="AC718" s="580"/>
      <c r="AD718" s="581">
        <v>0</v>
      </c>
      <c r="AE718" s="580"/>
      <c r="AF718" s="581">
        <v>0</v>
      </c>
      <c r="AG718" s="580"/>
      <c r="AH718" s="587"/>
      <c r="AI718" s="580"/>
      <c r="AJ718" s="581">
        <v>0</v>
      </c>
    </row>
    <row r="719" spans="1:36">
      <c r="A719" s="580"/>
      <c r="B719" s="580"/>
      <c r="C719" s="580"/>
      <c r="D719" s="580"/>
      <c r="E719" s="580" t="s">
        <v>4338</v>
      </c>
      <c r="F719" s="580" t="s">
        <v>4053</v>
      </c>
      <c r="G719" s="580"/>
      <c r="H719" s="580" t="s">
        <v>4339</v>
      </c>
      <c r="I719" s="580"/>
      <c r="J719" s="580" t="s">
        <v>4340</v>
      </c>
      <c r="K719" s="580"/>
      <c r="L719" s="580"/>
      <c r="M719" s="580"/>
      <c r="N719" s="580"/>
      <c r="O719" s="580"/>
      <c r="P719" s="581"/>
      <c r="Q719" s="580"/>
      <c r="R719" s="581"/>
      <c r="S719" s="580"/>
      <c r="T719" s="581">
        <v>0</v>
      </c>
      <c r="U719" s="580"/>
      <c r="V719" s="581">
        <v>0</v>
      </c>
      <c r="W719" s="580"/>
      <c r="X719" s="581">
        <v>0</v>
      </c>
      <c r="Y719" s="580"/>
      <c r="Z719" s="581">
        <v>0</v>
      </c>
      <c r="AA719" s="580"/>
      <c r="AB719" s="580"/>
      <c r="AC719" s="580"/>
      <c r="AD719" s="581">
        <v>0</v>
      </c>
      <c r="AE719" s="580"/>
      <c r="AF719" s="581">
        <v>0</v>
      </c>
      <c r="AG719" s="580"/>
      <c r="AH719" s="587"/>
      <c r="AI719" s="580"/>
      <c r="AJ719" s="581">
        <v>0</v>
      </c>
    </row>
    <row r="720" spans="1:36">
      <c r="A720" s="580"/>
      <c r="B720" s="580"/>
      <c r="C720" s="580"/>
      <c r="D720" s="580"/>
      <c r="E720" s="580" t="s">
        <v>4341</v>
      </c>
      <c r="F720" s="580" t="s">
        <v>4053</v>
      </c>
      <c r="G720" s="580"/>
      <c r="H720" s="580" t="s">
        <v>4342</v>
      </c>
      <c r="I720" s="580"/>
      <c r="J720" s="580" t="s">
        <v>4343</v>
      </c>
      <c r="K720" s="580"/>
      <c r="L720" s="580"/>
      <c r="M720" s="580"/>
      <c r="N720" s="580"/>
      <c r="O720" s="580"/>
      <c r="P720" s="581"/>
      <c r="Q720" s="580"/>
      <c r="R720" s="581"/>
      <c r="S720" s="580"/>
      <c r="T720" s="581">
        <v>0</v>
      </c>
      <c r="U720" s="580"/>
      <c r="V720" s="581">
        <v>0</v>
      </c>
      <c r="W720" s="580"/>
      <c r="X720" s="581">
        <v>0</v>
      </c>
      <c r="Y720" s="580"/>
      <c r="Z720" s="581">
        <v>0</v>
      </c>
      <c r="AA720" s="580"/>
      <c r="AB720" s="580"/>
      <c r="AC720" s="580"/>
      <c r="AD720" s="581">
        <v>0</v>
      </c>
      <c r="AE720" s="580"/>
      <c r="AF720" s="581">
        <v>0</v>
      </c>
      <c r="AG720" s="580"/>
      <c r="AH720" s="587"/>
      <c r="AI720" s="580"/>
      <c r="AJ720" s="581">
        <v>0</v>
      </c>
    </row>
    <row r="721" spans="1:36">
      <c r="A721" s="580"/>
      <c r="B721" s="580"/>
      <c r="C721" s="580"/>
      <c r="D721" s="580"/>
      <c r="E721" s="580" t="s">
        <v>4344</v>
      </c>
      <c r="F721" s="580" t="s">
        <v>4053</v>
      </c>
      <c r="G721" s="580"/>
      <c r="H721" s="580" t="s">
        <v>4345</v>
      </c>
      <c r="I721" s="580"/>
      <c r="J721" s="580" t="s">
        <v>4346</v>
      </c>
      <c r="K721" s="580"/>
      <c r="L721" s="580"/>
      <c r="M721" s="580"/>
      <c r="N721" s="580"/>
      <c r="O721" s="580"/>
      <c r="P721" s="581"/>
      <c r="Q721" s="580"/>
      <c r="R721" s="581"/>
      <c r="S721" s="580"/>
      <c r="T721" s="581">
        <v>0</v>
      </c>
      <c r="U721" s="580"/>
      <c r="V721" s="581">
        <v>0</v>
      </c>
      <c r="W721" s="580"/>
      <c r="X721" s="581">
        <v>0</v>
      </c>
      <c r="Y721" s="580"/>
      <c r="Z721" s="581">
        <v>0</v>
      </c>
      <c r="AA721" s="580"/>
      <c r="AB721" s="580"/>
      <c r="AC721" s="580"/>
      <c r="AD721" s="581">
        <v>0</v>
      </c>
      <c r="AE721" s="580"/>
      <c r="AF721" s="581">
        <v>0</v>
      </c>
      <c r="AG721" s="580"/>
      <c r="AH721" s="587"/>
      <c r="AI721" s="580"/>
      <c r="AJ721" s="581">
        <v>0</v>
      </c>
    </row>
    <row r="722" spans="1:36">
      <c r="A722" s="580"/>
      <c r="B722" s="580"/>
      <c r="C722" s="580"/>
      <c r="D722" s="580"/>
      <c r="E722" s="580" t="s">
        <v>4347</v>
      </c>
      <c r="F722" s="580" t="s">
        <v>4053</v>
      </c>
      <c r="G722" s="580"/>
      <c r="H722" s="580" t="s">
        <v>4348</v>
      </c>
      <c r="I722" s="580"/>
      <c r="J722" s="580" t="s">
        <v>4349</v>
      </c>
      <c r="K722" s="580"/>
      <c r="L722" s="580"/>
      <c r="M722" s="580"/>
      <c r="N722" s="580"/>
      <c r="O722" s="580"/>
      <c r="P722" s="581"/>
      <c r="Q722" s="580"/>
      <c r="R722" s="581"/>
      <c r="S722" s="580"/>
      <c r="T722" s="581">
        <v>0</v>
      </c>
      <c r="U722" s="580"/>
      <c r="V722" s="581">
        <v>0</v>
      </c>
      <c r="W722" s="580"/>
      <c r="X722" s="581">
        <v>0</v>
      </c>
      <c r="Y722" s="580"/>
      <c r="Z722" s="581">
        <v>0</v>
      </c>
      <c r="AA722" s="580"/>
      <c r="AB722" s="580"/>
      <c r="AC722" s="580"/>
      <c r="AD722" s="581">
        <v>0</v>
      </c>
      <c r="AE722" s="580"/>
      <c r="AF722" s="581">
        <v>0</v>
      </c>
      <c r="AG722" s="580"/>
      <c r="AH722" s="587"/>
      <c r="AI722" s="580"/>
      <c r="AJ722" s="581">
        <v>0</v>
      </c>
    </row>
    <row r="723" spans="1:36">
      <c r="A723" s="580"/>
      <c r="B723" s="580"/>
      <c r="C723" s="580"/>
      <c r="D723" s="580"/>
      <c r="E723" s="580" t="s">
        <v>4350</v>
      </c>
      <c r="F723" s="580" t="s">
        <v>4053</v>
      </c>
      <c r="G723" s="580"/>
      <c r="H723" s="580" t="s">
        <v>4351</v>
      </c>
      <c r="I723" s="580"/>
      <c r="J723" s="580" t="s">
        <v>4352</v>
      </c>
      <c r="K723" s="580"/>
      <c r="L723" s="580"/>
      <c r="M723" s="580"/>
      <c r="N723" s="580"/>
      <c r="O723" s="580"/>
      <c r="P723" s="581"/>
      <c r="Q723" s="580"/>
      <c r="R723" s="581"/>
      <c r="S723" s="580"/>
      <c r="T723" s="581">
        <v>0</v>
      </c>
      <c r="U723" s="580"/>
      <c r="V723" s="581">
        <v>0</v>
      </c>
      <c r="W723" s="580"/>
      <c r="X723" s="581">
        <v>0</v>
      </c>
      <c r="Y723" s="580"/>
      <c r="Z723" s="581">
        <v>0</v>
      </c>
      <c r="AA723" s="580"/>
      <c r="AB723" s="580"/>
      <c r="AC723" s="580"/>
      <c r="AD723" s="581">
        <v>0</v>
      </c>
      <c r="AE723" s="580"/>
      <c r="AF723" s="581">
        <v>0</v>
      </c>
      <c r="AG723" s="580"/>
      <c r="AH723" s="587"/>
      <c r="AI723" s="580"/>
      <c r="AJ723" s="581">
        <v>0</v>
      </c>
    </row>
    <row r="724" spans="1:36">
      <c r="A724" s="580"/>
      <c r="B724" s="580"/>
      <c r="C724" s="580"/>
      <c r="D724" s="580"/>
      <c r="E724" s="580" t="s">
        <v>4353</v>
      </c>
      <c r="F724" s="580" t="s">
        <v>4053</v>
      </c>
      <c r="G724" s="580"/>
      <c r="H724" s="580" t="s">
        <v>4354</v>
      </c>
      <c r="I724" s="580"/>
      <c r="J724" s="580" t="s">
        <v>4355</v>
      </c>
      <c r="K724" s="580"/>
      <c r="L724" s="580"/>
      <c r="M724" s="580"/>
      <c r="N724" s="580"/>
      <c r="O724" s="580"/>
      <c r="P724" s="581"/>
      <c r="Q724" s="580"/>
      <c r="R724" s="581"/>
      <c r="S724" s="580"/>
      <c r="T724" s="581">
        <v>0</v>
      </c>
      <c r="U724" s="580"/>
      <c r="V724" s="581">
        <v>0</v>
      </c>
      <c r="W724" s="580"/>
      <c r="X724" s="581">
        <v>0</v>
      </c>
      <c r="Y724" s="580"/>
      <c r="Z724" s="581">
        <v>0</v>
      </c>
      <c r="AA724" s="580"/>
      <c r="AB724" s="580"/>
      <c r="AC724" s="580"/>
      <c r="AD724" s="581">
        <v>0</v>
      </c>
      <c r="AE724" s="580"/>
      <c r="AF724" s="581">
        <v>0</v>
      </c>
      <c r="AG724" s="580"/>
      <c r="AH724" s="587"/>
      <c r="AI724" s="580"/>
      <c r="AJ724" s="581">
        <v>0</v>
      </c>
    </row>
    <row r="725" spans="1:36">
      <c r="A725" s="580"/>
      <c r="B725" s="580"/>
      <c r="C725" s="580"/>
      <c r="D725" s="580"/>
      <c r="E725" s="580" t="s">
        <v>4356</v>
      </c>
      <c r="F725" s="580" t="s">
        <v>4053</v>
      </c>
      <c r="G725" s="580"/>
      <c r="H725" s="580" t="s">
        <v>4357</v>
      </c>
      <c r="I725" s="580"/>
      <c r="J725" s="580" t="s">
        <v>4358</v>
      </c>
      <c r="K725" s="580"/>
      <c r="L725" s="580"/>
      <c r="M725" s="580"/>
      <c r="N725" s="580"/>
      <c r="O725" s="580"/>
      <c r="P725" s="581"/>
      <c r="Q725" s="580"/>
      <c r="R725" s="581"/>
      <c r="S725" s="580"/>
      <c r="T725" s="581">
        <v>0</v>
      </c>
      <c r="U725" s="580"/>
      <c r="V725" s="581">
        <v>0</v>
      </c>
      <c r="W725" s="580"/>
      <c r="X725" s="581">
        <v>0</v>
      </c>
      <c r="Y725" s="580"/>
      <c r="Z725" s="581">
        <v>0</v>
      </c>
      <c r="AA725" s="580"/>
      <c r="AB725" s="580"/>
      <c r="AC725" s="580"/>
      <c r="AD725" s="581">
        <v>0</v>
      </c>
      <c r="AE725" s="580"/>
      <c r="AF725" s="581">
        <v>0</v>
      </c>
      <c r="AG725" s="580"/>
      <c r="AH725" s="587"/>
      <c r="AI725" s="580"/>
      <c r="AJ725" s="581">
        <v>0</v>
      </c>
    </row>
    <row r="726" spans="1:36">
      <c r="A726" s="580"/>
      <c r="B726" s="580"/>
      <c r="C726" s="580"/>
      <c r="D726" s="580"/>
      <c r="E726" s="580" t="s">
        <v>4359</v>
      </c>
      <c r="F726" s="580" t="s">
        <v>4053</v>
      </c>
      <c r="G726" s="580"/>
      <c r="H726" s="580" t="s">
        <v>4360</v>
      </c>
      <c r="I726" s="580"/>
      <c r="J726" s="580" t="s">
        <v>4361</v>
      </c>
      <c r="K726" s="580"/>
      <c r="L726" s="580"/>
      <c r="M726" s="580"/>
      <c r="N726" s="580"/>
      <c r="O726" s="580"/>
      <c r="P726" s="581"/>
      <c r="Q726" s="580"/>
      <c r="R726" s="581"/>
      <c r="S726" s="580"/>
      <c r="T726" s="581">
        <v>0</v>
      </c>
      <c r="U726" s="580"/>
      <c r="V726" s="581">
        <v>0</v>
      </c>
      <c r="W726" s="580"/>
      <c r="X726" s="581">
        <v>0</v>
      </c>
      <c r="Y726" s="580"/>
      <c r="Z726" s="581">
        <v>0</v>
      </c>
      <c r="AA726" s="580"/>
      <c r="AB726" s="580"/>
      <c r="AC726" s="580"/>
      <c r="AD726" s="581">
        <v>0</v>
      </c>
      <c r="AE726" s="580"/>
      <c r="AF726" s="581">
        <v>0</v>
      </c>
      <c r="AG726" s="580"/>
      <c r="AH726" s="587"/>
      <c r="AI726" s="580"/>
      <c r="AJ726" s="581">
        <v>0</v>
      </c>
    </row>
    <row r="727" spans="1:36">
      <c r="A727" s="580"/>
      <c r="B727" s="580"/>
      <c r="C727" s="580"/>
      <c r="D727" s="580"/>
      <c r="E727" s="580" t="s">
        <v>4362</v>
      </c>
      <c r="F727" s="580" t="s">
        <v>4053</v>
      </c>
      <c r="G727" s="580"/>
      <c r="H727" s="580" t="s">
        <v>4363</v>
      </c>
      <c r="I727" s="580"/>
      <c r="J727" s="580" t="s">
        <v>4364</v>
      </c>
      <c r="K727" s="580"/>
      <c r="L727" s="580"/>
      <c r="M727" s="580"/>
      <c r="N727" s="580"/>
      <c r="O727" s="580"/>
      <c r="P727" s="581"/>
      <c r="Q727" s="580"/>
      <c r="R727" s="581"/>
      <c r="S727" s="580"/>
      <c r="T727" s="581">
        <v>0</v>
      </c>
      <c r="U727" s="580"/>
      <c r="V727" s="581">
        <v>0</v>
      </c>
      <c r="W727" s="580"/>
      <c r="X727" s="581">
        <v>0</v>
      </c>
      <c r="Y727" s="580"/>
      <c r="Z727" s="581">
        <v>0</v>
      </c>
      <c r="AA727" s="580"/>
      <c r="AB727" s="580"/>
      <c r="AC727" s="580"/>
      <c r="AD727" s="581">
        <v>0</v>
      </c>
      <c r="AE727" s="580"/>
      <c r="AF727" s="581">
        <v>0</v>
      </c>
      <c r="AG727" s="580"/>
      <c r="AH727" s="587"/>
      <c r="AI727" s="580"/>
      <c r="AJ727" s="581">
        <v>0</v>
      </c>
    </row>
    <row r="728" spans="1:36">
      <c r="A728" s="580"/>
      <c r="B728" s="580"/>
      <c r="C728" s="580"/>
      <c r="D728" s="580"/>
      <c r="E728" s="580" t="s">
        <v>4365</v>
      </c>
      <c r="F728" s="580" t="s">
        <v>4053</v>
      </c>
      <c r="G728" s="580"/>
      <c r="H728" s="580" t="s">
        <v>4366</v>
      </c>
      <c r="I728" s="580"/>
      <c r="J728" s="580" t="s">
        <v>4367</v>
      </c>
      <c r="K728" s="580"/>
      <c r="L728" s="580"/>
      <c r="M728" s="580"/>
      <c r="N728" s="580"/>
      <c r="O728" s="580"/>
      <c r="P728" s="581"/>
      <c r="Q728" s="580"/>
      <c r="R728" s="581"/>
      <c r="S728" s="580"/>
      <c r="T728" s="581">
        <v>0</v>
      </c>
      <c r="U728" s="580"/>
      <c r="V728" s="581">
        <v>0</v>
      </c>
      <c r="W728" s="580"/>
      <c r="X728" s="581">
        <v>0</v>
      </c>
      <c r="Y728" s="580"/>
      <c r="Z728" s="581">
        <v>0</v>
      </c>
      <c r="AA728" s="580"/>
      <c r="AB728" s="580"/>
      <c r="AC728" s="580"/>
      <c r="AD728" s="581">
        <v>0</v>
      </c>
      <c r="AE728" s="580"/>
      <c r="AF728" s="581">
        <v>0</v>
      </c>
      <c r="AG728" s="580"/>
      <c r="AH728" s="587"/>
      <c r="AI728" s="580"/>
      <c r="AJ728" s="581">
        <v>0</v>
      </c>
    </row>
    <row r="729" spans="1:36">
      <c r="A729" s="580"/>
      <c r="B729" s="580"/>
      <c r="C729" s="580"/>
      <c r="D729" s="580"/>
      <c r="E729" s="580" t="s">
        <v>4368</v>
      </c>
      <c r="F729" s="580" t="s">
        <v>4053</v>
      </c>
      <c r="G729" s="580"/>
      <c r="H729" s="580" t="s">
        <v>4369</v>
      </c>
      <c r="I729" s="580"/>
      <c r="J729" s="580" t="s">
        <v>4370</v>
      </c>
      <c r="K729" s="580"/>
      <c r="L729" s="580"/>
      <c r="M729" s="580"/>
      <c r="N729" s="580"/>
      <c r="O729" s="580"/>
      <c r="P729" s="581"/>
      <c r="Q729" s="580"/>
      <c r="R729" s="581"/>
      <c r="S729" s="580"/>
      <c r="T729" s="581">
        <v>0</v>
      </c>
      <c r="U729" s="580"/>
      <c r="V729" s="581">
        <v>0</v>
      </c>
      <c r="W729" s="580"/>
      <c r="X729" s="581">
        <v>0</v>
      </c>
      <c r="Y729" s="580"/>
      <c r="Z729" s="581">
        <v>0</v>
      </c>
      <c r="AA729" s="580"/>
      <c r="AB729" s="580"/>
      <c r="AC729" s="580"/>
      <c r="AD729" s="581">
        <v>0</v>
      </c>
      <c r="AE729" s="580"/>
      <c r="AF729" s="581">
        <v>0</v>
      </c>
      <c r="AG729" s="580"/>
      <c r="AH729" s="587"/>
      <c r="AI729" s="580"/>
      <c r="AJ729" s="581">
        <v>0</v>
      </c>
    </row>
    <row r="730" spans="1:36" ht="16.5" thickBot="1">
      <c r="A730" s="580"/>
      <c r="B730" s="580"/>
      <c r="C730" s="580"/>
      <c r="D730" s="580"/>
      <c r="E730" s="580" t="s">
        <v>4371</v>
      </c>
      <c r="F730" s="580" t="s">
        <v>4053</v>
      </c>
      <c r="G730" s="580"/>
      <c r="H730" s="580" t="s">
        <v>4372</v>
      </c>
      <c r="I730" s="580"/>
      <c r="J730" s="580" t="s">
        <v>4373</v>
      </c>
      <c r="K730" s="580"/>
      <c r="L730" s="580"/>
      <c r="M730" s="580"/>
      <c r="N730" s="580"/>
      <c r="O730" s="580"/>
      <c r="P730" s="581"/>
      <c r="Q730" s="580"/>
      <c r="R730" s="581"/>
      <c r="S730" s="580"/>
      <c r="T730" s="581">
        <v>0</v>
      </c>
      <c r="U730" s="580"/>
      <c r="V730" s="581">
        <v>0</v>
      </c>
      <c r="W730" s="580"/>
      <c r="X730" s="581">
        <v>0</v>
      </c>
      <c r="Y730" s="580"/>
      <c r="Z730" s="581">
        <v>0</v>
      </c>
      <c r="AA730" s="580"/>
      <c r="AB730" s="580"/>
      <c r="AC730" s="580"/>
      <c r="AD730" s="581">
        <v>0</v>
      </c>
      <c r="AE730" s="580"/>
      <c r="AF730" s="581">
        <v>0</v>
      </c>
      <c r="AG730" s="580"/>
      <c r="AH730" s="587"/>
      <c r="AI730" s="580"/>
      <c r="AJ730" s="581">
        <v>0</v>
      </c>
    </row>
    <row r="731" spans="1:36" ht="16.5" thickBot="1">
      <c r="A731" s="580"/>
      <c r="B731" s="580"/>
      <c r="C731" s="580"/>
      <c r="D731" s="580" t="s">
        <v>2760</v>
      </c>
      <c r="E731" s="580"/>
      <c r="F731" s="580"/>
      <c r="G731" s="580"/>
      <c r="H731" s="580"/>
      <c r="I731" s="580"/>
      <c r="J731" s="580"/>
      <c r="K731" s="580"/>
      <c r="L731" s="580"/>
      <c r="M731" s="580"/>
      <c r="N731" s="588"/>
      <c r="O731" s="580"/>
      <c r="P731" s="581"/>
      <c r="Q731" s="580"/>
      <c r="R731" s="581"/>
      <c r="S731" s="580"/>
      <c r="T731" s="589">
        <v>0</v>
      </c>
      <c r="U731" s="580"/>
      <c r="V731" s="589">
        <v>0</v>
      </c>
      <c r="W731" s="580"/>
      <c r="X731" s="589">
        <v>0</v>
      </c>
      <c r="Y731" s="580"/>
      <c r="Z731" s="589">
        <v>0</v>
      </c>
      <c r="AA731" s="580"/>
      <c r="AB731" s="580"/>
      <c r="AC731" s="580"/>
      <c r="AD731" s="589">
        <v>1334</v>
      </c>
      <c r="AE731" s="580"/>
      <c r="AF731" s="581"/>
      <c r="AG731" s="580"/>
      <c r="AH731" s="587"/>
      <c r="AI731" s="580"/>
      <c r="AJ731" s="589">
        <v>0</v>
      </c>
    </row>
    <row r="732" spans="1:36" ht="16.5" thickBot="1">
      <c r="A732" s="580"/>
      <c r="B732" s="580"/>
      <c r="C732" s="580" t="s">
        <v>4374</v>
      </c>
      <c r="D732" s="580"/>
      <c r="E732" s="580"/>
      <c r="F732" s="580"/>
      <c r="G732" s="580"/>
      <c r="H732" s="580"/>
      <c r="I732" s="580"/>
      <c r="J732" s="580"/>
      <c r="K732" s="580"/>
      <c r="L732" s="580"/>
      <c r="M732" s="580"/>
      <c r="N732" s="584"/>
      <c r="O732" s="580"/>
      <c r="P732" s="581"/>
      <c r="Q732" s="580"/>
      <c r="R732" s="581"/>
      <c r="S732" s="580"/>
      <c r="T732" s="585">
        <v>0</v>
      </c>
      <c r="U732" s="580"/>
      <c r="V732" s="585">
        <v>0</v>
      </c>
      <c r="W732" s="580"/>
      <c r="X732" s="585">
        <v>0</v>
      </c>
      <c r="Y732" s="580"/>
      <c r="Z732" s="585">
        <v>0</v>
      </c>
      <c r="AA732" s="580"/>
      <c r="AB732" s="580"/>
      <c r="AC732" s="580"/>
      <c r="AD732" s="585">
        <v>1334</v>
      </c>
      <c r="AE732" s="580"/>
      <c r="AF732" s="581"/>
      <c r="AG732" s="580"/>
      <c r="AH732" s="587"/>
      <c r="AI732" s="580"/>
      <c r="AJ732" s="585">
        <v>0</v>
      </c>
    </row>
    <row r="733" spans="1:36">
      <c r="A733" s="580"/>
      <c r="B733" s="580" t="s">
        <v>4375</v>
      </c>
      <c r="C733" s="580"/>
      <c r="D733" s="580"/>
      <c r="E733" s="580"/>
      <c r="F733" s="580"/>
      <c r="G733" s="580"/>
      <c r="H733" s="580"/>
      <c r="I733" s="580"/>
      <c r="J733" s="580"/>
      <c r="K733" s="580"/>
      <c r="L733" s="580"/>
      <c r="M733" s="580"/>
      <c r="N733" s="580"/>
      <c r="O733" s="580"/>
      <c r="P733" s="581"/>
      <c r="Q733" s="580"/>
      <c r="R733" s="581"/>
      <c r="S733" s="580"/>
      <c r="T733" s="581">
        <v>399</v>
      </c>
      <c r="U733" s="580"/>
      <c r="V733" s="581">
        <v>82</v>
      </c>
      <c r="W733" s="580"/>
      <c r="X733" s="581">
        <v>0</v>
      </c>
      <c r="Y733" s="580"/>
      <c r="Z733" s="581">
        <v>317</v>
      </c>
      <c r="AA733" s="580"/>
      <c r="AB733" s="580"/>
      <c r="AC733" s="580"/>
      <c r="AD733" s="581">
        <v>2054</v>
      </c>
      <c r="AE733" s="580"/>
      <c r="AF733" s="581"/>
      <c r="AG733" s="580"/>
      <c r="AH733" s="587"/>
      <c r="AI733" s="580"/>
      <c r="AJ733" s="581">
        <v>0.2</v>
      </c>
    </row>
    <row r="734" spans="1:36">
      <c r="A734" s="578"/>
      <c r="B734" s="578" t="s">
        <v>1629</v>
      </c>
      <c r="C734" s="578"/>
      <c r="D734" s="578"/>
      <c r="E734" s="578"/>
      <c r="F734" s="578"/>
      <c r="G734" s="578"/>
      <c r="H734" s="578"/>
      <c r="I734" s="578"/>
      <c r="J734" s="578"/>
      <c r="K734" s="578"/>
      <c r="L734" s="578"/>
      <c r="M734" s="578"/>
      <c r="N734" s="578"/>
      <c r="O734" s="578"/>
      <c r="P734" s="579"/>
      <c r="Q734" s="578"/>
      <c r="R734" s="579"/>
      <c r="S734" s="578"/>
      <c r="T734" s="579"/>
      <c r="U734" s="578"/>
      <c r="V734" s="579"/>
      <c r="W734" s="578"/>
      <c r="X734" s="579"/>
      <c r="Y734" s="578"/>
      <c r="Z734" s="579"/>
      <c r="AA734" s="578"/>
      <c r="AB734" s="578"/>
      <c r="AC734" s="578"/>
      <c r="AD734" s="579"/>
      <c r="AE734" s="578"/>
      <c r="AF734" s="579"/>
      <c r="AG734" s="578"/>
      <c r="AH734" s="586"/>
      <c r="AI734" s="578"/>
      <c r="AJ734" s="579"/>
    </row>
    <row r="735" spans="1:36">
      <c r="A735" s="578"/>
      <c r="B735" s="578"/>
      <c r="C735" s="578" t="s">
        <v>4376</v>
      </c>
      <c r="D735" s="578"/>
      <c r="E735" s="578"/>
      <c r="F735" s="578"/>
      <c r="G735" s="578"/>
      <c r="H735" s="578"/>
      <c r="I735" s="578"/>
      <c r="J735" s="578"/>
      <c r="K735" s="578"/>
      <c r="L735" s="578"/>
      <c r="M735" s="578"/>
      <c r="N735" s="578"/>
      <c r="O735" s="578"/>
      <c r="P735" s="579"/>
      <c r="Q735" s="578"/>
      <c r="R735" s="579"/>
      <c r="S735" s="578"/>
      <c r="T735" s="579"/>
      <c r="U735" s="578"/>
      <c r="V735" s="579"/>
      <c r="W735" s="578"/>
      <c r="X735" s="579"/>
      <c r="Y735" s="578"/>
      <c r="Z735" s="579"/>
      <c r="AA735" s="578"/>
      <c r="AB735" s="578"/>
      <c r="AC735" s="578"/>
      <c r="AD735" s="579"/>
      <c r="AE735" s="578"/>
      <c r="AF735" s="579"/>
      <c r="AG735" s="578"/>
      <c r="AH735" s="586"/>
      <c r="AI735" s="578"/>
      <c r="AJ735" s="579"/>
    </row>
    <row r="736" spans="1:36">
      <c r="A736" s="578"/>
      <c r="B736" s="578"/>
      <c r="C736" s="578"/>
      <c r="D736" s="578" t="s">
        <v>2734</v>
      </c>
      <c r="E736" s="578"/>
      <c r="F736" s="578"/>
      <c r="G736" s="578"/>
      <c r="H736" s="578"/>
      <c r="I736" s="578"/>
      <c r="J736" s="578"/>
      <c r="K736" s="578"/>
      <c r="L736" s="578"/>
      <c r="M736" s="578"/>
      <c r="N736" s="578"/>
      <c r="O736" s="578"/>
      <c r="P736" s="579"/>
      <c r="Q736" s="578"/>
      <c r="R736" s="579"/>
      <c r="S736" s="578"/>
      <c r="T736" s="579"/>
      <c r="U736" s="578"/>
      <c r="V736" s="579"/>
      <c r="W736" s="578"/>
      <c r="X736" s="579"/>
      <c r="Y736" s="578"/>
      <c r="Z736" s="579"/>
      <c r="AA736" s="578"/>
      <c r="AB736" s="578"/>
      <c r="AC736" s="578"/>
      <c r="AD736" s="579"/>
      <c r="AE736" s="578"/>
      <c r="AF736" s="579"/>
      <c r="AG736" s="578"/>
      <c r="AH736" s="586"/>
      <c r="AI736" s="578"/>
      <c r="AJ736" s="579"/>
    </row>
    <row r="737" spans="1:36" ht="16.5" thickBot="1">
      <c r="A737" s="577"/>
      <c r="B737" s="577"/>
      <c r="C737" s="577"/>
      <c r="D737" s="577"/>
      <c r="E737" s="577" t="s">
        <v>4377</v>
      </c>
      <c r="F737" s="580" t="s">
        <v>4378</v>
      </c>
      <c r="G737" s="580"/>
      <c r="H737" s="580" t="s">
        <v>1314</v>
      </c>
      <c r="I737" s="580"/>
      <c r="J737" s="580" t="s">
        <v>2331</v>
      </c>
      <c r="K737" s="580"/>
      <c r="L737" s="580"/>
      <c r="M737" s="580"/>
      <c r="N737" s="580"/>
      <c r="O737" s="580"/>
      <c r="P737" s="581"/>
      <c r="Q737" s="580"/>
      <c r="R737" s="581"/>
      <c r="S737" s="580"/>
      <c r="T737" s="581">
        <v>0</v>
      </c>
      <c r="U737" s="580"/>
      <c r="V737" s="581">
        <v>0</v>
      </c>
      <c r="W737" s="580"/>
      <c r="X737" s="581">
        <v>0</v>
      </c>
      <c r="Y737" s="580"/>
      <c r="Z737" s="581">
        <v>0</v>
      </c>
      <c r="AA737" s="580"/>
      <c r="AB737" s="580"/>
      <c r="AC737" s="580"/>
      <c r="AD737" s="581">
        <v>0</v>
      </c>
      <c r="AE737" s="580"/>
      <c r="AF737" s="581">
        <v>0</v>
      </c>
      <c r="AG737" s="580"/>
      <c r="AH737" s="587"/>
      <c r="AI737" s="580"/>
      <c r="AJ737" s="581">
        <v>0</v>
      </c>
    </row>
    <row r="738" spans="1:36" ht="16.5" thickBot="1">
      <c r="A738" s="580"/>
      <c r="B738" s="580"/>
      <c r="C738" s="580"/>
      <c r="D738" s="580" t="s">
        <v>2760</v>
      </c>
      <c r="E738" s="580"/>
      <c r="F738" s="580"/>
      <c r="G738" s="580"/>
      <c r="H738" s="580"/>
      <c r="I738" s="580"/>
      <c r="J738" s="580"/>
      <c r="K738" s="580"/>
      <c r="L738" s="580"/>
      <c r="M738" s="580"/>
      <c r="N738" s="584"/>
      <c r="O738" s="580"/>
      <c r="P738" s="581"/>
      <c r="Q738" s="580"/>
      <c r="R738" s="581"/>
      <c r="S738" s="580"/>
      <c r="T738" s="585">
        <v>0</v>
      </c>
      <c r="U738" s="580"/>
      <c r="V738" s="585">
        <v>0</v>
      </c>
      <c r="W738" s="580"/>
      <c r="X738" s="585">
        <v>0</v>
      </c>
      <c r="Y738" s="580"/>
      <c r="Z738" s="585">
        <v>0</v>
      </c>
      <c r="AA738" s="580"/>
      <c r="AB738" s="580"/>
      <c r="AC738" s="580"/>
      <c r="AD738" s="585">
        <v>0</v>
      </c>
      <c r="AE738" s="580"/>
      <c r="AF738" s="581"/>
      <c r="AG738" s="580"/>
      <c r="AH738" s="587"/>
      <c r="AI738" s="580"/>
      <c r="AJ738" s="585">
        <v>0</v>
      </c>
    </row>
    <row r="739" spans="1:36">
      <c r="A739" s="580"/>
      <c r="B739" s="580"/>
      <c r="C739" s="580" t="s">
        <v>4379</v>
      </c>
      <c r="D739" s="580"/>
      <c r="E739" s="580"/>
      <c r="F739" s="580"/>
      <c r="G739" s="580"/>
      <c r="H739" s="580"/>
      <c r="I739" s="580"/>
      <c r="J739" s="580"/>
      <c r="K739" s="580"/>
      <c r="L739" s="580"/>
      <c r="M739" s="580"/>
      <c r="N739" s="580"/>
      <c r="O739" s="580"/>
      <c r="P739" s="581"/>
      <c r="Q739" s="580"/>
      <c r="R739" s="581"/>
      <c r="S739" s="580"/>
      <c r="T739" s="581">
        <v>0</v>
      </c>
      <c r="U739" s="580"/>
      <c r="V739" s="581">
        <v>0</v>
      </c>
      <c r="W739" s="580"/>
      <c r="X739" s="581">
        <v>0</v>
      </c>
      <c r="Y739" s="580"/>
      <c r="Z739" s="581">
        <v>0</v>
      </c>
      <c r="AA739" s="580"/>
      <c r="AB739" s="580"/>
      <c r="AC739" s="580"/>
      <c r="AD739" s="581">
        <v>0</v>
      </c>
      <c r="AE739" s="580"/>
      <c r="AF739" s="581"/>
      <c r="AG739" s="580"/>
      <c r="AH739" s="587"/>
      <c r="AI739" s="580"/>
      <c r="AJ739" s="581">
        <v>0</v>
      </c>
    </row>
    <row r="740" spans="1:36">
      <c r="A740" s="578"/>
      <c r="B740" s="578"/>
      <c r="C740" s="578" t="s">
        <v>2695</v>
      </c>
      <c r="D740" s="578"/>
      <c r="E740" s="578"/>
      <c r="F740" s="578"/>
      <c r="G740" s="578"/>
      <c r="H740" s="578"/>
      <c r="I740" s="578"/>
      <c r="J740" s="578"/>
      <c r="K740" s="578"/>
      <c r="L740" s="578"/>
      <c r="M740" s="578"/>
      <c r="N740" s="578"/>
      <c r="O740" s="578"/>
      <c r="P740" s="579"/>
      <c r="Q740" s="578"/>
      <c r="R740" s="579"/>
      <c r="S740" s="578"/>
      <c r="T740" s="579"/>
      <c r="U740" s="578"/>
      <c r="V740" s="579"/>
      <c r="W740" s="578"/>
      <c r="X740" s="579"/>
      <c r="Y740" s="578"/>
      <c r="Z740" s="579"/>
      <c r="AA740" s="578"/>
      <c r="AB740" s="578"/>
      <c r="AC740" s="578"/>
      <c r="AD740" s="579"/>
      <c r="AE740" s="578"/>
      <c r="AF740" s="579"/>
      <c r="AG740" s="578"/>
      <c r="AH740" s="586"/>
      <c r="AI740" s="578"/>
      <c r="AJ740" s="579"/>
    </row>
    <row r="741" spans="1:36">
      <c r="A741" s="580"/>
      <c r="B741" s="580"/>
      <c r="C741" s="580"/>
      <c r="D741" s="580" t="s">
        <v>4380</v>
      </c>
      <c r="E741" s="580"/>
      <c r="F741" s="580" t="s">
        <v>1629</v>
      </c>
      <c r="G741" s="580"/>
      <c r="H741" s="580" t="s">
        <v>171</v>
      </c>
      <c r="I741" s="580"/>
      <c r="J741" s="580" t="s">
        <v>4381</v>
      </c>
      <c r="K741" s="580"/>
      <c r="L741" s="580"/>
      <c r="M741" s="580"/>
      <c r="N741" s="580"/>
      <c r="O741" s="580"/>
      <c r="P741" s="581"/>
      <c r="Q741" s="580"/>
      <c r="R741" s="581"/>
      <c r="S741" s="580"/>
      <c r="T741" s="581">
        <v>0</v>
      </c>
      <c r="U741" s="580"/>
      <c r="V741" s="581">
        <v>0</v>
      </c>
      <c r="W741" s="580"/>
      <c r="X741" s="581">
        <v>0</v>
      </c>
      <c r="Y741" s="580"/>
      <c r="Z741" s="581">
        <v>0</v>
      </c>
      <c r="AA741" s="580"/>
      <c r="AB741" s="580"/>
      <c r="AC741" s="580"/>
      <c r="AD741" s="581">
        <v>54</v>
      </c>
      <c r="AE741" s="580"/>
      <c r="AF741" s="581">
        <v>0</v>
      </c>
      <c r="AG741" s="580"/>
      <c r="AH741" s="587">
        <v>45831</v>
      </c>
      <c r="AI741" s="580"/>
      <c r="AJ741" s="581">
        <v>0</v>
      </c>
    </row>
    <row r="742" spans="1:36">
      <c r="A742" s="580"/>
      <c r="B742" s="580"/>
      <c r="C742" s="580"/>
      <c r="D742" s="580" t="s">
        <v>4382</v>
      </c>
      <c r="E742" s="580"/>
      <c r="F742" s="580" t="s">
        <v>1629</v>
      </c>
      <c r="G742" s="580"/>
      <c r="H742" s="580" t="s">
        <v>585</v>
      </c>
      <c r="I742" s="580"/>
      <c r="J742" s="580" t="s">
        <v>1712</v>
      </c>
      <c r="K742" s="580"/>
      <c r="L742" s="580"/>
      <c r="M742" s="580"/>
      <c r="N742" s="580"/>
      <c r="O742" s="580"/>
      <c r="P742" s="581"/>
      <c r="Q742" s="580"/>
      <c r="R742" s="581"/>
      <c r="S742" s="580"/>
      <c r="T742" s="581">
        <v>100</v>
      </c>
      <c r="U742" s="580"/>
      <c r="V742" s="581">
        <v>1</v>
      </c>
      <c r="W742" s="580"/>
      <c r="X742" s="581">
        <v>0</v>
      </c>
      <c r="Y742" s="580"/>
      <c r="Z742" s="581">
        <v>99</v>
      </c>
      <c r="AA742" s="580"/>
      <c r="AB742" s="580"/>
      <c r="AC742" s="580"/>
      <c r="AD742" s="581">
        <v>0</v>
      </c>
      <c r="AE742" s="580"/>
      <c r="AF742" s="581">
        <v>0</v>
      </c>
      <c r="AG742" s="580"/>
      <c r="AH742" s="587"/>
      <c r="AI742" s="580"/>
      <c r="AJ742" s="581">
        <v>76.099999999999994</v>
      </c>
    </row>
    <row r="743" spans="1:36">
      <c r="A743" s="580"/>
      <c r="B743" s="580"/>
      <c r="C743" s="580"/>
      <c r="D743" s="580" t="s">
        <v>4383</v>
      </c>
      <c r="E743" s="580"/>
      <c r="F743" s="580" t="s">
        <v>1629</v>
      </c>
      <c r="G743" s="580"/>
      <c r="H743" s="580" t="s">
        <v>610</v>
      </c>
      <c r="I743" s="580"/>
      <c r="J743" s="580" t="s">
        <v>2485</v>
      </c>
      <c r="K743" s="580"/>
      <c r="L743" s="580"/>
      <c r="M743" s="580"/>
      <c r="N743" s="580"/>
      <c r="O743" s="580"/>
      <c r="P743" s="581"/>
      <c r="Q743" s="580"/>
      <c r="R743" s="581"/>
      <c r="S743" s="580"/>
      <c r="T743" s="581">
        <v>0</v>
      </c>
      <c r="U743" s="580"/>
      <c r="V743" s="581">
        <v>0</v>
      </c>
      <c r="W743" s="580"/>
      <c r="X743" s="581">
        <v>0</v>
      </c>
      <c r="Y743" s="580"/>
      <c r="Z743" s="581">
        <v>0</v>
      </c>
      <c r="AA743" s="580"/>
      <c r="AB743" s="580"/>
      <c r="AC743" s="580"/>
      <c r="AD743" s="581">
        <v>1000</v>
      </c>
      <c r="AE743" s="580"/>
      <c r="AF743" s="581">
        <v>0</v>
      </c>
      <c r="AG743" s="580"/>
      <c r="AH743" s="587">
        <v>45929</v>
      </c>
      <c r="AI743" s="580"/>
      <c r="AJ743" s="581">
        <v>0</v>
      </c>
    </row>
    <row r="744" spans="1:36">
      <c r="A744" s="580"/>
      <c r="B744" s="580"/>
      <c r="C744" s="580"/>
      <c r="D744" s="580" t="s">
        <v>4384</v>
      </c>
      <c r="E744" s="580"/>
      <c r="F744" s="580" t="s">
        <v>1629</v>
      </c>
      <c r="G744" s="580"/>
      <c r="H744" s="580" t="s">
        <v>617</v>
      </c>
      <c r="I744" s="580"/>
      <c r="J744" s="580" t="s">
        <v>2486</v>
      </c>
      <c r="K744" s="580"/>
      <c r="L744" s="580"/>
      <c r="M744" s="580"/>
      <c r="N744" s="580"/>
      <c r="O744" s="580"/>
      <c r="P744" s="581"/>
      <c r="Q744" s="580"/>
      <c r="R744" s="581"/>
      <c r="S744" s="580"/>
      <c r="T744" s="581">
        <v>0</v>
      </c>
      <c r="U744" s="580"/>
      <c r="V744" s="581">
        <v>0</v>
      </c>
      <c r="W744" s="580"/>
      <c r="X744" s="581">
        <v>0</v>
      </c>
      <c r="Y744" s="580"/>
      <c r="Z744" s="581">
        <v>0</v>
      </c>
      <c r="AA744" s="580"/>
      <c r="AB744" s="580"/>
      <c r="AC744" s="580"/>
      <c r="AD744" s="581">
        <v>0</v>
      </c>
      <c r="AE744" s="580"/>
      <c r="AF744" s="581">
        <v>0</v>
      </c>
      <c r="AG744" s="580"/>
      <c r="AH744" s="587"/>
      <c r="AI744" s="580"/>
      <c r="AJ744" s="581">
        <v>0</v>
      </c>
    </row>
    <row r="745" spans="1:36">
      <c r="A745" s="580"/>
      <c r="B745" s="580"/>
      <c r="C745" s="580"/>
      <c r="D745" s="580" t="s">
        <v>4385</v>
      </c>
      <c r="E745" s="580"/>
      <c r="F745" s="580" t="s">
        <v>1629</v>
      </c>
      <c r="G745" s="580"/>
      <c r="H745" s="580" t="s">
        <v>623</v>
      </c>
      <c r="I745" s="580"/>
      <c r="J745" s="580" t="s">
        <v>2487</v>
      </c>
      <c r="K745" s="580"/>
      <c r="L745" s="580"/>
      <c r="M745" s="580"/>
      <c r="N745" s="580"/>
      <c r="O745" s="580"/>
      <c r="P745" s="581"/>
      <c r="Q745" s="580"/>
      <c r="R745" s="581"/>
      <c r="S745" s="580"/>
      <c r="T745" s="581">
        <v>0</v>
      </c>
      <c r="U745" s="580"/>
      <c r="V745" s="581">
        <v>0</v>
      </c>
      <c r="W745" s="580"/>
      <c r="X745" s="581">
        <v>0</v>
      </c>
      <c r="Y745" s="580"/>
      <c r="Z745" s="581">
        <v>0</v>
      </c>
      <c r="AA745" s="580"/>
      <c r="AB745" s="580"/>
      <c r="AC745" s="580"/>
      <c r="AD745" s="581">
        <v>400</v>
      </c>
      <c r="AE745" s="580"/>
      <c r="AF745" s="581">
        <v>0</v>
      </c>
      <c r="AG745" s="580"/>
      <c r="AH745" s="587">
        <v>45929</v>
      </c>
      <c r="AI745" s="580"/>
      <c r="AJ745" s="581">
        <v>0</v>
      </c>
    </row>
    <row r="746" spans="1:36">
      <c r="A746" s="580"/>
      <c r="B746" s="580"/>
      <c r="C746" s="580"/>
      <c r="D746" s="580" t="s">
        <v>4386</v>
      </c>
      <c r="E746" s="580"/>
      <c r="F746" s="580" t="s">
        <v>1629</v>
      </c>
      <c r="G746" s="580"/>
      <c r="H746" s="580" t="s">
        <v>569</v>
      </c>
      <c r="I746" s="580"/>
      <c r="J746" s="580" t="s">
        <v>1706</v>
      </c>
      <c r="K746" s="580"/>
      <c r="L746" s="580"/>
      <c r="M746" s="580"/>
      <c r="N746" s="580"/>
      <c r="O746" s="580"/>
      <c r="P746" s="581"/>
      <c r="Q746" s="580"/>
      <c r="R746" s="581"/>
      <c r="S746" s="580"/>
      <c r="T746" s="581">
        <v>1000</v>
      </c>
      <c r="U746" s="580"/>
      <c r="V746" s="581">
        <v>0</v>
      </c>
      <c r="W746" s="580"/>
      <c r="X746" s="581">
        <v>0</v>
      </c>
      <c r="Y746" s="580"/>
      <c r="Z746" s="581">
        <v>1000</v>
      </c>
      <c r="AA746" s="580"/>
      <c r="AB746" s="580"/>
      <c r="AC746" s="580"/>
      <c r="AD746" s="581">
        <v>0</v>
      </c>
      <c r="AE746" s="580"/>
      <c r="AF746" s="581">
        <v>0</v>
      </c>
      <c r="AG746" s="580"/>
      <c r="AH746" s="587"/>
      <c r="AI746" s="580"/>
      <c r="AJ746" s="581">
        <v>0</v>
      </c>
    </row>
    <row r="747" spans="1:36">
      <c r="A747" s="580"/>
      <c r="B747" s="580"/>
      <c r="C747" s="580"/>
      <c r="D747" s="580" t="s">
        <v>4387</v>
      </c>
      <c r="E747" s="580"/>
      <c r="F747" s="580" t="s">
        <v>1629</v>
      </c>
      <c r="G747" s="580"/>
      <c r="H747" s="580" t="s">
        <v>556</v>
      </c>
      <c r="I747" s="580"/>
      <c r="J747" s="580" t="s">
        <v>1705</v>
      </c>
      <c r="K747" s="580"/>
      <c r="L747" s="580"/>
      <c r="M747" s="580"/>
      <c r="N747" s="580"/>
      <c r="O747" s="580"/>
      <c r="P747" s="581"/>
      <c r="Q747" s="580"/>
      <c r="R747" s="581"/>
      <c r="S747" s="580"/>
      <c r="T747" s="581">
        <v>1000</v>
      </c>
      <c r="U747" s="580"/>
      <c r="V747" s="581">
        <v>0</v>
      </c>
      <c r="W747" s="580"/>
      <c r="X747" s="581">
        <v>0</v>
      </c>
      <c r="Y747" s="580"/>
      <c r="Z747" s="581">
        <v>1000</v>
      </c>
      <c r="AA747" s="580"/>
      <c r="AB747" s="580"/>
      <c r="AC747" s="580"/>
      <c r="AD747" s="581">
        <v>0</v>
      </c>
      <c r="AE747" s="580"/>
      <c r="AF747" s="581">
        <v>0</v>
      </c>
      <c r="AG747" s="580"/>
      <c r="AH747" s="587"/>
      <c r="AI747" s="580"/>
      <c r="AJ747" s="581">
        <v>0</v>
      </c>
    </row>
    <row r="748" spans="1:36">
      <c r="A748" s="580"/>
      <c r="B748" s="580"/>
      <c r="C748" s="580"/>
      <c r="D748" s="580" t="s">
        <v>4388</v>
      </c>
      <c r="E748" s="580"/>
      <c r="F748" s="580" t="s">
        <v>1629</v>
      </c>
      <c r="G748" s="580"/>
      <c r="H748" s="580" t="s">
        <v>4389</v>
      </c>
      <c r="I748" s="580"/>
      <c r="J748" s="580" t="s">
        <v>4390</v>
      </c>
      <c r="K748" s="580"/>
      <c r="L748" s="580"/>
      <c r="M748" s="580"/>
      <c r="N748" s="580"/>
      <c r="O748" s="580"/>
      <c r="P748" s="581"/>
      <c r="Q748" s="580"/>
      <c r="R748" s="581"/>
      <c r="S748" s="580"/>
      <c r="T748" s="581">
        <v>0</v>
      </c>
      <c r="U748" s="580"/>
      <c r="V748" s="581">
        <v>0</v>
      </c>
      <c r="W748" s="580"/>
      <c r="X748" s="581">
        <v>0</v>
      </c>
      <c r="Y748" s="580"/>
      <c r="Z748" s="581">
        <v>0</v>
      </c>
      <c r="AA748" s="580"/>
      <c r="AB748" s="580"/>
      <c r="AC748" s="580"/>
      <c r="AD748" s="581">
        <v>0</v>
      </c>
      <c r="AE748" s="580"/>
      <c r="AF748" s="581">
        <v>0</v>
      </c>
      <c r="AG748" s="580"/>
      <c r="AH748" s="587"/>
      <c r="AI748" s="580"/>
      <c r="AJ748" s="581">
        <v>0</v>
      </c>
    </row>
    <row r="749" spans="1:36">
      <c r="A749" s="580"/>
      <c r="B749" s="580"/>
      <c r="C749" s="580"/>
      <c r="D749" s="580" t="s">
        <v>4391</v>
      </c>
      <c r="E749" s="580"/>
      <c r="F749" s="580" t="s">
        <v>1629</v>
      </c>
      <c r="G749" s="580"/>
      <c r="H749" s="580" t="s">
        <v>276</v>
      </c>
      <c r="I749" s="580"/>
      <c r="J749" s="580" t="s">
        <v>4392</v>
      </c>
      <c r="K749" s="580"/>
      <c r="L749" s="580"/>
      <c r="M749" s="580"/>
      <c r="N749" s="580"/>
      <c r="O749" s="580"/>
      <c r="P749" s="581"/>
      <c r="Q749" s="580"/>
      <c r="R749" s="581"/>
      <c r="S749" s="580"/>
      <c r="T749" s="581">
        <v>0</v>
      </c>
      <c r="U749" s="580"/>
      <c r="V749" s="581">
        <v>0</v>
      </c>
      <c r="W749" s="580"/>
      <c r="X749" s="581">
        <v>0</v>
      </c>
      <c r="Y749" s="580"/>
      <c r="Z749" s="581">
        <v>0</v>
      </c>
      <c r="AA749" s="580"/>
      <c r="AB749" s="580"/>
      <c r="AC749" s="580"/>
      <c r="AD749" s="581">
        <v>0</v>
      </c>
      <c r="AE749" s="580"/>
      <c r="AF749" s="581">
        <v>0</v>
      </c>
      <c r="AG749" s="580"/>
      <c r="AH749" s="587"/>
      <c r="AI749" s="580"/>
      <c r="AJ749" s="581">
        <v>0</v>
      </c>
    </row>
    <row r="750" spans="1:36">
      <c r="A750" s="580"/>
      <c r="B750" s="580"/>
      <c r="C750" s="580"/>
      <c r="D750" s="580" t="s">
        <v>4393</v>
      </c>
      <c r="E750" s="580"/>
      <c r="F750" s="580" t="s">
        <v>1629</v>
      </c>
      <c r="G750" s="580"/>
      <c r="H750" s="580" t="s">
        <v>279</v>
      </c>
      <c r="I750" s="580"/>
      <c r="J750" s="580" t="s">
        <v>4394</v>
      </c>
      <c r="K750" s="580"/>
      <c r="L750" s="580"/>
      <c r="M750" s="580"/>
      <c r="N750" s="580"/>
      <c r="O750" s="580"/>
      <c r="P750" s="581"/>
      <c r="Q750" s="580"/>
      <c r="R750" s="581"/>
      <c r="S750" s="580"/>
      <c r="T750" s="581">
        <v>0</v>
      </c>
      <c r="U750" s="580"/>
      <c r="V750" s="581">
        <v>0</v>
      </c>
      <c r="W750" s="580"/>
      <c r="X750" s="581">
        <v>0</v>
      </c>
      <c r="Y750" s="580"/>
      <c r="Z750" s="581">
        <v>0</v>
      </c>
      <c r="AA750" s="580"/>
      <c r="AB750" s="580"/>
      <c r="AC750" s="580"/>
      <c r="AD750" s="581">
        <v>70</v>
      </c>
      <c r="AE750" s="580"/>
      <c r="AF750" s="581">
        <v>0</v>
      </c>
      <c r="AG750" s="580"/>
      <c r="AH750" s="587">
        <v>45929</v>
      </c>
      <c r="AI750" s="580"/>
      <c r="AJ750" s="581">
        <v>0</v>
      </c>
    </row>
    <row r="751" spans="1:36">
      <c r="A751" s="580"/>
      <c r="B751" s="580"/>
      <c r="C751" s="580"/>
      <c r="D751" s="580" t="s">
        <v>4395</v>
      </c>
      <c r="E751" s="580"/>
      <c r="F751" s="580" t="s">
        <v>1629</v>
      </c>
      <c r="G751" s="580"/>
      <c r="H751" s="580" t="s">
        <v>281</v>
      </c>
      <c r="I751" s="580"/>
      <c r="J751" s="580" t="s">
        <v>4396</v>
      </c>
      <c r="K751" s="580"/>
      <c r="L751" s="580"/>
      <c r="M751" s="580"/>
      <c r="N751" s="580"/>
      <c r="O751" s="580"/>
      <c r="P751" s="581"/>
      <c r="Q751" s="580"/>
      <c r="R751" s="581"/>
      <c r="S751" s="580"/>
      <c r="T751" s="581">
        <v>35</v>
      </c>
      <c r="U751" s="580"/>
      <c r="V751" s="581">
        <v>0</v>
      </c>
      <c r="W751" s="580"/>
      <c r="X751" s="581">
        <v>0</v>
      </c>
      <c r="Y751" s="580"/>
      <c r="Z751" s="581">
        <v>35</v>
      </c>
      <c r="AA751" s="580"/>
      <c r="AB751" s="580"/>
      <c r="AC751" s="580"/>
      <c r="AD751" s="581">
        <v>0</v>
      </c>
      <c r="AE751" s="580"/>
      <c r="AF751" s="581">
        <v>0</v>
      </c>
      <c r="AG751" s="580"/>
      <c r="AH751" s="587"/>
      <c r="AI751" s="580"/>
      <c r="AJ751" s="581">
        <v>0</v>
      </c>
    </row>
    <row r="752" spans="1:36">
      <c r="A752" s="580"/>
      <c r="B752" s="580"/>
      <c r="C752" s="580"/>
      <c r="D752" s="580" t="s">
        <v>4397</v>
      </c>
      <c r="E752" s="580"/>
      <c r="F752" s="580" t="s">
        <v>1629</v>
      </c>
      <c r="G752" s="580"/>
      <c r="H752" s="580" t="s">
        <v>288</v>
      </c>
      <c r="I752" s="580"/>
      <c r="J752" s="580" t="s">
        <v>2957</v>
      </c>
      <c r="K752" s="580"/>
      <c r="L752" s="580"/>
      <c r="M752" s="580"/>
      <c r="N752" s="580"/>
      <c r="O752" s="580"/>
      <c r="P752" s="581"/>
      <c r="Q752" s="580"/>
      <c r="R752" s="581"/>
      <c r="S752" s="580"/>
      <c r="T752" s="581">
        <v>0</v>
      </c>
      <c r="U752" s="580"/>
      <c r="V752" s="581">
        <v>0</v>
      </c>
      <c r="W752" s="580"/>
      <c r="X752" s="581">
        <v>0</v>
      </c>
      <c r="Y752" s="580"/>
      <c r="Z752" s="581">
        <v>0</v>
      </c>
      <c r="AA752" s="580"/>
      <c r="AB752" s="580"/>
      <c r="AC752" s="580"/>
      <c r="AD752" s="581">
        <v>140</v>
      </c>
      <c r="AE752" s="580"/>
      <c r="AF752" s="581">
        <v>0</v>
      </c>
      <c r="AG752" s="580"/>
      <c r="AH752" s="587">
        <v>45929</v>
      </c>
      <c r="AI752" s="580"/>
      <c r="AJ752" s="581">
        <v>0</v>
      </c>
    </row>
    <row r="753" spans="1:36">
      <c r="A753" s="580"/>
      <c r="B753" s="580"/>
      <c r="C753" s="580"/>
      <c r="D753" s="580" t="s">
        <v>4398</v>
      </c>
      <c r="E753" s="580"/>
      <c r="F753" s="580" t="s">
        <v>1629</v>
      </c>
      <c r="G753" s="580"/>
      <c r="H753" s="580" t="s">
        <v>291</v>
      </c>
      <c r="I753" s="580"/>
      <c r="J753" s="580" t="s">
        <v>2959</v>
      </c>
      <c r="K753" s="580"/>
      <c r="L753" s="580"/>
      <c r="M753" s="580"/>
      <c r="N753" s="580"/>
      <c r="O753" s="580"/>
      <c r="P753" s="581"/>
      <c r="Q753" s="580"/>
      <c r="R753" s="581"/>
      <c r="S753" s="580"/>
      <c r="T753" s="581">
        <v>0</v>
      </c>
      <c r="U753" s="580"/>
      <c r="V753" s="581">
        <v>0</v>
      </c>
      <c r="W753" s="580"/>
      <c r="X753" s="581">
        <v>0</v>
      </c>
      <c r="Y753" s="580"/>
      <c r="Z753" s="581">
        <v>0</v>
      </c>
      <c r="AA753" s="580"/>
      <c r="AB753" s="580"/>
      <c r="AC753" s="580"/>
      <c r="AD753" s="581">
        <v>120</v>
      </c>
      <c r="AE753" s="580"/>
      <c r="AF753" s="581">
        <v>0</v>
      </c>
      <c r="AG753" s="580"/>
      <c r="AH753" s="587">
        <v>45929</v>
      </c>
      <c r="AI753" s="580"/>
      <c r="AJ753" s="581">
        <v>0</v>
      </c>
    </row>
    <row r="754" spans="1:36">
      <c r="A754" s="580"/>
      <c r="B754" s="580"/>
      <c r="C754" s="580"/>
      <c r="D754" s="580" t="s">
        <v>4399</v>
      </c>
      <c r="E754" s="580"/>
      <c r="F754" s="580" t="s">
        <v>1629</v>
      </c>
      <c r="G754" s="580"/>
      <c r="H754" s="580" t="s">
        <v>4400</v>
      </c>
      <c r="I754" s="580"/>
      <c r="J754" s="580" t="s">
        <v>4401</v>
      </c>
      <c r="K754" s="580"/>
      <c r="L754" s="580"/>
      <c r="M754" s="580"/>
      <c r="N754" s="580"/>
      <c r="O754" s="580"/>
      <c r="P754" s="581"/>
      <c r="Q754" s="580"/>
      <c r="R754" s="581"/>
      <c r="S754" s="580"/>
      <c r="T754" s="581">
        <v>0</v>
      </c>
      <c r="U754" s="580"/>
      <c r="V754" s="581">
        <v>0</v>
      </c>
      <c r="W754" s="580"/>
      <c r="X754" s="581">
        <v>0</v>
      </c>
      <c r="Y754" s="580"/>
      <c r="Z754" s="581">
        <v>0</v>
      </c>
      <c r="AA754" s="580"/>
      <c r="AB754" s="580"/>
      <c r="AC754" s="580"/>
      <c r="AD754" s="581">
        <v>0</v>
      </c>
      <c r="AE754" s="580"/>
      <c r="AF754" s="581">
        <v>0</v>
      </c>
      <c r="AG754" s="580"/>
      <c r="AH754" s="587"/>
      <c r="AI754" s="580"/>
      <c r="AJ754" s="581">
        <v>0</v>
      </c>
    </row>
    <row r="755" spans="1:36">
      <c r="A755" s="580"/>
      <c r="B755" s="580"/>
      <c r="C755" s="580"/>
      <c r="D755" s="580" t="s">
        <v>4402</v>
      </c>
      <c r="E755" s="580"/>
      <c r="F755" s="580" t="s">
        <v>1629</v>
      </c>
      <c r="G755" s="580"/>
      <c r="H755" s="580" t="s">
        <v>338</v>
      </c>
      <c r="I755" s="580"/>
      <c r="J755" s="580" t="s">
        <v>4403</v>
      </c>
      <c r="K755" s="580"/>
      <c r="L755" s="580"/>
      <c r="M755" s="580"/>
      <c r="N755" s="580"/>
      <c r="O755" s="580"/>
      <c r="P755" s="581"/>
      <c r="Q755" s="580"/>
      <c r="R755" s="581"/>
      <c r="S755" s="580"/>
      <c r="T755" s="581">
        <v>94</v>
      </c>
      <c r="U755" s="580"/>
      <c r="V755" s="581">
        <v>0</v>
      </c>
      <c r="W755" s="580"/>
      <c r="X755" s="581">
        <v>0</v>
      </c>
      <c r="Y755" s="580"/>
      <c r="Z755" s="581">
        <v>94</v>
      </c>
      <c r="AA755" s="580"/>
      <c r="AB755" s="580"/>
      <c r="AC755" s="580"/>
      <c r="AD755" s="581">
        <v>0</v>
      </c>
      <c r="AE755" s="580"/>
      <c r="AF755" s="581">
        <v>0</v>
      </c>
      <c r="AG755" s="580"/>
      <c r="AH755" s="587"/>
      <c r="AI755" s="580"/>
      <c r="AJ755" s="581">
        <v>7.6</v>
      </c>
    </row>
    <row r="756" spans="1:36" ht="16.5" thickBot="1">
      <c r="A756" s="580"/>
      <c r="B756" s="580"/>
      <c r="C756" s="580"/>
      <c r="D756" s="580" t="s">
        <v>4404</v>
      </c>
      <c r="E756" s="580"/>
      <c r="F756" s="580" t="s">
        <v>1629</v>
      </c>
      <c r="G756" s="580"/>
      <c r="H756" s="580" t="s">
        <v>345</v>
      </c>
      <c r="I756" s="580"/>
      <c r="J756" s="580" t="s">
        <v>4405</v>
      </c>
      <c r="K756" s="580"/>
      <c r="L756" s="580"/>
      <c r="M756" s="580"/>
      <c r="N756" s="580"/>
      <c r="O756" s="580"/>
      <c r="P756" s="581"/>
      <c r="Q756" s="580"/>
      <c r="R756" s="581"/>
      <c r="S756" s="580"/>
      <c r="T756" s="581">
        <v>0</v>
      </c>
      <c r="U756" s="580"/>
      <c r="V756" s="581">
        <v>0</v>
      </c>
      <c r="W756" s="580"/>
      <c r="X756" s="581">
        <v>0</v>
      </c>
      <c r="Y756" s="580"/>
      <c r="Z756" s="581">
        <v>0</v>
      </c>
      <c r="AA756" s="580"/>
      <c r="AB756" s="580"/>
      <c r="AC756" s="580"/>
      <c r="AD756" s="581">
        <v>288</v>
      </c>
      <c r="AE756" s="580"/>
      <c r="AF756" s="581">
        <v>0</v>
      </c>
      <c r="AG756" s="580"/>
      <c r="AH756" s="587">
        <v>45929</v>
      </c>
      <c r="AI756" s="580"/>
      <c r="AJ756" s="581">
        <v>0</v>
      </c>
    </row>
    <row r="757" spans="1:36" ht="16.5" thickBot="1">
      <c r="A757" s="580"/>
      <c r="B757" s="580"/>
      <c r="C757" s="580" t="s">
        <v>2705</v>
      </c>
      <c r="D757" s="580"/>
      <c r="E757" s="580"/>
      <c r="F757" s="580"/>
      <c r="G757" s="580"/>
      <c r="H757" s="580"/>
      <c r="I757" s="580"/>
      <c r="J757" s="580"/>
      <c r="K757" s="580"/>
      <c r="L757" s="580"/>
      <c r="M757" s="580"/>
      <c r="N757" s="584"/>
      <c r="O757" s="580"/>
      <c r="P757" s="581"/>
      <c r="Q757" s="580"/>
      <c r="R757" s="581"/>
      <c r="S757" s="580"/>
      <c r="T757" s="585">
        <v>2229</v>
      </c>
      <c r="U757" s="580"/>
      <c r="V757" s="585">
        <v>1</v>
      </c>
      <c r="W757" s="580"/>
      <c r="X757" s="585">
        <v>0</v>
      </c>
      <c r="Y757" s="580"/>
      <c r="Z757" s="585">
        <v>2228</v>
      </c>
      <c r="AA757" s="580"/>
      <c r="AB757" s="580"/>
      <c r="AC757" s="580"/>
      <c r="AD757" s="585">
        <v>2072</v>
      </c>
      <c r="AE757" s="580"/>
      <c r="AF757" s="581"/>
      <c r="AG757" s="580"/>
      <c r="AH757" s="587"/>
      <c r="AI757" s="580"/>
      <c r="AJ757" s="585">
        <v>83.7</v>
      </c>
    </row>
    <row r="758" spans="1:36">
      <c r="A758" s="580"/>
      <c r="B758" s="580" t="s">
        <v>4406</v>
      </c>
      <c r="C758" s="580"/>
      <c r="D758" s="580"/>
      <c r="E758" s="580"/>
      <c r="F758" s="580"/>
      <c r="G758" s="580"/>
      <c r="H758" s="580"/>
      <c r="I758" s="580"/>
      <c r="J758" s="580"/>
      <c r="K758" s="580"/>
      <c r="L758" s="580"/>
      <c r="M758" s="580"/>
      <c r="N758" s="580"/>
      <c r="O758" s="580"/>
      <c r="P758" s="581"/>
      <c r="Q758" s="580"/>
      <c r="R758" s="581"/>
      <c r="S758" s="580"/>
      <c r="T758" s="581">
        <v>2229</v>
      </c>
      <c r="U758" s="580"/>
      <c r="V758" s="581">
        <v>1</v>
      </c>
      <c r="W758" s="580"/>
      <c r="X758" s="581">
        <v>0</v>
      </c>
      <c r="Y758" s="580"/>
      <c r="Z758" s="581">
        <v>2228</v>
      </c>
      <c r="AA758" s="580"/>
      <c r="AB758" s="580"/>
      <c r="AC758" s="580"/>
      <c r="AD758" s="581">
        <v>2072</v>
      </c>
      <c r="AE758" s="580"/>
      <c r="AF758" s="581"/>
      <c r="AG758" s="580"/>
      <c r="AH758" s="587"/>
      <c r="AI758" s="580"/>
      <c r="AJ758" s="581">
        <v>83.7</v>
      </c>
    </row>
    <row r="759" spans="1:36">
      <c r="A759" s="578"/>
      <c r="B759" s="578" t="s">
        <v>2244</v>
      </c>
      <c r="C759" s="578"/>
      <c r="D759" s="578"/>
      <c r="E759" s="578"/>
      <c r="F759" s="578"/>
      <c r="G759" s="578"/>
      <c r="H759" s="578"/>
      <c r="I759" s="578"/>
      <c r="J759" s="578"/>
      <c r="K759" s="578"/>
      <c r="L759" s="578"/>
      <c r="M759" s="578"/>
      <c r="N759" s="578"/>
      <c r="O759" s="578"/>
      <c r="P759" s="579"/>
      <c r="Q759" s="578"/>
      <c r="R759" s="579"/>
      <c r="S759" s="578"/>
      <c r="T759" s="579"/>
      <c r="U759" s="578"/>
      <c r="V759" s="579"/>
      <c r="W759" s="578"/>
      <c r="X759" s="579"/>
      <c r="Y759" s="578"/>
      <c r="Z759" s="579"/>
      <c r="AA759" s="578"/>
      <c r="AB759" s="578"/>
      <c r="AC759" s="578"/>
      <c r="AD759" s="579"/>
      <c r="AE759" s="578"/>
      <c r="AF759" s="579"/>
      <c r="AG759" s="578"/>
      <c r="AH759" s="586"/>
      <c r="AI759" s="578"/>
      <c r="AJ759" s="579"/>
    </row>
    <row r="760" spans="1:36">
      <c r="A760" s="578"/>
      <c r="B760" s="578"/>
      <c r="C760" s="578" t="s">
        <v>2695</v>
      </c>
      <c r="D760" s="578"/>
      <c r="E760" s="578"/>
      <c r="F760" s="578"/>
      <c r="G760" s="578"/>
      <c r="H760" s="578"/>
      <c r="I760" s="578"/>
      <c r="J760" s="578"/>
      <c r="K760" s="578"/>
      <c r="L760" s="578"/>
      <c r="M760" s="578"/>
      <c r="N760" s="578"/>
      <c r="O760" s="578"/>
      <c r="P760" s="579"/>
      <c r="Q760" s="578"/>
      <c r="R760" s="579"/>
      <c r="S760" s="578"/>
      <c r="T760" s="579"/>
      <c r="U760" s="578"/>
      <c r="V760" s="579"/>
      <c r="W760" s="578"/>
      <c r="X760" s="579"/>
      <c r="Y760" s="578"/>
      <c r="Z760" s="579"/>
      <c r="AA760" s="578"/>
      <c r="AB760" s="578"/>
      <c r="AC760" s="578"/>
      <c r="AD760" s="579"/>
      <c r="AE760" s="578"/>
      <c r="AF760" s="579"/>
      <c r="AG760" s="578"/>
      <c r="AH760" s="586"/>
      <c r="AI760" s="578"/>
      <c r="AJ760" s="579"/>
    </row>
    <row r="761" spans="1:36">
      <c r="A761" s="580"/>
      <c r="B761" s="580"/>
      <c r="C761" s="580"/>
      <c r="D761" s="580" t="s">
        <v>4407</v>
      </c>
      <c r="E761" s="580"/>
      <c r="F761" s="580" t="s">
        <v>2244</v>
      </c>
      <c r="G761" s="580"/>
      <c r="H761" s="580" t="s">
        <v>2591</v>
      </c>
      <c r="I761" s="580"/>
      <c r="J761" s="580" t="s">
        <v>4408</v>
      </c>
      <c r="K761" s="580"/>
      <c r="L761" s="580"/>
      <c r="M761" s="580"/>
      <c r="N761" s="580"/>
      <c r="O761" s="580"/>
      <c r="P761" s="581"/>
      <c r="Q761" s="580"/>
      <c r="R761" s="581"/>
      <c r="S761" s="580"/>
      <c r="T761" s="581">
        <v>240</v>
      </c>
      <c r="U761" s="580"/>
      <c r="V761" s="581">
        <v>48</v>
      </c>
      <c r="W761" s="580"/>
      <c r="X761" s="581">
        <v>0</v>
      </c>
      <c r="Y761" s="580"/>
      <c r="Z761" s="581">
        <v>192</v>
      </c>
      <c r="AA761" s="580"/>
      <c r="AB761" s="580"/>
      <c r="AC761" s="580"/>
      <c r="AD761" s="581">
        <v>0</v>
      </c>
      <c r="AE761" s="580"/>
      <c r="AF761" s="581">
        <v>0</v>
      </c>
      <c r="AG761" s="580"/>
      <c r="AH761" s="587"/>
      <c r="AI761" s="580"/>
      <c r="AJ761" s="581">
        <v>0</v>
      </c>
    </row>
    <row r="762" spans="1:36" ht="16.5" thickBot="1">
      <c r="A762" s="580"/>
      <c r="B762" s="580"/>
      <c r="C762" s="580"/>
      <c r="D762" s="580" t="s">
        <v>4409</v>
      </c>
      <c r="E762" s="580"/>
      <c r="F762" s="580" t="s">
        <v>2244</v>
      </c>
      <c r="G762" s="580"/>
      <c r="H762" s="580" t="s">
        <v>2255</v>
      </c>
      <c r="I762" s="580"/>
      <c r="J762" s="580" t="s">
        <v>4410</v>
      </c>
      <c r="K762" s="580"/>
      <c r="L762" s="580"/>
      <c r="M762" s="580"/>
      <c r="N762" s="580"/>
      <c r="O762" s="580"/>
      <c r="P762" s="581"/>
      <c r="Q762" s="580"/>
      <c r="R762" s="581"/>
      <c r="S762" s="580"/>
      <c r="T762" s="581">
        <v>240</v>
      </c>
      <c r="U762" s="580"/>
      <c r="V762" s="581">
        <v>48</v>
      </c>
      <c r="W762" s="580"/>
      <c r="X762" s="581">
        <v>0</v>
      </c>
      <c r="Y762" s="580"/>
      <c r="Z762" s="581">
        <v>192</v>
      </c>
      <c r="AA762" s="580"/>
      <c r="AB762" s="580"/>
      <c r="AC762" s="580"/>
      <c r="AD762" s="581">
        <v>0</v>
      </c>
      <c r="AE762" s="580"/>
      <c r="AF762" s="581">
        <v>0</v>
      </c>
      <c r="AG762" s="580"/>
      <c r="AH762" s="587"/>
      <c r="AI762" s="580"/>
      <c r="AJ762" s="581">
        <v>0</v>
      </c>
    </row>
    <row r="763" spans="1:36" ht="16.5" thickBot="1">
      <c r="A763" s="580"/>
      <c r="B763" s="580"/>
      <c r="C763" s="580" t="s">
        <v>2705</v>
      </c>
      <c r="D763" s="580"/>
      <c r="E763" s="580"/>
      <c r="F763" s="580"/>
      <c r="G763" s="580"/>
      <c r="H763" s="580"/>
      <c r="I763" s="580"/>
      <c r="J763" s="580"/>
      <c r="K763" s="580"/>
      <c r="L763" s="580"/>
      <c r="M763" s="580"/>
      <c r="N763" s="584"/>
      <c r="O763" s="580"/>
      <c r="P763" s="581"/>
      <c r="Q763" s="580"/>
      <c r="R763" s="581"/>
      <c r="S763" s="580"/>
      <c r="T763" s="585">
        <v>480</v>
      </c>
      <c r="U763" s="580"/>
      <c r="V763" s="585">
        <v>96</v>
      </c>
      <c r="W763" s="580"/>
      <c r="X763" s="585">
        <v>0</v>
      </c>
      <c r="Y763" s="580"/>
      <c r="Z763" s="585">
        <v>384</v>
      </c>
      <c r="AA763" s="580"/>
      <c r="AB763" s="580"/>
      <c r="AC763" s="580"/>
      <c r="AD763" s="585">
        <v>0</v>
      </c>
      <c r="AE763" s="580"/>
      <c r="AF763" s="581"/>
      <c r="AG763" s="580"/>
      <c r="AH763" s="587"/>
      <c r="AI763" s="580"/>
      <c r="AJ763" s="585">
        <v>0</v>
      </c>
    </row>
    <row r="764" spans="1:36">
      <c r="A764" s="580"/>
      <c r="B764" s="580" t="s">
        <v>4411</v>
      </c>
      <c r="C764" s="580"/>
      <c r="D764" s="580"/>
      <c r="E764" s="580"/>
      <c r="F764" s="580"/>
      <c r="G764" s="580"/>
      <c r="H764" s="580"/>
      <c r="I764" s="580"/>
      <c r="J764" s="580"/>
      <c r="K764" s="580"/>
      <c r="L764" s="580"/>
      <c r="M764" s="580"/>
      <c r="N764" s="580"/>
      <c r="O764" s="580"/>
      <c r="P764" s="581"/>
      <c r="Q764" s="580"/>
      <c r="R764" s="581"/>
      <c r="S764" s="580"/>
      <c r="T764" s="581">
        <v>480</v>
      </c>
      <c r="U764" s="580"/>
      <c r="V764" s="581">
        <v>96</v>
      </c>
      <c r="W764" s="580"/>
      <c r="X764" s="581">
        <v>0</v>
      </c>
      <c r="Y764" s="580"/>
      <c r="Z764" s="581">
        <v>384</v>
      </c>
      <c r="AA764" s="580"/>
      <c r="AB764" s="580"/>
      <c r="AC764" s="580"/>
      <c r="AD764" s="581">
        <v>0</v>
      </c>
      <c r="AE764" s="580"/>
      <c r="AF764" s="581"/>
      <c r="AG764" s="580"/>
      <c r="AH764" s="587"/>
      <c r="AI764" s="580"/>
      <c r="AJ764" s="581">
        <v>0</v>
      </c>
    </row>
    <row r="765" spans="1:36">
      <c r="A765" s="578"/>
      <c r="B765" s="578" t="s">
        <v>1339</v>
      </c>
      <c r="C765" s="578"/>
      <c r="D765" s="578"/>
      <c r="E765" s="578"/>
      <c r="F765" s="578"/>
      <c r="G765" s="578"/>
      <c r="H765" s="578"/>
      <c r="I765" s="578"/>
      <c r="J765" s="578"/>
      <c r="K765" s="578"/>
      <c r="L765" s="578"/>
      <c r="M765" s="578"/>
      <c r="N765" s="578"/>
      <c r="O765" s="578"/>
      <c r="P765" s="579"/>
      <c r="Q765" s="578"/>
      <c r="R765" s="579"/>
      <c r="S765" s="578"/>
      <c r="T765" s="579"/>
      <c r="U765" s="578"/>
      <c r="V765" s="579"/>
      <c r="W765" s="578"/>
      <c r="X765" s="579"/>
      <c r="Y765" s="578"/>
      <c r="Z765" s="579"/>
      <c r="AA765" s="578"/>
      <c r="AB765" s="578"/>
      <c r="AC765" s="578"/>
      <c r="AD765" s="579"/>
      <c r="AE765" s="578"/>
      <c r="AF765" s="579"/>
      <c r="AG765" s="578"/>
      <c r="AH765" s="586"/>
      <c r="AI765" s="578"/>
      <c r="AJ765" s="579"/>
    </row>
    <row r="766" spans="1:36">
      <c r="A766" s="578"/>
      <c r="B766" s="578"/>
      <c r="C766" s="578" t="s">
        <v>2695</v>
      </c>
      <c r="D766" s="578"/>
      <c r="E766" s="578"/>
      <c r="F766" s="578"/>
      <c r="G766" s="578"/>
      <c r="H766" s="578"/>
      <c r="I766" s="578"/>
      <c r="J766" s="578"/>
      <c r="K766" s="578"/>
      <c r="L766" s="578"/>
      <c r="M766" s="578"/>
      <c r="N766" s="578"/>
      <c r="O766" s="578"/>
      <c r="P766" s="579"/>
      <c r="Q766" s="578"/>
      <c r="R766" s="579"/>
      <c r="S766" s="578"/>
      <c r="T766" s="579"/>
      <c r="U766" s="578"/>
      <c r="V766" s="579"/>
      <c r="W766" s="578"/>
      <c r="X766" s="579"/>
      <c r="Y766" s="578"/>
      <c r="Z766" s="579"/>
      <c r="AA766" s="578"/>
      <c r="AB766" s="578"/>
      <c r="AC766" s="578"/>
      <c r="AD766" s="579"/>
      <c r="AE766" s="578"/>
      <c r="AF766" s="579"/>
      <c r="AG766" s="578"/>
      <c r="AH766" s="586"/>
      <c r="AI766" s="578"/>
      <c r="AJ766" s="579"/>
    </row>
    <row r="767" spans="1:36">
      <c r="A767" s="580"/>
      <c r="B767" s="580"/>
      <c r="C767" s="580"/>
      <c r="D767" s="580" t="s">
        <v>4412</v>
      </c>
      <c r="E767" s="580"/>
      <c r="F767" s="580" t="s">
        <v>1339</v>
      </c>
      <c r="G767" s="580"/>
      <c r="H767" s="580" t="s">
        <v>1413</v>
      </c>
      <c r="I767" s="580"/>
      <c r="J767" s="580" t="s">
        <v>2348</v>
      </c>
      <c r="K767" s="580"/>
      <c r="L767" s="580"/>
      <c r="M767" s="580"/>
      <c r="N767" s="580"/>
      <c r="O767" s="580"/>
      <c r="P767" s="581"/>
      <c r="Q767" s="580"/>
      <c r="R767" s="581"/>
      <c r="S767" s="580"/>
      <c r="T767" s="581">
        <v>0</v>
      </c>
      <c r="U767" s="580"/>
      <c r="V767" s="581">
        <v>0</v>
      </c>
      <c r="W767" s="580"/>
      <c r="X767" s="581">
        <v>0</v>
      </c>
      <c r="Y767" s="580"/>
      <c r="Z767" s="581">
        <v>0</v>
      </c>
      <c r="AA767" s="580"/>
      <c r="AB767" s="580"/>
      <c r="AC767" s="580"/>
      <c r="AD767" s="581">
        <v>0</v>
      </c>
      <c r="AE767" s="580"/>
      <c r="AF767" s="581">
        <v>0</v>
      </c>
      <c r="AG767" s="580"/>
      <c r="AH767" s="587"/>
      <c r="AI767" s="580"/>
      <c r="AJ767" s="581">
        <v>0</v>
      </c>
    </row>
    <row r="768" spans="1:36">
      <c r="A768" s="580"/>
      <c r="B768" s="580"/>
      <c r="C768" s="580"/>
      <c r="D768" s="580" t="s">
        <v>4413</v>
      </c>
      <c r="E768" s="580"/>
      <c r="F768" s="580" t="s">
        <v>1339</v>
      </c>
      <c r="G768" s="580"/>
      <c r="H768" s="580" t="s">
        <v>1415</v>
      </c>
      <c r="I768" s="580"/>
      <c r="J768" s="580" t="s">
        <v>2349</v>
      </c>
      <c r="K768" s="580"/>
      <c r="L768" s="580"/>
      <c r="M768" s="580"/>
      <c r="N768" s="580"/>
      <c r="O768" s="580"/>
      <c r="P768" s="581"/>
      <c r="Q768" s="580"/>
      <c r="R768" s="581"/>
      <c r="S768" s="580"/>
      <c r="T768" s="581">
        <v>0</v>
      </c>
      <c r="U768" s="580"/>
      <c r="V768" s="581">
        <v>0</v>
      </c>
      <c r="W768" s="580"/>
      <c r="X768" s="581">
        <v>0</v>
      </c>
      <c r="Y768" s="580"/>
      <c r="Z768" s="581">
        <v>0</v>
      </c>
      <c r="AA768" s="580"/>
      <c r="AB768" s="580"/>
      <c r="AC768" s="580"/>
      <c r="AD768" s="581">
        <v>0</v>
      </c>
      <c r="AE768" s="580"/>
      <c r="AF768" s="581">
        <v>0</v>
      </c>
      <c r="AG768" s="580"/>
      <c r="AH768" s="587"/>
      <c r="AI768" s="580"/>
      <c r="AJ768" s="581">
        <v>0</v>
      </c>
    </row>
    <row r="769" spans="1:36">
      <c r="A769" s="580"/>
      <c r="B769" s="580"/>
      <c r="C769" s="580"/>
      <c r="D769" s="580" t="s">
        <v>4414</v>
      </c>
      <c r="E769" s="580"/>
      <c r="F769" s="580" t="s">
        <v>1339</v>
      </c>
      <c r="G769" s="580"/>
      <c r="H769" s="580" t="s">
        <v>4415</v>
      </c>
      <c r="I769" s="580"/>
      <c r="J769" s="580" t="s">
        <v>4416</v>
      </c>
      <c r="K769" s="580"/>
      <c r="L769" s="580"/>
      <c r="M769" s="580"/>
      <c r="N769" s="580"/>
      <c r="O769" s="580"/>
      <c r="P769" s="581"/>
      <c r="Q769" s="580"/>
      <c r="R769" s="581"/>
      <c r="S769" s="580"/>
      <c r="T769" s="581">
        <v>0</v>
      </c>
      <c r="U769" s="580"/>
      <c r="V769" s="581">
        <v>0</v>
      </c>
      <c r="W769" s="580"/>
      <c r="X769" s="581">
        <v>0</v>
      </c>
      <c r="Y769" s="580"/>
      <c r="Z769" s="581">
        <v>0</v>
      </c>
      <c r="AA769" s="580"/>
      <c r="AB769" s="580"/>
      <c r="AC769" s="580"/>
      <c r="AD769" s="581">
        <v>500</v>
      </c>
      <c r="AE769" s="580"/>
      <c r="AF769" s="581">
        <v>0</v>
      </c>
      <c r="AG769" s="580"/>
      <c r="AH769" s="587"/>
      <c r="AI769" s="580"/>
      <c r="AJ769" s="581">
        <v>0</v>
      </c>
    </row>
    <row r="770" spans="1:36">
      <c r="A770" s="580"/>
      <c r="B770" s="580"/>
      <c r="C770" s="580"/>
      <c r="D770" s="580" t="s">
        <v>4417</v>
      </c>
      <c r="E770" s="580"/>
      <c r="F770" s="580" t="s">
        <v>1339</v>
      </c>
      <c r="G770" s="580"/>
      <c r="H770" s="580" t="s">
        <v>1322</v>
      </c>
      <c r="I770" s="580"/>
      <c r="J770" s="580" t="s">
        <v>4418</v>
      </c>
      <c r="K770" s="580"/>
      <c r="L770" s="580"/>
      <c r="M770" s="580"/>
      <c r="N770" s="580"/>
      <c r="O770" s="580"/>
      <c r="P770" s="581"/>
      <c r="Q770" s="580"/>
      <c r="R770" s="581"/>
      <c r="S770" s="580"/>
      <c r="T770" s="581">
        <v>0</v>
      </c>
      <c r="U770" s="580"/>
      <c r="V770" s="581">
        <v>0</v>
      </c>
      <c r="W770" s="580"/>
      <c r="X770" s="581">
        <v>0</v>
      </c>
      <c r="Y770" s="580"/>
      <c r="Z770" s="581">
        <v>0</v>
      </c>
      <c r="AA770" s="580"/>
      <c r="AB770" s="580"/>
      <c r="AC770" s="580"/>
      <c r="AD770" s="581">
        <v>1000</v>
      </c>
      <c r="AE770" s="580"/>
      <c r="AF770" s="581">
        <v>0</v>
      </c>
      <c r="AG770" s="580"/>
      <c r="AH770" s="587">
        <v>46016</v>
      </c>
      <c r="AI770" s="580"/>
      <c r="AJ770" s="581">
        <v>0</v>
      </c>
    </row>
    <row r="771" spans="1:36">
      <c r="A771" s="580"/>
      <c r="B771" s="580"/>
      <c r="C771" s="580"/>
      <c r="D771" s="580" t="s">
        <v>4419</v>
      </c>
      <c r="E771" s="580"/>
      <c r="F771" s="580" t="s">
        <v>1339</v>
      </c>
      <c r="G771" s="580"/>
      <c r="H771" s="580" t="s">
        <v>1324</v>
      </c>
      <c r="I771" s="580"/>
      <c r="J771" s="580" t="s">
        <v>4420</v>
      </c>
      <c r="K771" s="580"/>
      <c r="L771" s="580"/>
      <c r="M771" s="580"/>
      <c r="N771" s="580"/>
      <c r="O771" s="580"/>
      <c r="P771" s="581"/>
      <c r="Q771" s="580"/>
      <c r="R771" s="581"/>
      <c r="S771" s="580"/>
      <c r="T771" s="581">
        <v>0</v>
      </c>
      <c r="U771" s="580"/>
      <c r="V771" s="581">
        <v>0</v>
      </c>
      <c r="W771" s="580"/>
      <c r="X771" s="581">
        <v>0</v>
      </c>
      <c r="Y771" s="580"/>
      <c r="Z771" s="581">
        <v>0</v>
      </c>
      <c r="AA771" s="580"/>
      <c r="AB771" s="580"/>
      <c r="AC771" s="580"/>
      <c r="AD771" s="581">
        <v>1000</v>
      </c>
      <c r="AE771" s="580"/>
      <c r="AF771" s="581">
        <v>0</v>
      </c>
      <c r="AG771" s="580"/>
      <c r="AH771" s="587">
        <v>46016</v>
      </c>
      <c r="AI771" s="580"/>
      <c r="AJ771" s="581">
        <v>0</v>
      </c>
    </row>
    <row r="772" spans="1:36">
      <c r="A772" s="580"/>
      <c r="B772" s="580"/>
      <c r="C772" s="580"/>
      <c r="D772" s="580" t="s">
        <v>4421</v>
      </c>
      <c r="E772" s="580"/>
      <c r="F772" s="580" t="s">
        <v>1339</v>
      </c>
      <c r="G772" s="580"/>
      <c r="H772" s="580" t="s">
        <v>1326</v>
      </c>
      <c r="I772" s="580"/>
      <c r="J772" s="580" t="s">
        <v>4422</v>
      </c>
      <c r="K772" s="580"/>
      <c r="L772" s="580"/>
      <c r="M772" s="580"/>
      <c r="N772" s="580"/>
      <c r="O772" s="580"/>
      <c r="P772" s="581"/>
      <c r="Q772" s="580"/>
      <c r="R772" s="581"/>
      <c r="S772" s="580"/>
      <c r="T772" s="581">
        <v>0</v>
      </c>
      <c r="U772" s="580"/>
      <c r="V772" s="581">
        <v>0</v>
      </c>
      <c r="W772" s="580"/>
      <c r="X772" s="581">
        <v>0</v>
      </c>
      <c r="Y772" s="580"/>
      <c r="Z772" s="581">
        <v>0</v>
      </c>
      <c r="AA772" s="580"/>
      <c r="AB772" s="580"/>
      <c r="AC772" s="580"/>
      <c r="AD772" s="581">
        <v>500</v>
      </c>
      <c r="AE772" s="580"/>
      <c r="AF772" s="581">
        <v>0</v>
      </c>
      <c r="AG772" s="580"/>
      <c r="AH772" s="587">
        <v>46016</v>
      </c>
      <c r="AI772" s="580"/>
      <c r="AJ772" s="581">
        <v>0</v>
      </c>
    </row>
    <row r="773" spans="1:36">
      <c r="A773" s="580"/>
      <c r="B773" s="580"/>
      <c r="C773" s="580"/>
      <c r="D773" s="580" t="s">
        <v>4423</v>
      </c>
      <c r="E773" s="580"/>
      <c r="F773" s="580" t="s">
        <v>1339</v>
      </c>
      <c r="G773" s="580"/>
      <c r="H773" s="580" t="s">
        <v>1328</v>
      </c>
      <c r="I773" s="580"/>
      <c r="J773" s="580" t="s">
        <v>4424</v>
      </c>
      <c r="K773" s="580"/>
      <c r="L773" s="580"/>
      <c r="M773" s="580"/>
      <c r="N773" s="580"/>
      <c r="O773" s="580"/>
      <c r="P773" s="581"/>
      <c r="Q773" s="580"/>
      <c r="R773" s="581"/>
      <c r="S773" s="580"/>
      <c r="T773" s="581">
        <v>0</v>
      </c>
      <c r="U773" s="580"/>
      <c r="V773" s="581">
        <v>0</v>
      </c>
      <c r="W773" s="580"/>
      <c r="X773" s="581">
        <v>0</v>
      </c>
      <c r="Y773" s="580"/>
      <c r="Z773" s="581">
        <v>0</v>
      </c>
      <c r="AA773" s="580"/>
      <c r="AB773" s="580"/>
      <c r="AC773" s="580"/>
      <c r="AD773" s="581">
        <v>500</v>
      </c>
      <c r="AE773" s="580"/>
      <c r="AF773" s="581">
        <v>0</v>
      </c>
      <c r="AG773" s="580"/>
      <c r="AH773" s="587">
        <v>46016</v>
      </c>
      <c r="AI773" s="580"/>
      <c r="AJ773" s="581">
        <v>0</v>
      </c>
    </row>
    <row r="774" spans="1:36">
      <c r="A774" s="580"/>
      <c r="B774" s="580"/>
      <c r="C774" s="580"/>
      <c r="D774" s="580" t="s">
        <v>4425</v>
      </c>
      <c r="E774" s="580"/>
      <c r="F774" s="580" t="s">
        <v>1339</v>
      </c>
      <c r="G774" s="580"/>
      <c r="H774" s="580" t="s">
        <v>1332</v>
      </c>
      <c r="I774" s="580"/>
      <c r="J774" s="580" t="s">
        <v>4426</v>
      </c>
      <c r="K774" s="580"/>
      <c r="L774" s="580"/>
      <c r="M774" s="580"/>
      <c r="N774" s="580"/>
      <c r="O774" s="580"/>
      <c r="P774" s="581"/>
      <c r="Q774" s="580"/>
      <c r="R774" s="581"/>
      <c r="S774" s="580"/>
      <c r="T774" s="581">
        <v>0</v>
      </c>
      <c r="U774" s="580"/>
      <c r="V774" s="581">
        <v>0</v>
      </c>
      <c r="W774" s="580"/>
      <c r="X774" s="581">
        <v>0</v>
      </c>
      <c r="Y774" s="580"/>
      <c r="Z774" s="581">
        <v>0</v>
      </c>
      <c r="AA774" s="580"/>
      <c r="AB774" s="580"/>
      <c r="AC774" s="580"/>
      <c r="AD774" s="581">
        <v>500</v>
      </c>
      <c r="AE774" s="580"/>
      <c r="AF774" s="581">
        <v>0</v>
      </c>
      <c r="AG774" s="580"/>
      <c r="AH774" s="587">
        <v>46016</v>
      </c>
      <c r="AI774" s="580"/>
      <c r="AJ774" s="581">
        <v>0</v>
      </c>
    </row>
    <row r="775" spans="1:36">
      <c r="A775" s="580"/>
      <c r="B775" s="580"/>
      <c r="C775" s="580"/>
      <c r="D775" s="580" t="s">
        <v>4427</v>
      </c>
      <c r="E775" s="580"/>
      <c r="F775" s="580" t="s">
        <v>1339</v>
      </c>
      <c r="G775" s="580"/>
      <c r="H775" s="580" t="s">
        <v>2238</v>
      </c>
      <c r="I775" s="580"/>
      <c r="J775" s="580" t="s">
        <v>2241</v>
      </c>
      <c r="K775" s="580"/>
      <c r="L775" s="580"/>
      <c r="M775" s="580"/>
      <c r="N775" s="580"/>
      <c r="O775" s="580"/>
      <c r="P775" s="581"/>
      <c r="Q775" s="580"/>
      <c r="R775" s="581"/>
      <c r="S775" s="580"/>
      <c r="T775" s="581">
        <v>800</v>
      </c>
      <c r="U775" s="580"/>
      <c r="V775" s="581">
        <v>0</v>
      </c>
      <c r="W775" s="580"/>
      <c r="X775" s="581">
        <v>0</v>
      </c>
      <c r="Y775" s="580"/>
      <c r="Z775" s="581">
        <v>800</v>
      </c>
      <c r="AA775" s="580"/>
      <c r="AB775" s="580"/>
      <c r="AC775" s="580"/>
      <c r="AD775" s="581">
        <v>6400</v>
      </c>
      <c r="AE775" s="580"/>
      <c r="AF775" s="581">
        <v>0</v>
      </c>
      <c r="AG775" s="580"/>
      <c r="AH775" s="587"/>
      <c r="AI775" s="580"/>
      <c r="AJ775" s="581">
        <v>243.5</v>
      </c>
    </row>
    <row r="776" spans="1:36">
      <c r="A776" s="580"/>
      <c r="B776" s="580"/>
      <c r="C776" s="580"/>
      <c r="D776" s="580" t="s">
        <v>4428</v>
      </c>
      <c r="E776" s="580"/>
      <c r="F776" s="580" t="s">
        <v>1339</v>
      </c>
      <c r="G776" s="580"/>
      <c r="H776" s="580" t="s">
        <v>2223</v>
      </c>
      <c r="I776" s="580"/>
      <c r="J776" s="580" t="s">
        <v>4429</v>
      </c>
      <c r="K776" s="580"/>
      <c r="L776" s="580"/>
      <c r="M776" s="580"/>
      <c r="N776" s="580"/>
      <c r="O776" s="580"/>
      <c r="P776" s="581"/>
      <c r="Q776" s="580"/>
      <c r="R776" s="581"/>
      <c r="S776" s="580"/>
      <c r="T776" s="581">
        <v>3000</v>
      </c>
      <c r="U776" s="580"/>
      <c r="V776" s="581">
        <v>0</v>
      </c>
      <c r="W776" s="580"/>
      <c r="X776" s="581">
        <v>0</v>
      </c>
      <c r="Y776" s="580"/>
      <c r="Z776" s="581">
        <v>3000</v>
      </c>
      <c r="AA776" s="580"/>
      <c r="AB776" s="580"/>
      <c r="AC776" s="580"/>
      <c r="AD776" s="581">
        <v>3000</v>
      </c>
      <c r="AE776" s="580"/>
      <c r="AF776" s="581">
        <v>0</v>
      </c>
      <c r="AG776" s="580"/>
      <c r="AH776" s="587">
        <v>46000</v>
      </c>
      <c r="AI776" s="580"/>
      <c r="AJ776" s="581">
        <v>0</v>
      </c>
    </row>
    <row r="777" spans="1:36">
      <c r="A777" s="580"/>
      <c r="B777" s="580"/>
      <c r="C777" s="580"/>
      <c r="D777" s="580" t="s">
        <v>4430</v>
      </c>
      <c r="E777" s="580"/>
      <c r="F777" s="580" t="s">
        <v>1339</v>
      </c>
      <c r="G777" s="580"/>
      <c r="H777" s="580" t="s">
        <v>2226</v>
      </c>
      <c r="I777" s="580"/>
      <c r="J777" s="580" t="s">
        <v>4431</v>
      </c>
      <c r="K777" s="580"/>
      <c r="L777" s="580"/>
      <c r="M777" s="580"/>
      <c r="N777" s="580"/>
      <c r="O777" s="580"/>
      <c r="P777" s="581"/>
      <c r="Q777" s="580"/>
      <c r="R777" s="581"/>
      <c r="S777" s="580"/>
      <c r="T777" s="581">
        <v>0</v>
      </c>
      <c r="U777" s="580"/>
      <c r="V777" s="581">
        <v>0</v>
      </c>
      <c r="W777" s="580"/>
      <c r="X777" s="581">
        <v>0</v>
      </c>
      <c r="Y777" s="580"/>
      <c r="Z777" s="581">
        <v>0</v>
      </c>
      <c r="AA777" s="580"/>
      <c r="AB777" s="580"/>
      <c r="AC777" s="580"/>
      <c r="AD777" s="581">
        <v>0</v>
      </c>
      <c r="AE777" s="580"/>
      <c r="AF777" s="581">
        <v>0</v>
      </c>
      <c r="AG777" s="580"/>
      <c r="AH777" s="587"/>
      <c r="AI777" s="580"/>
      <c r="AJ777" s="581">
        <v>0</v>
      </c>
    </row>
    <row r="778" spans="1:36">
      <c r="A778" s="580"/>
      <c r="B778" s="580"/>
      <c r="C778" s="580"/>
      <c r="D778" s="580" t="s">
        <v>4432</v>
      </c>
      <c r="E778" s="580"/>
      <c r="F778" s="580" t="s">
        <v>1339</v>
      </c>
      <c r="G778" s="580"/>
      <c r="H778" s="580" t="s">
        <v>2229</v>
      </c>
      <c r="I778" s="580"/>
      <c r="J778" s="580" t="s">
        <v>4433</v>
      </c>
      <c r="K778" s="580"/>
      <c r="L778" s="580"/>
      <c r="M778" s="580"/>
      <c r="N778" s="580"/>
      <c r="O778" s="580"/>
      <c r="P778" s="581"/>
      <c r="Q778" s="580"/>
      <c r="R778" s="581"/>
      <c r="S778" s="580"/>
      <c r="T778" s="581">
        <v>1600</v>
      </c>
      <c r="U778" s="580"/>
      <c r="V778" s="581">
        <v>0</v>
      </c>
      <c r="W778" s="580"/>
      <c r="X778" s="581">
        <v>0</v>
      </c>
      <c r="Y778" s="580"/>
      <c r="Z778" s="581">
        <v>1600</v>
      </c>
      <c r="AA778" s="580"/>
      <c r="AB778" s="580"/>
      <c r="AC778" s="580"/>
      <c r="AD778" s="581">
        <v>1000</v>
      </c>
      <c r="AE778" s="580"/>
      <c r="AF778" s="581">
        <v>0</v>
      </c>
      <c r="AG778" s="580"/>
      <c r="AH778" s="587">
        <v>46023</v>
      </c>
      <c r="AI778" s="580"/>
      <c r="AJ778" s="581">
        <v>60.9</v>
      </c>
    </row>
    <row r="779" spans="1:36">
      <c r="A779" s="580"/>
      <c r="B779" s="580"/>
      <c r="C779" s="580"/>
      <c r="D779" s="580" t="s">
        <v>4434</v>
      </c>
      <c r="E779" s="580"/>
      <c r="F779" s="580" t="s">
        <v>1339</v>
      </c>
      <c r="G779" s="580"/>
      <c r="H779" s="580" t="s">
        <v>2232</v>
      </c>
      <c r="I779" s="580"/>
      <c r="J779" s="580" t="s">
        <v>2234</v>
      </c>
      <c r="K779" s="580"/>
      <c r="L779" s="580"/>
      <c r="M779" s="580"/>
      <c r="N779" s="580"/>
      <c r="O779" s="580"/>
      <c r="P779" s="581"/>
      <c r="Q779" s="580"/>
      <c r="R779" s="581"/>
      <c r="S779" s="580"/>
      <c r="T779" s="581">
        <v>1600</v>
      </c>
      <c r="U779" s="580"/>
      <c r="V779" s="581">
        <v>0</v>
      </c>
      <c r="W779" s="580"/>
      <c r="X779" s="581">
        <v>0</v>
      </c>
      <c r="Y779" s="580"/>
      <c r="Z779" s="581">
        <v>1600</v>
      </c>
      <c r="AA779" s="580"/>
      <c r="AB779" s="580"/>
      <c r="AC779" s="580"/>
      <c r="AD779" s="581">
        <v>800</v>
      </c>
      <c r="AE779" s="580"/>
      <c r="AF779" s="581">
        <v>0</v>
      </c>
      <c r="AG779" s="580"/>
      <c r="AH779" s="587">
        <v>46023</v>
      </c>
      <c r="AI779" s="580"/>
      <c r="AJ779" s="581">
        <v>0</v>
      </c>
    </row>
    <row r="780" spans="1:36">
      <c r="A780" s="580"/>
      <c r="B780" s="580"/>
      <c r="C780" s="580"/>
      <c r="D780" s="580" t="s">
        <v>4435</v>
      </c>
      <c r="E780" s="580"/>
      <c r="F780" s="580" t="s">
        <v>1339</v>
      </c>
      <c r="G780" s="580"/>
      <c r="H780" s="580" t="s">
        <v>2235</v>
      </c>
      <c r="I780" s="580"/>
      <c r="J780" s="580" t="s">
        <v>2237</v>
      </c>
      <c r="K780" s="580"/>
      <c r="L780" s="580"/>
      <c r="M780" s="580"/>
      <c r="N780" s="580"/>
      <c r="O780" s="580"/>
      <c r="P780" s="581"/>
      <c r="Q780" s="580"/>
      <c r="R780" s="581"/>
      <c r="S780" s="580"/>
      <c r="T780" s="581">
        <v>800</v>
      </c>
      <c r="U780" s="580"/>
      <c r="V780" s="581">
        <v>0</v>
      </c>
      <c r="W780" s="580"/>
      <c r="X780" s="581">
        <v>0</v>
      </c>
      <c r="Y780" s="580"/>
      <c r="Z780" s="581">
        <v>800</v>
      </c>
      <c r="AA780" s="580"/>
      <c r="AB780" s="580"/>
      <c r="AC780" s="580"/>
      <c r="AD780" s="581">
        <v>400</v>
      </c>
      <c r="AE780" s="580"/>
      <c r="AF780" s="581">
        <v>0</v>
      </c>
      <c r="AG780" s="580"/>
      <c r="AH780" s="587">
        <v>46023</v>
      </c>
      <c r="AI780" s="580"/>
      <c r="AJ780" s="581">
        <v>0</v>
      </c>
    </row>
    <row r="781" spans="1:36" ht="16.5" thickBot="1">
      <c r="A781" s="580"/>
      <c r="B781" s="580"/>
      <c r="C781" s="580"/>
      <c r="D781" s="580" t="s">
        <v>4436</v>
      </c>
      <c r="E781" s="580"/>
      <c r="F781" s="580" t="s">
        <v>1339</v>
      </c>
      <c r="G781" s="580"/>
      <c r="H781" s="580" t="s">
        <v>2217</v>
      </c>
      <c r="I781" s="580"/>
      <c r="J781" s="580" t="s">
        <v>2222</v>
      </c>
      <c r="K781" s="580"/>
      <c r="L781" s="580"/>
      <c r="M781" s="580"/>
      <c r="N781" s="580"/>
      <c r="O781" s="580"/>
      <c r="P781" s="581"/>
      <c r="Q781" s="580"/>
      <c r="R781" s="581"/>
      <c r="S781" s="580"/>
      <c r="T781" s="581">
        <v>1900</v>
      </c>
      <c r="U781" s="580"/>
      <c r="V781" s="581">
        <v>0</v>
      </c>
      <c r="W781" s="580"/>
      <c r="X781" s="581">
        <v>0</v>
      </c>
      <c r="Y781" s="580"/>
      <c r="Z781" s="581">
        <v>1900</v>
      </c>
      <c r="AA781" s="580"/>
      <c r="AB781" s="580"/>
      <c r="AC781" s="580"/>
      <c r="AD781" s="581">
        <v>8000</v>
      </c>
      <c r="AE781" s="580"/>
      <c r="AF781" s="581">
        <v>0</v>
      </c>
      <c r="AG781" s="580"/>
      <c r="AH781" s="587"/>
      <c r="AI781" s="580"/>
      <c r="AJ781" s="581">
        <v>15.2</v>
      </c>
    </row>
    <row r="782" spans="1:36" ht="16.5" thickBot="1">
      <c r="A782" s="580"/>
      <c r="B782" s="580"/>
      <c r="C782" s="580" t="s">
        <v>2705</v>
      </c>
      <c r="D782" s="580"/>
      <c r="E782" s="580"/>
      <c r="F782" s="580"/>
      <c r="G782" s="580"/>
      <c r="H782" s="580"/>
      <c r="I782" s="580"/>
      <c r="J782" s="580"/>
      <c r="K782" s="580"/>
      <c r="L782" s="580"/>
      <c r="M782" s="580"/>
      <c r="N782" s="584"/>
      <c r="O782" s="580"/>
      <c r="P782" s="581"/>
      <c r="Q782" s="580"/>
      <c r="R782" s="581"/>
      <c r="S782" s="580"/>
      <c r="T782" s="585">
        <v>9700</v>
      </c>
      <c r="U782" s="580"/>
      <c r="V782" s="585">
        <v>0</v>
      </c>
      <c r="W782" s="580"/>
      <c r="X782" s="585">
        <v>0</v>
      </c>
      <c r="Y782" s="580"/>
      <c r="Z782" s="585">
        <v>9700</v>
      </c>
      <c r="AA782" s="580"/>
      <c r="AB782" s="580"/>
      <c r="AC782" s="580"/>
      <c r="AD782" s="585">
        <v>23600</v>
      </c>
      <c r="AE782" s="580"/>
      <c r="AF782" s="581"/>
      <c r="AG782" s="580"/>
      <c r="AH782" s="587"/>
      <c r="AI782" s="580"/>
      <c r="AJ782" s="585">
        <v>319.60000000000002</v>
      </c>
    </row>
    <row r="783" spans="1:36">
      <c r="A783" s="580"/>
      <c r="B783" s="580" t="s">
        <v>4437</v>
      </c>
      <c r="C783" s="580"/>
      <c r="D783" s="580"/>
      <c r="E783" s="580"/>
      <c r="F783" s="580"/>
      <c r="G783" s="580"/>
      <c r="H783" s="580"/>
      <c r="I783" s="580"/>
      <c r="J783" s="580"/>
      <c r="K783" s="580"/>
      <c r="L783" s="580"/>
      <c r="M783" s="580"/>
      <c r="N783" s="580"/>
      <c r="O783" s="580"/>
      <c r="P783" s="581"/>
      <c r="Q783" s="580"/>
      <c r="R783" s="581"/>
      <c r="S783" s="580"/>
      <c r="T783" s="581">
        <v>9700</v>
      </c>
      <c r="U783" s="580"/>
      <c r="V783" s="581">
        <v>0</v>
      </c>
      <c r="W783" s="580"/>
      <c r="X783" s="581">
        <v>0</v>
      </c>
      <c r="Y783" s="580"/>
      <c r="Z783" s="581">
        <v>9700</v>
      </c>
      <c r="AA783" s="580"/>
      <c r="AB783" s="580"/>
      <c r="AC783" s="580"/>
      <c r="AD783" s="581">
        <v>23600</v>
      </c>
      <c r="AE783" s="580"/>
      <c r="AF783" s="581"/>
      <c r="AG783" s="580"/>
      <c r="AH783" s="587"/>
      <c r="AI783" s="580"/>
      <c r="AJ783" s="581">
        <v>319.60000000000002</v>
      </c>
    </row>
    <row r="784" spans="1:36">
      <c r="A784" s="578"/>
      <c r="B784" s="578" t="s">
        <v>4438</v>
      </c>
      <c r="C784" s="578"/>
      <c r="D784" s="578"/>
      <c r="E784" s="578"/>
      <c r="F784" s="578"/>
      <c r="G784" s="578"/>
      <c r="H784" s="578"/>
      <c r="I784" s="578"/>
      <c r="J784" s="578"/>
      <c r="K784" s="578"/>
      <c r="L784" s="578"/>
      <c r="M784" s="578"/>
      <c r="N784" s="578"/>
      <c r="O784" s="578"/>
      <c r="P784" s="579"/>
      <c r="Q784" s="578"/>
      <c r="R784" s="579"/>
      <c r="S784" s="578"/>
      <c r="T784" s="579"/>
      <c r="U784" s="578"/>
      <c r="V784" s="579"/>
      <c r="W784" s="578"/>
      <c r="X784" s="579"/>
      <c r="Y784" s="578"/>
      <c r="Z784" s="579"/>
      <c r="AA784" s="578"/>
      <c r="AB784" s="578"/>
      <c r="AC784" s="578"/>
      <c r="AD784" s="579"/>
      <c r="AE784" s="578"/>
      <c r="AF784" s="579"/>
      <c r="AG784" s="578"/>
      <c r="AH784" s="586"/>
      <c r="AI784" s="578"/>
      <c r="AJ784" s="579"/>
    </row>
    <row r="785" spans="1:36">
      <c r="A785" s="578"/>
      <c r="B785" s="578"/>
      <c r="C785" s="578" t="s">
        <v>4439</v>
      </c>
      <c r="D785" s="578"/>
      <c r="E785" s="578"/>
      <c r="F785" s="578"/>
      <c r="G785" s="578"/>
      <c r="H785" s="578"/>
      <c r="I785" s="578"/>
      <c r="J785" s="578"/>
      <c r="K785" s="578"/>
      <c r="L785" s="578"/>
      <c r="M785" s="578"/>
      <c r="N785" s="578"/>
      <c r="O785" s="578"/>
      <c r="P785" s="579"/>
      <c r="Q785" s="578"/>
      <c r="R785" s="579"/>
      <c r="S785" s="578"/>
      <c r="T785" s="579"/>
      <c r="U785" s="578"/>
      <c r="V785" s="579"/>
      <c r="W785" s="578"/>
      <c r="X785" s="579"/>
      <c r="Y785" s="578"/>
      <c r="Z785" s="579"/>
      <c r="AA785" s="578"/>
      <c r="AB785" s="578"/>
      <c r="AC785" s="578"/>
      <c r="AD785" s="579"/>
      <c r="AE785" s="578"/>
      <c r="AF785" s="579"/>
      <c r="AG785" s="578"/>
      <c r="AH785" s="586"/>
      <c r="AI785" s="578"/>
      <c r="AJ785" s="579"/>
    </row>
    <row r="786" spans="1:36">
      <c r="A786" s="578"/>
      <c r="B786" s="578"/>
      <c r="C786" s="578"/>
      <c r="D786" s="578" t="s">
        <v>2695</v>
      </c>
      <c r="E786" s="578"/>
      <c r="F786" s="578"/>
      <c r="G786" s="578"/>
      <c r="H786" s="578"/>
      <c r="I786" s="578"/>
      <c r="J786" s="578"/>
      <c r="K786" s="578"/>
      <c r="L786" s="578"/>
      <c r="M786" s="578"/>
      <c r="N786" s="578"/>
      <c r="O786" s="578"/>
      <c r="P786" s="579"/>
      <c r="Q786" s="578"/>
      <c r="R786" s="579"/>
      <c r="S786" s="578"/>
      <c r="T786" s="579"/>
      <c r="U786" s="578"/>
      <c r="V786" s="579"/>
      <c r="W786" s="578"/>
      <c r="X786" s="579"/>
      <c r="Y786" s="578"/>
      <c r="Z786" s="579"/>
      <c r="AA786" s="578"/>
      <c r="AB786" s="578"/>
      <c r="AC786" s="578"/>
      <c r="AD786" s="579"/>
      <c r="AE786" s="578"/>
      <c r="AF786" s="579"/>
      <c r="AG786" s="578"/>
      <c r="AH786" s="586"/>
      <c r="AI786" s="578"/>
      <c r="AJ786" s="579"/>
    </row>
    <row r="787" spans="1:36" ht="16.5" thickBot="1">
      <c r="A787" s="577"/>
      <c r="B787" s="577"/>
      <c r="C787" s="577"/>
      <c r="D787" s="577"/>
      <c r="E787" s="577" t="s">
        <v>4440</v>
      </c>
      <c r="F787" s="580" t="s">
        <v>4441</v>
      </c>
      <c r="G787" s="580"/>
      <c r="H787" s="580" t="s">
        <v>4442</v>
      </c>
      <c r="I787" s="580"/>
      <c r="J787" s="580" t="s">
        <v>4443</v>
      </c>
      <c r="K787" s="580"/>
      <c r="L787" s="580"/>
      <c r="M787" s="580"/>
      <c r="N787" s="580"/>
      <c r="O787" s="580"/>
      <c r="P787" s="581"/>
      <c r="Q787" s="580"/>
      <c r="R787" s="581"/>
      <c r="S787" s="580"/>
      <c r="T787" s="581">
        <v>0</v>
      </c>
      <c r="U787" s="580"/>
      <c r="V787" s="581">
        <v>0</v>
      </c>
      <c r="W787" s="580"/>
      <c r="X787" s="581">
        <v>0</v>
      </c>
      <c r="Y787" s="580"/>
      <c r="Z787" s="581">
        <v>0</v>
      </c>
      <c r="AA787" s="580"/>
      <c r="AB787" s="580"/>
      <c r="AC787" s="580"/>
      <c r="AD787" s="581">
        <v>0</v>
      </c>
      <c r="AE787" s="580"/>
      <c r="AF787" s="581">
        <v>0</v>
      </c>
      <c r="AG787" s="580"/>
      <c r="AH787" s="587"/>
      <c r="AI787" s="580"/>
      <c r="AJ787" s="581">
        <v>0</v>
      </c>
    </row>
    <row r="788" spans="1:36" ht="16.5" thickBot="1">
      <c r="A788" s="580"/>
      <c r="B788" s="580"/>
      <c r="C788" s="580"/>
      <c r="D788" s="580" t="s">
        <v>2705</v>
      </c>
      <c r="E788" s="580"/>
      <c r="F788" s="580"/>
      <c r="G788" s="580"/>
      <c r="H788" s="580"/>
      <c r="I788" s="580"/>
      <c r="J788" s="580"/>
      <c r="K788" s="580"/>
      <c r="L788" s="580"/>
      <c r="M788" s="580"/>
      <c r="N788" s="588"/>
      <c r="O788" s="580"/>
      <c r="P788" s="581"/>
      <c r="Q788" s="580"/>
      <c r="R788" s="581"/>
      <c r="S788" s="580"/>
      <c r="T788" s="589">
        <v>0</v>
      </c>
      <c r="U788" s="580"/>
      <c r="V788" s="589">
        <v>0</v>
      </c>
      <c r="W788" s="580"/>
      <c r="X788" s="589">
        <v>0</v>
      </c>
      <c r="Y788" s="580"/>
      <c r="Z788" s="589">
        <v>0</v>
      </c>
      <c r="AA788" s="580"/>
      <c r="AB788" s="580"/>
      <c r="AC788" s="580"/>
      <c r="AD788" s="589">
        <v>0</v>
      </c>
      <c r="AE788" s="580"/>
      <c r="AF788" s="581"/>
      <c r="AG788" s="580"/>
      <c r="AH788" s="587"/>
      <c r="AI788" s="580"/>
      <c r="AJ788" s="589">
        <v>0</v>
      </c>
    </row>
    <row r="789" spans="1:36" ht="16.5" thickBot="1">
      <c r="A789" s="580"/>
      <c r="B789" s="580"/>
      <c r="C789" s="580" t="s">
        <v>4444</v>
      </c>
      <c r="D789" s="580"/>
      <c r="E789" s="580"/>
      <c r="F789" s="580"/>
      <c r="G789" s="580"/>
      <c r="H789" s="580"/>
      <c r="I789" s="580"/>
      <c r="J789" s="580"/>
      <c r="K789" s="580"/>
      <c r="L789" s="580"/>
      <c r="M789" s="580"/>
      <c r="N789" s="584"/>
      <c r="O789" s="580"/>
      <c r="P789" s="581"/>
      <c r="Q789" s="580"/>
      <c r="R789" s="581"/>
      <c r="S789" s="580"/>
      <c r="T789" s="585">
        <v>0</v>
      </c>
      <c r="U789" s="580"/>
      <c r="V789" s="585">
        <v>0</v>
      </c>
      <c r="W789" s="580"/>
      <c r="X789" s="585">
        <v>0</v>
      </c>
      <c r="Y789" s="580"/>
      <c r="Z789" s="585">
        <v>0</v>
      </c>
      <c r="AA789" s="580"/>
      <c r="AB789" s="580"/>
      <c r="AC789" s="580"/>
      <c r="AD789" s="585">
        <v>0</v>
      </c>
      <c r="AE789" s="580"/>
      <c r="AF789" s="581"/>
      <c r="AG789" s="580"/>
      <c r="AH789" s="587"/>
      <c r="AI789" s="580"/>
      <c r="AJ789" s="585">
        <v>0</v>
      </c>
    </row>
    <row r="790" spans="1:36">
      <c r="A790" s="580"/>
      <c r="B790" s="580" t="s">
        <v>4445</v>
      </c>
      <c r="C790" s="580"/>
      <c r="D790" s="580"/>
      <c r="E790" s="580"/>
      <c r="F790" s="580"/>
      <c r="G790" s="580"/>
      <c r="H790" s="580"/>
      <c r="I790" s="580"/>
      <c r="J790" s="580"/>
      <c r="K790" s="580"/>
      <c r="L790" s="580"/>
      <c r="M790" s="580"/>
      <c r="N790" s="580"/>
      <c r="O790" s="580"/>
      <c r="P790" s="581"/>
      <c r="Q790" s="580"/>
      <c r="R790" s="581"/>
      <c r="S790" s="580"/>
      <c r="T790" s="581">
        <v>0</v>
      </c>
      <c r="U790" s="580"/>
      <c r="V790" s="581">
        <v>0</v>
      </c>
      <c r="W790" s="580"/>
      <c r="X790" s="581">
        <v>0</v>
      </c>
      <c r="Y790" s="580"/>
      <c r="Z790" s="581">
        <v>0</v>
      </c>
      <c r="AA790" s="580"/>
      <c r="AB790" s="580"/>
      <c r="AC790" s="580"/>
      <c r="AD790" s="581">
        <v>0</v>
      </c>
      <c r="AE790" s="580"/>
      <c r="AF790" s="581"/>
      <c r="AG790" s="580"/>
      <c r="AH790" s="587"/>
      <c r="AI790" s="580"/>
      <c r="AJ790" s="581">
        <v>0</v>
      </c>
    </row>
    <row r="791" spans="1:36">
      <c r="A791" s="578"/>
      <c r="B791" s="578" t="s">
        <v>2220</v>
      </c>
      <c r="C791" s="578"/>
      <c r="D791" s="578"/>
      <c r="E791" s="578"/>
      <c r="F791" s="578"/>
      <c r="G791" s="578"/>
      <c r="H791" s="578"/>
      <c r="I791" s="578"/>
      <c r="J791" s="578"/>
      <c r="K791" s="578"/>
      <c r="L791" s="578"/>
      <c r="M791" s="578"/>
      <c r="N791" s="578"/>
      <c r="O791" s="578"/>
      <c r="P791" s="579"/>
      <c r="Q791" s="578"/>
      <c r="R791" s="579"/>
      <c r="S791" s="578"/>
      <c r="T791" s="579"/>
      <c r="U791" s="578"/>
      <c r="V791" s="579"/>
      <c r="W791" s="578"/>
      <c r="X791" s="579"/>
      <c r="Y791" s="578"/>
      <c r="Z791" s="579"/>
      <c r="AA791" s="578"/>
      <c r="AB791" s="578"/>
      <c r="AC791" s="578"/>
      <c r="AD791" s="579"/>
      <c r="AE791" s="578"/>
      <c r="AF791" s="579"/>
      <c r="AG791" s="578"/>
      <c r="AH791" s="586"/>
      <c r="AI791" s="578"/>
      <c r="AJ791" s="579"/>
    </row>
    <row r="792" spans="1:36">
      <c r="A792" s="578"/>
      <c r="B792" s="578"/>
      <c r="C792" s="578" t="s">
        <v>2695</v>
      </c>
      <c r="D792" s="578"/>
      <c r="E792" s="578"/>
      <c r="F792" s="578"/>
      <c r="G792" s="578"/>
      <c r="H792" s="578"/>
      <c r="I792" s="578"/>
      <c r="J792" s="578"/>
      <c r="K792" s="578"/>
      <c r="L792" s="578"/>
      <c r="M792" s="578"/>
      <c r="N792" s="578"/>
      <c r="O792" s="578"/>
      <c r="P792" s="579"/>
      <c r="Q792" s="578"/>
      <c r="R792" s="579"/>
      <c r="S792" s="578"/>
      <c r="T792" s="579"/>
      <c r="U792" s="578"/>
      <c r="V792" s="579"/>
      <c r="W792" s="578"/>
      <c r="X792" s="579"/>
      <c r="Y792" s="578"/>
      <c r="Z792" s="579"/>
      <c r="AA792" s="578"/>
      <c r="AB792" s="578"/>
      <c r="AC792" s="578"/>
      <c r="AD792" s="579"/>
      <c r="AE792" s="578"/>
      <c r="AF792" s="579"/>
      <c r="AG792" s="578"/>
      <c r="AH792" s="586"/>
      <c r="AI792" s="578"/>
      <c r="AJ792" s="579"/>
    </row>
    <row r="793" spans="1:36">
      <c r="A793" s="580"/>
      <c r="B793" s="580"/>
      <c r="C793" s="580"/>
      <c r="D793" s="580" t="s">
        <v>4446</v>
      </c>
      <c r="E793" s="580"/>
      <c r="F793" s="580" t="s">
        <v>2220</v>
      </c>
      <c r="G793" s="580"/>
      <c r="H793" s="580" t="s">
        <v>2320</v>
      </c>
      <c r="I793" s="580"/>
      <c r="J793" s="580" t="s">
        <v>2322</v>
      </c>
      <c r="K793" s="580"/>
      <c r="L793" s="580"/>
      <c r="M793" s="580"/>
      <c r="N793" s="580"/>
      <c r="O793" s="580"/>
      <c r="P793" s="581"/>
      <c r="Q793" s="580"/>
      <c r="R793" s="581"/>
      <c r="S793" s="580"/>
      <c r="T793" s="581">
        <v>1000</v>
      </c>
      <c r="U793" s="580"/>
      <c r="V793" s="581">
        <v>100</v>
      </c>
      <c r="W793" s="580"/>
      <c r="X793" s="581">
        <v>0</v>
      </c>
      <c r="Y793" s="580"/>
      <c r="Z793" s="581">
        <v>900</v>
      </c>
      <c r="AA793" s="580"/>
      <c r="AB793" s="580"/>
      <c r="AC793" s="580"/>
      <c r="AD793" s="581">
        <v>0</v>
      </c>
      <c r="AE793" s="580"/>
      <c r="AF793" s="581">
        <v>0</v>
      </c>
      <c r="AG793" s="580"/>
      <c r="AH793" s="587"/>
      <c r="AI793" s="580"/>
      <c r="AJ793" s="581">
        <v>0</v>
      </c>
    </row>
    <row r="794" spans="1:36">
      <c r="A794" s="580"/>
      <c r="B794" s="580"/>
      <c r="C794" s="580"/>
      <c r="D794" s="580" t="s">
        <v>4447</v>
      </c>
      <c r="E794" s="580"/>
      <c r="F794" s="580" t="s">
        <v>2220</v>
      </c>
      <c r="G794" s="580"/>
      <c r="H794" s="580" t="s">
        <v>2332</v>
      </c>
      <c r="I794" s="580"/>
      <c r="J794" s="580" t="s">
        <v>2334</v>
      </c>
      <c r="K794" s="580"/>
      <c r="L794" s="580"/>
      <c r="M794" s="580"/>
      <c r="N794" s="580"/>
      <c r="O794" s="580"/>
      <c r="P794" s="581"/>
      <c r="Q794" s="580"/>
      <c r="R794" s="581"/>
      <c r="S794" s="580"/>
      <c r="T794" s="581">
        <v>0</v>
      </c>
      <c r="U794" s="580"/>
      <c r="V794" s="581">
        <v>0</v>
      </c>
      <c r="W794" s="580"/>
      <c r="X794" s="581">
        <v>0</v>
      </c>
      <c r="Y794" s="580"/>
      <c r="Z794" s="581">
        <v>0</v>
      </c>
      <c r="AA794" s="580"/>
      <c r="AB794" s="580"/>
      <c r="AC794" s="580"/>
      <c r="AD794" s="581">
        <v>0</v>
      </c>
      <c r="AE794" s="580"/>
      <c r="AF794" s="581">
        <v>0</v>
      </c>
      <c r="AG794" s="580"/>
      <c r="AH794" s="587"/>
      <c r="AI794" s="580"/>
      <c r="AJ794" s="581">
        <v>0</v>
      </c>
    </row>
    <row r="795" spans="1:36">
      <c r="A795" s="580"/>
      <c r="B795" s="580"/>
      <c r="C795" s="580"/>
      <c r="D795" s="580" t="s">
        <v>4448</v>
      </c>
      <c r="E795" s="580"/>
      <c r="F795" s="580" t="s">
        <v>2220</v>
      </c>
      <c r="G795" s="580"/>
      <c r="H795" s="580" t="s">
        <v>2335</v>
      </c>
      <c r="I795" s="580"/>
      <c r="J795" s="580" t="s">
        <v>2337</v>
      </c>
      <c r="K795" s="580"/>
      <c r="L795" s="580"/>
      <c r="M795" s="580"/>
      <c r="N795" s="580"/>
      <c r="O795" s="580"/>
      <c r="P795" s="581"/>
      <c r="Q795" s="580"/>
      <c r="R795" s="581"/>
      <c r="S795" s="580"/>
      <c r="T795" s="581">
        <v>0</v>
      </c>
      <c r="U795" s="580"/>
      <c r="V795" s="581">
        <v>0</v>
      </c>
      <c r="W795" s="580"/>
      <c r="X795" s="581">
        <v>0</v>
      </c>
      <c r="Y795" s="580"/>
      <c r="Z795" s="581">
        <v>0</v>
      </c>
      <c r="AA795" s="580"/>
      <c r="AB795" s="580"/>
      <c r="AC795" s="580"/>
      <c r="AD795" s="581">
        <v>0</v>
      </c>
      <c r="AE795" s="580"/>
      <c r="AF795" s="581">
        <v>0</v>
      </c>
      <c r="AG795" s="580"/>
      <c r="AH795" s="587"/>
      <c r="AI795" s="580"/>
      <c r="AJ795" s="581">
        <v>0</v>
      </c>
    </row>
    <row r="796" spans="1:36">
      <c r="A796" s="580"/>
      <c r="B796" s="580"/>
      <c r="C796" s="580"/>
      <c r="D796" s="580" t="s">
        <v>4449</v>
      </c>
      <c r="E796" s="580"/>
      <c r="F796" s="580" t="s">
        <v>2220</v>
      </c>
      <c r="G796" s="580"/>
      <c r="H796" s="580" t="s">
        <v>2338</v>
      </c>
      <c r="I796" s="580"/>
      <c r="J796" s="580" t="s">
        <v>2339</v>
      </c>
      <c r="K796" s="580"/>
      <c r="L796" s="580"/>
      <c r="M796" s="580"/>
      <c r="N796" s="580"/>
      <c r="O796" s="580"/>
      <c r="P796" s="581"/>
      <c r="Q796" s="580"/>
      <c r="R796" s="581"/>
      <c r="S796" s="580"/>
      <c r="T796" s="581">
        <v>0</v>
      </c>
      <c r="U796" s="580"/>
      <c r="V796" s="581">
        <v>0</v>
      </c>
      <c r="W796" s="580"/>
      <c r="X796" s="581">
        <v>0</v>
      </c>
      <c r="Y796" s="580"/>
      <c r="Z796" s="581">
        <v>0</v>
      </c>
      <c r="AA796" s="580"/>
      <c r="AB796" s="580"/>
      <c r="AC796" s="580"/>
      <c r="AD796" s="581">
        <v>0</v>
      </c>
      <c r="AE796" s="580"/>
      <c r="AF796" s="581">
        <v>0</v>
      </c>
      <c r="AG796" s="580"/>
      <c r="AH796" s="587"/>
      <c r="AI796" s="580"/>
      <c r="AJ796" s="581">
        <v>0</v>
      </c>
    </row>
    <row r="797" spans="1:36">
      <c r="A797" s="580"/>
      <c r="B797" s="580"/>
      <c r="C797" s="580"/>
      <c r="D797" s="580" t="s">
        <v>4450</v>
      </c>
      <c r="E797" s="580"/>
      <c r="F797" s="580" t="s">
        <v>2220</v>
      </c>
      <c r="G797" s="580"/>
      <c r="H797" s="580" t="s">
        <v>2600</v>
      </c>
      <c r="I797" s="580"/>
      <c r="J797" s="580" t="s">
        <v>4451</v>
      </c>
      <c r="K797" s="580"/>
      <c r="L797" s="580"/>
      <c r="M797" s="580"/>
      <c r="N797" s="580"/>
      <c r="O797" s="580"/>
      <c r="P797" s="581"/>
      <c r="Q797" s="580"/>
      <c r="R797" s="581"/>
      <c r="S797" s="580"/>
      <c r="T797" s="581">
        <v>0</v>
      </c>
      <c r="U797" s="580"/>
      <c r="V797" s="581">
        <v>0</v>
      </c>
      <c r="W797" s="580"/>
      <c r="X797" s="581">
        <v>0</v>
      </c>
      <c r="Y797" s="580"/>
      <c r="Z797" s="581">
        <v>0</v>
      </c>
      <c r="AA797" s="580"/>
      <c r="AB797" s="580"/>
      <c r="AC797" s="580"/>
      <c r="AD797" s="581">
        <v>2000</v>
      </c>
      <c r="AE797" s="580"/>
      <c r="AF797" s="581">
        <v>0</v>
      </c>
      <c r="AG797" s="580"/>
      <c r="AH797" s="587">
        <v>45908</v>
      </c>
      <c r="AI797" s="580"/>
      <c r="AJ797" s="581">
        <v>0</v>
      </c>
    </row>
    <row r="798" spans="1:36">
      <c r="A798" s="580"/>
      <c r="B798" s="580"/>
      <c r="C798" s="580"/>
      <c r="D798" s="580" t="s">
        <v>4452</v>
      </c>
      <c r="E798" s="580"/>
      <c r="F798" s="580" t="s">
        <v>2220</v>
      </c>
      <c r="G798" s="580"/>
      <c r="H798" s="580" t="s">
        <v>4453</v>
      </c>
      <c r="I798" s="580"/>
      <c r="J798" s="580" t="s">
        <v>4454</v>
      </c>
      <c r="K798" s="580"/>
      <c r="L798" s="580"/>
      <c r="M798" s="580"/>
      <c r="N798" s="580"/>
      <c r="O798" s="580"/>
      <c r="P798" s="581"/>
      <c r="Q798" s="580"/>
      <c r="R798" s="581"/>
      <c r="S798" s="580"/>
      <c r="T798" s="581">
        <v>0</v>
      </c>
      <c r="U798" s="580"/>
      <c r="V798" s="581">
        <v>0</v>
      </c>
      <c r="W798" s="580"/>
      <c r="X798" s="581">
        <v>0</v>
      </c>
      <c r="Y798" s="580"/>
      <c r="Z798" s="581">
        <v>0</v>
      </c>
      <c r="AA798" s="580"/>
      <c r="AB798" s="580"/>
      <c r="AC798" s="580"/>
      <c r="AD798" s="581">
        <v>0</v>
      </c>
      <c r="AE798" s="580"/>
      <c r="AF798" s="581">
        <v>0</v>
      </c>
      <c r="AG798" s="580"/>
      <c r="AH798" s="587"/>
      <c r="AI798" s="580"/>
      <c r="AJ798" s="581">
        <v>0</v>
      </c>
    </row>
    <row r="799" spans="1:36">
      <c r="A799" s="580"/>
      <c r="B799" s="580"/>
      <c r="C799" s="580"/>
      <c r="D799" s="580" t="s">
        <v>4455</v>
      </c>
      <c r="E799" s="580"/>
      <c r="F799" s="580" t="s">
        <v>2220</v>
      </c>
      <c r="G799" s="580"/>
      <c r="H799" s="580" t="s">
        <v>2586</v>
      </c>
      <c r="I799" s="580"/>
      <c r="J799" s="580" t="s">
        <v>4456</v>
      </c>
      <c r="K799" s="580"/>
      <c r="L799" s="580"/>
      <c r="M799" s="580"/>
      <c r="N799" s="580"/>
      <c r="O799" s="580"/>
      <c r="P799" s="581"/>
      <c r="Q799" s="580"/>
      <c r="R799" s="581"/>
      <c r="S799" s="580"/>
      <c r="T799" s="581">
        <v>1080</v>
      </c>
      <c r="U799" s="580"/>
      <c r="V799" s="581">
        <v>72</v>
      </c>
      <c r="W799" s="580"/>
      <c r="X799" s="581">
        <v>0</v>
      </c>
      <c r="Y799" s="580"/>
      <c r="Z799" s="581">
        <v>1008</v>
      </c>
      <c r="AA799" s="580"/>
      <c r="AB799" s="580"/>
      <c r="AC799" s="580"/>
      <c r="AD799" s="581">
        <v>0</v>
      </c>
      <c r="AE799" s="580"/>
      <c r="AF799" s="581">
        <v>0</v>
      </c>
      <c r="AG799" s="580"/>
      <c r="AH799" s="587"/>
      <c r="AI799" s="580"/>
      <c r="AJ799" s="581">
        <v>0</v>
      </c>
    </row>
    <row r="800" spans="1:36">
      <c r="A800" s="580"/>
      <c r="B800" s="580"/>
      <c r="C800" s="580"/>
      <c r="D800" s="580" t="s">
        <v>4457</v>
      </c>
      <c r="E800" s="580"/>
      <c r="F800" s="580" t="s">
        <v>2220</v>
      </c>
      <c r="G800" s="580"/>
      <c r="H800" s="580" t="s">
        <v>2588</v>
      </c>
      <c r="I800" s="580"/>
      <c r="J800" s="580" t="s">
        <v>4458</v>
      </c>
      <c r="K800" s="580"/>
      <c r="L800" s="580"/>
      <c r="M800" s="580"/>
      <c r="N800" s="580"/>
      <c r="O800" s="580"/>
      <c r="P800" s="581"/>
      <c r="Q800" s="580"/>
      <c r="R800" s="581"/>
      <c r="S800" s="580"/>
      <c r="T800" s="581">
        <v>432</v>
      </c>
      <c r="U800" s="580"/>
      <c r="V800" s="581">
        <v>108</v>
      </c>
      <c r="W800" s="580"/>
      <c r="X800" s="581">
        <v>0</v>
      </c>
      <c r="Y800" s="580"/>
      <c r="Z800" s="581">
        <v>324</v>
      </c>
      <c r="AA800" s="580"/>
      <c r="AB800" s="580"/>
      <c r="AC800" s="580"/>
      <c r="AD800" s="581">
        <v>0</v>
      </c>
      <c r="AE800" s="580"/>
      <c r="AF800" s="581">
        <v>0</v>
      </c>
      <c r="AG800" s="580"/>
      <c r="AH800" s="587"/>
      <c r="AI800" s="580"/>
      <c r="AJ800" s="581">
        <v>0</v>
      </c>
    </row>
    <row r="801" spans="1:36" ht="16.5" thickBot="1">
      <c r="A801" s="580"/>
      <c r="B801" s="580"/>
      <c r="C801" s="580"/>
      <c r="D801" s="580" t="s">
        <v>4459</v>
      </c>
      <c r="E801" s="580"/>
      <c r="F801" s="580" t="s">
        <v>2220</v>
      </c>
      <c r="G801" s="580"/>
      <c r="H801" s="580" t="s">
        <v>2262</v>
      </c>
      <c r="I801" s="580"/>
      <c r="J801" s="580" t="s">
        <v>4460</v>
      </c>
      <c r="K801" s="580"/>
      <c r="L801" s="580"/>
      <c r="M801" s="580"/>
      <c r="N801" s="580"/>
      <c r="O801" s="580"/>
      <c r="P801" s="581"/>
      <c r="Q801" s="580"/>
      <c r="R801" s="581"/>
      <c r="S801" s="580"/>
      <c r="T801" s="581">
        <v>240</v>
      </c>
      <c r="U801" s="580"/>
      <c r="V801" s="581">
        <v>60</v>
      </c>
      <c r="W801" s="580"/>
      <c r="X801" s="581">
        <v>0</v>
      </c>
      <c r="Y801" s="580"/>
      <c r="Z801" s="581">
        <v>180</v>
      </c>
      <c r="AA801" s="580"/>
      <c r="AB801" s="580"/>
      <c r="AC801" s="580"/>
      <c r="AD801" s="581">
        <v>0</v>
      </c>
      <c r="AE801" s="580"/>
      <c r="AF801" s="581">
        <v>0</v>
      </c>
      <c r="AG801" s="580"/>
      <c r="AH801" s="587"/>
      <c r="AI801" s="580"/>
      <c r="AJ801" s="581">
        <v>0</v>
      </c>
    </row>
    <row r="802" spans="1:36" ht="16.5" thickBot="1">
      <c r="A802" s="580"/>
      <c r="B802" s="580"/>
      <c r="C802" s="580" t="s">
        <v>2705</v>
      </c>
      <c r="D802" s="580"/>
      <c r="E802" s="580"/>
      <c r="F802" s="580"/>
      <c r="G802" s="580"/>
      <c r="H802" s="580"/>
      <c r="I802" s="580"/>
      <c r="J802" s="580"/>
      <c r="K802" s="580"/>
      <c r="L802" s="580"/>
      <c r="M802" s="580"/>
      <c r="N802" s="584"/>
      <c r="O802" s="580"/>
      <c r="P802" s="581"/>
      <c r="Q802" s="580"/>
      <c r="R802" s="581"/>
      <c r="S802" s="580"/>
      <c r="T802" s="585">
        <v>2752</v>
      </c>
      <c r="U802" s="580"/>
      <c r="V802" s="585">
        <v>340</v>
      </c>
      <c r="W802" s="580"/>
      <c r="X802" s="585">
        <v>0</v>
      </c>
      <c r="Y802" s="580"/>
      <c r="Z802" s="585">
        <v>2412</v>
      </c>
      <c r="AA802" s="580"/>
      <c r="AB802" s="580"/>
      <c r="AC802" s="580"/>
      <c r="AD802" s="585">
        <v>2000</v>
      </c>
      <c r="AE802" s="580"/>
      <c r="AF802" s="581"/>
      <c r="AG802" s="580"/>
      <c r="AH802" s="587"/>
      <c r="AI802" s="580"/>
      <c r="AJ802" s="585">
        <v>0</v>
      </c>
    </row>
    <row r="803" spans="1:36">
      <c r="A803" s="580"/>
      <c r="B803" s="580" t="s">
        <v>4461</v>
      </c>
      <c r="C803" s="580"/>
      <c r="D803" s="580"/>
      <c r="E803" s="580"/>
      <c r="F803" s="580"/>
      <c r="G803" s="580"/>
      <c r="H803" s="580"/>
      <c r="I803" s="580"/>
      <c r="J803" s="580"/>
      <c r="K803" s="580"/>
      <c r="L803" s="580"/>
      <c r="M803" s="580"/>
      <c r="N803" s="580"/>
      <c r="O803" s="580"/>
      <c r="P803" s="581"/>
      <c r="Q803" s="580"/>
      <c r="R803" s="581"/>
      <c r="S803" s="580"/>
      <c r="T803" s="581">
        <v>2752</v>
      </c>
      <c r="U803" s="580"/>
      <c r="V803" s="581">
        <v>340</v>
      </c>
      <c r="W803" s="580"/>
      <c r="X803" s="581">
        <v>0</v>
      </c>
      <c r="Y803" s="580"/>
      <c r="Z803" s="581">
        <v>2412</v>
      </c>
      <c r="AA803" s="580"/>
      <c r="AB803" s="580"/>
      <c r="AC803" s="580"/>
      <c r="AD803" s="581">
        <v>2000</v>
      </c>
      <c r="AE803" s="580"/>
      <c r="AF803" s="581"/>
      <c r="AG803" s="580"/>
      <c r="AH803" s="587"/>
      <c r="AI803" s="580"/>
      <c r="AJ803" s="581">
        <v>0</v>
      </c>
    </row>
    <row r="804" spans="1:36">
      <c r="A804" s="578"/>
      <c r="B804" s="578" t="s">
        <v>1365</v>
      </c>
      <c r="C804" s="578"/>
      <c r="D804" s="578"/>
      <c r="E804" s="578"/>
      <c r="F804" s="578"/>
      <c r="G804" s="578"/>
      <c r="H804" s="578"/>
      <c r="I804" s="578"/>
      <c r="J804" s="578"/>
      <c r="K804" s="578"/>
      <c r="L804" s="578"/>
      <c r="M804" s="578"/>
      <c r="N804" s="578"/>
      <c r="O804" s="578"/>
      <c r="P804" s="579"/>
      <c r="Q804" s="578"/>
      <c r="R804" s="579"/>
      <c r="S804" s="578"/>
      <c r="T804" s="579"/>
      <c r="U804" s="578"/>
      <c r="V804" s="579"/>
      <c r="W804" s="578"/>
      <c r="X804" s="579"/>
      <c r="Y804" s="578"/>
      <c r="Z804" s="579"/>
      <c r="AA804" s="578"/>
      <c r="AB804" s="578"/>
      <c r="AC804" s="578"/>
      <c r="AD804" s="579"/>
      <c r="AE804" s="578"/>
      <c r="AF804" s="579"/>
      <c r="AG804" s="578"/>
      <c r="AH804" s="586"/>
      <c r="AI804" s="578"/>
      <c r="AJ804" s="579"/>
    </row>
    <row r="805" spans="1:36">
      <c r="A805" s="578"/>
      <c r="B805" s="578"/>
      <c r="C805" s="578" t="s">
        <v>1455</v>
      </c>
      <c r="D805" s="578"/>
      <c r="E805" s="578"/>
      <c r="F805" s="578"/>
      <c r="G805" s="578"/>
      <c r="H805" s="578"/>
      <c r="I805" s="578"/>
      <c r="J805" s="578"/>
      <c r="K805" s="578"/>
      <c r="L805" s="578"/>
      <c r="M805" s="578"/>
      <c r="N805" s="578"/>
      <c r="O805" s="578"/>
      <c r="P805" s="579"/>
      <c r="Q805" s="578"/>
      <c r="R805" s="579"/>
      <c r="S805" s="578"/>
      <c r="T805" s="579"/>
      <c r="U805" s="578"/>
      <c r="V805" s="579"/>
      <c r="W805" s="578"/>
      <c r="X805" s="579"/>
      <c r="Y805" s="578"/>
      <c r="Z805" s="579"/>
      <c r="AA805" s="578"/>
      <c r="AB805" s="578"/>
      <c r="AC805" s="578"/>
      <c r="AD805" s="579"/>
      <c r="AE805" s="578"/>
      <c r="AF805" s="579"/>
      <c r="AG805" s="578"/>
      <c r="AH805" s="586"/>
      <c r="AI805" s="578"/>
      <c r="AJ805" s="579"/>
    </row>
    <row r="806" spans="1:36">
      <c r="A806" s="578"/>
      <c r="B806" s="578"/>
      <c r="C806" s="578"/>
      <c r="D806" s="578" t="s">
        <v>2734</v>
      </c>
      <c r="E806" s="578"/>
      <c r="F806" s="578"/>
      <c r="G806" s="578"/>
      <c r="H806" s="578"/>
      <c r="I806" s="578"/>
      <c r="J806" s="578"/>
      <c r="K806" s="578"/>
      <c r="L806" s="578"/>
      <c r="M806" s="578"/>
      <c r="N806" s="578"/>
      <c r="O806" s="578"/>
      <c r="P806" s="579"/>
      <c r="Q806" s="578"/>
      <c r="R806" s="579"/>
      <c r="S806" s="578"/>
      <c r="T806" s="579"/>
      <c r="U806" s="578"/>
      <c r="V806" s="579"/>
      <c r="W806" s="578"/>
      <c r="X806" s="579"/>
      <c r="Y806" s="578"/>
      <c r="Z806" s="579"/>
      <c r="AA806" s="578"/>
      <c r="AB806" s="578"/>
      <c r="AC806" s="578"/>
      <c r="AD806" s="579"/>
      <c r="AE806" s="578"/>
      <c r="AF806" s="579"/>
      <c r="AG806" s="578"/>
      <c r="AH806" s="586"/>
      <c r="AI806" s="578"/>
      <c r="AJ806" s="579"/>
    </row>
    <row r="807" spans="1:36">
      <c r="A807" s="580"/>
      <c r="B807" s="580"/>
      <c r="C807" s="580"/>
      <c r="D807" s="580"/>
      <c r="E807" s="580" t="s">
        <v>4462</v>
      </c>
      <c r="F807" s="580" t="s">
        <v>4463</v>
      </c>
      <c r="G807" s="580"/>
      <c r="H807" s="580" t="s">
        <v>1299</v>
      </c>
      <c r="I807" s="580"/>
      <c r="J807" s="580" t="s">
        <v>4464</v>
      </c>
      <c r="K807" s="580"/>
      <c r="L807" s="580"/>
      <c r="M807" s="580"/>
      <c r="N807" s="580"/>
      <c r="O807" s="580"/>
      <c r="P807" s="581"/>
      <c r="Q807" s="580"/>
      <c r="R807" s="581"/>
      <c r="S807" s="580"/>
      <c r="T807" s="581">
        <v>0</v>
      </c>
      <c r="U807" s="580"/>
      <c r="V807" s="581">
        <v>0</v>
      </c>
      <c r="W807" s="580"/>
      <c r="X807" s="581">
        <v>0</v>
      </c>
      <c r="Y807" s="580"/>
      <c r="Z807" s="581">
        <v>0</v>
      </c>
      <c r="AA807" s="580"/>
      <c r="AB807" s="580"/>
      <c r="AC807" s="580"/>
      <c r="AD807" s="581">
        <v>0</v>
      </c>
      <c r="AE807" s="580"/>
      <c r="AF807" s="581">
        <v>0</v>
      </c>
      <c r="AG807" s="580"/>
      <c r="AH807" s="587"/>
      <c r="AI807" s="580"/>
      <c r="AJ807" s="581">
        <v>0</v>
      </c>
    </row>
    <row r="808" spans="1:36">
      <c r="A808" s="580"/>
      <c r="B808" s="580"/>
      <c r="C808" s="580"/>
      <c r="D808" s="580"/>
      <c r="E808" s="580" t="s">
        <v>4465</v>
      </c>
      <c r="F808" s="580" t="s">
        <v>4463</v>
      </c>
      <c r="G808" s="580"/>
      <c r="H808" s="580" t="s">
        <v>1302</v>
      </c>
      <c r="I808" s="580"/>
      <c r="J808" s="580" t="s">
        <v>4466</v>
      </c>
      <c r="K808" s="580"/>
      <c r="L808" s="580"/>
      <c r="M808" s="580"/>
      <c r="N808" s="580"/>
      <c r="O808" s="580"/>
      <c r="P808" s="581"/>
      <c r="Q808" s="580"/>
      <c r="R808" s="581"/>
      <c r="S808" s="580"/>
      <c r="T808" s="581">
        <v>0</v>
      </c>
      <c r="U808" s="580"/>
      <c r="V808" s="581">
        <v>0</v>
      </c>
      <c r="W808" s="580"/>
      <c r="X808" s="581">
        <v>0</v>
      </c>
      <c r="Y808" s="580"/>
      <c r="Z808" s="581">
        <v>0</v>
      </c>
      <c r="AA808" s="580"/>
      <c r="AB808" s="580"/>
      <c r="AC808" s="580"/>
      <c r="AD808" s="581">
        <v>0</v>
      </c>
      <c r="AE808" s="580"/>
      <c r="AF808" s="581">
        <v>0</v>
      </c>
      <c r="AG808" s="580"/>
      <c r="AH808" s="587"/>
      <c r="AI808" s="580"/>
      <c r="AJ808" s="581">
        <v>0</v>
      </c>
    </row>
    <row r="809" spans="1:36" ht="16.5" thickBot="1">
      <c r="A809" s="580"/>
      <c r="B809" s="580"/>
      <c r="C809" s="580"/>
      <c r="D809" s="580"/>
      <c r="E809" s="580" t="s">
        <v>4467</v>
      </c>
      <c r="F809" s="580" t="s">
        <v>4463</v>
      </c>
      <c r="G809" s="580"/>
      <c r="H809" s="580" t="s">
        <v>1304</v>
      </c>
      <c r="I809" s="580"/>
      <c r="J809" s="580" t="s">
        <v>4468</v>
      </c>
      <c r="K809" s="580"/>
      <c r="L809" s="580"/>
      <c r="M809" s="580"/>
      <c r="N809" s="580"/>
      <c r="O809" s="580"/>
      <c r="P809" s="581"/>
      <c r="Q809" s="580"/>
      <c r="R809" s="581"/>
      <c r="S809" s="580"/>
      <c r="T809" s="581">
        <v>0</v>
      </c>
      <c r="U809" s="580"/>
      <c r="V809" s="581">
        <v>0</v>
      </c>
      <c r="W809" s="580"/>
      <c r="X809" s="581">
        <v>0</v>
      </c>
      <c r="Y809" s="580"/>
      <c r="Z809" s="581">
        <v>0</v>
      </c>
      <c r="AA809" s="580"/>
      <c r="AB809" s="580"/>
      <c r="AC809" s="580"/>
      <c r="AD809" s="581">
        <v>0</v>
      </c>
      <c r="AE809" s="580"/>
      <c r="AF809" s="581">
        <v>0</v>
      </c>
      <c r="AG809" s="580"/>
      <c r="AH809" s="587"/>
      <c r="AI809" s="580"/>
      <c r="AJ809" s="581">
        <v>0</v>
      </c>
    </row>
    <row r="810" spans="1:36" ht="16.5" thickBot="1">
      <c r="A810" s="580"/>
      <c r="B810" s="580"/>
      <c r="C810" s="580"/>
      <c r="D810" s="580" t="s">
        <v>2760</v>
      </c>
      <c r="E810" s="580"/>
      <c r="F810" s="580"/>
      <c r="G810" s="580"/>
      <c r="H810" s="580"/>
      <c r="I810" s="580"/>
      <c r="J810" s="580"/>
      <c r="K810" s="580"/>
      <c r="L810" s="580"/>
      <c r="M810" s="580"/>
      <c r="N810" s="584"/>
      <c r="O810" s="580"/>
      <c r="P810" s="581"/>
      <c r="Q810" s="580"/>
      <c r="R810" s="581"/>
      <c r="S810" s="580"/>
      <c r="T810" s="585">
        <v>0</v>
      </c>
      <c r="U810" s="580"/>
      <c r="V810" s="585">
        <v>0</v>
      </c>
      <c r="W810" s="580"/>
      <c r="X810" s="585">
        <v>0</v>
      </c>
      <c r="Y810" s="580"/>
      <c r="Z810" s="585">
        <v>0</v>
      </c>
      <c r="AA810" s="580"/>
      <c r="AB810" s="580"/>
      <c r="AC810" s="580"/>
      <c r="AD810" s="585">
        <v>0</v>
      </c>
      <c r="AE810" s="580"/>
      <c r="AF810" s="581"/>
      <c r="AG810" s="580"/>
      <c r="AH810" s="587"/>
      <c r="AI810" s="580"/>
      <c r="AJ810" s="585">
        <v>0</v>
      </c>
    </row>
    <row r="811" spans="1:36">
      <c r="A811" s="580"/>
      <c r="B811" s="580"/>
      <c r="C811" s="580" t="s">
        <v>4469</v>
      </c>
      <c r="D811" s="580"/>
      <c r="E811" s="580"/>
      <c r="F811" s="580"/>
      <c r="G811" s="580"/>
      <c r="H811" s="580"/>
      <c r="I811" s="580"/>
      <c r="J811" s="580"/>
      <c r="K811" s="580"/>
      <c r="L811" s="580"/>
      <c r="M811" s="580"/>
      <c r="N811" s="580"/>
      <c r="O811" s="580"/>
      <c r="P811" s="581"/>
      <c r="Q811" s="580"/>
      <c r="R811" s="581"/>
      <c r="S811" s="580"/>
      <c r="T811" s="581">
        <v>0</v>
      </c>
      <c r="U811" s="580"/>
      <c r="V811" s="581">
        <v>0</v>
      </c>
      <c r="W811" s="580"/>
      <c r="X811" s="581">
        <v>0</v>
      </c>
      <c r="Y811" s="580"/>
      <c r="Z811" s="581">
        <v>0</v>
      </c>
      <c r="AA811" s="580"/>
      <c r="AB811" s="580"/>
      <c r="AC811" s="580"/>
      <c r="AD811" s="581">
        <v>0</v>
      </c>
      <c r="AE811" s="580"/>
      <c r="AF811" s="581"/>
      <c r="AG811" s="580"/>
      <c r="AH811" s="587"/>
      <c r="AI811" s="580"/>
      <c r="AJ811" s="581">
        <v>0</v>
      </c>
    </row>
    <row r="812" spans="1:36">
      <c r="A812" s="578"/>
      <c r="B812" s="578"/>
      <c r="C812" s="578" t="s">
        <v>2695</v>
      </c>
      <c r="D812" s="578"/>
      <c r="E812" s="578"/>
      <c r="F812" s="578"/>
      <c r="G812" s="578"/>
      <c r="H812" s="578"/>
      <c r="I812" s="578"/>
      <c r="J812" s="578"/>
      <c r="K812" s="578"/>
      <c r="L812" s="578"/>
      <c r="M812" s="578"/>
      <c r="N812" s="578"/>
      <c r="O812" s="578"/>
      <c r="P812" s="579"/>
      <c r="Q812" s="578"/>
      <c r="R812" s="579"/>
      <c r="S812" s="578"/>
      <c r="T812" s="579"/>
      <c r="U812" s="578"/>
      <c r="V812" s="579"/>
      <c r="W812" s="578"/>
      <c r="X812" s="579"/>
      <c r="Y812" s="578"/>
      <c r="Z812" s="579"/>
      <c r="AA812" s="578"/>
      <c r="AB812" s="578"/>
      <c r="AC812" s="578"/>
      <c r="AD812" s="579"/>
      <c r="AE812" s="578"/>
      <c r="AF812" s="579"/>
      <c r="AG812" s="578"/>
      <c r="AH812" s="586"/>
      <c r="AI812" s="578"/>
      <c r="AJ812" s="579"/>
    </row>
    <row r="813" spans="1:36">
      <c r="A813" s="580"/>
      <c r="B813" s="580"/>
      <c r="C813" s="580"/>
      <c r="D813" s="580" t="s">
        <v>4470</v>
      </c>
      <c r="E813" s="580"/>
      <c r="F813" s="580" t="s">
        <v>1365</v>
      </c>
      <c r="G813" s="580"/>
      <c r="H813" s="580" t="s">
        <v>1530</v>
      </c>
      <c r="I813" s="580"/>
      <c r="J813" s="580" t="s">
        <v>2145</v>
      </c>
      <c r="K813" s="580"/>
      <c r="L813" s="580"/>
      <c r="M813" s="580"/>
      <c r="N813" s="580"/>
      <c r="O813" s="580"/>
      <c r="P813" s="581"/>
      <c r="Q813" s="580"/>
      <c r="R813" s="581"/>
      <c r="S813" s="580"/>
      <c r="T813" s="581">
        <v>0</v>
      </c>
      <c r="U813" s="580"/>
      <c r="V813" s="581">
        <v>0</v>
      </c>
      <c r="W813" s="580"/>
      <c r="X813" s="581">
        <v>0</v>
      </c>
      <c r="Y813" s="580"/>
      <c r="Z813" s="581">
        <v>0</v>
      </c>
      <c r="AA813" s="580"/>
      <c r="AB813" s="580"/>
      <c r="AC813" s="580"/>
      <c r="AD813" s="581">
        <v>0</v>
      </c>
      <c r="AE813" s="580"/>
      <c r="AF813" s="581">
        <v>0</v>
      </c>
      <c r="AG813" s="580"/>
      <c r="AH813" s="587"/>
      <c r="AI813" s="580"/>
      <c r="AJ813" s="581">
        <v>0</v>
      </c>
    </row>
    <row r="814" spans="1:36">
      <c r="A814" s="580"/>
      <c r="B814" s="580"/>
      <c r="C814" s="580"/>
      <c r="D814" s="580" t="s">
        <v>4471</v>
      </c>
      <c r="E814" s="580"/>
      <c r="F814" s="580" t="s">
        <v>1365</v>
      </c>
      <c r="G814" s="580"/>
      <c r="H814" s="580" t="s">
        <v>1511</v>
      </c>
      <c r="I814" s="580"/>
      <c r="J814" s="580" t="s">
        <v>2133</v>
      </c>
      <c r="K814" s="580"/>
      <c r="L814" s="580"/>
      <c r="M814" s="580"/>
      <c r="N814" s="580"/>
      <c r="O814" s="580"/>
      <c r="P814" s="581"/>
      <c r="Q814" s="580"/>
      <c r="R814" s="581"/>
      <c r="S814" s="580"/>
      <c r="T814" s="581">
        <v>0</v>
      </c>
      <c r="U814" s="580"/>
      <c r="V814" s="581">
        <v>0</v>
      </c>
      <c r="W814" s="580"/>
      <c r="X814" s="581">
        <v>0</v>
      </c>
      <c r="Y814" s="580"/>
      <c r="Z814" s="581">
        <v>0</v>
      </c>
      <c r="AA814" s="580"/>
      <c r="AB814" s="580"/>
      <c r="AC814" s="580"/>
      <c r="AD814" s="581">
        <v>150</v>
      </c>
      <c r="AE814" s="580"/>
      <c r="AF814" s="581">
        <v>0</v>
      </c>
      <c r="AG814" s="580"/>
      <c r="AH814" s="587">
        <v>45995</v>
      </c>
      <c r="AI814" s="580"/>
      <c r="AJ814" s="581">
        <v>0</v>
      </c>
    </row>
    <row r="815" spans="1:36">
      <c r="A815" s="580"/>
      <c r="B815" s="580"/>
      <c r="C815" s="580"/>
      <c r="D815" s="580" t="s">
        <v>4472</v>
      </c>
      <c r="E815" s="580"/>
      <c r="F815" s="580" t="s">
        <v>1365</v>
      </c>
      <c r="G815" s="580"/>
      <c r="H815" s="580" t="s">
        <v>1518</v>
      </c>
      <c r="I815" s="580"/>
      <c r="J815" s="580" t="s">
        <v>2137</v>
      </c>
      <c r="K815" s="580"/>
      <c r="L815" s="580"/>
      <c r="M815" s="580"/>
      <c r="N815" s="580"/>
      <c r="O815" s="580"/>
      <c r="P815" s="581"/>
      <c r="Q815" s="580"/>
      <c r="R815" s="581"/>
      <c r="S815" s="580"/>
      <c r="T815" s="581">
        <v>0</v>
      </c>
      <c r="U815" s="580"/>
      <c r="V815" s="581">
        <v>0</v>
      </c>
      <c r="W815" s="580"/>
      <c r="X815" s="581">
        <v>0</v>
      </c>
      <c r="Y815" s="580"/>
      <c r="Z815" s="581">
        <v>0</v>
      </c>
      <c r="AA815" s="580"/>
      <c r="AB815" s="580"/>
      <c r="AC815" s="580"/>
      <c r="AD815" s="581">
        <v>0</v>
      </c>
      <c r="AE815" s="580"/>
      <c r="AF815" s="581">
        <v>0</v>
      </c>
      <c r="AG815" s="580"/>
      <c r="AH815" s="587"/>
      <c r="AI815" s="580"/>
      <c r="AJ815" s="581">
        <v>0</v>
      </c>
    </row>
    <row r="816" spans="1:36">
      <c r="A816" s="580"/>
      <c r="B816" s="580"/>
      <c r="C816" s="580"/>
      <c r="D816" s="580" t="s">
        <v>4473</v>
      </c>
      <c r="E816" s="580"/>
      <c r="F816" s="580" t="s">
        <v>1365</v>
      </c>
      <c r="G816" s="580"/>
      <c r="H816" s="580" t="s">
        <v>1521</v>
      </c>
      <c r="I816" s="580"/>
      <c r="J816" s="580" t="s">
        <v>2139</v>
      </c>
      <c r="K816" s="580"/>
      <c r="L816" s="580"/>
      <c r="M816" s="580"/>
      <c r="N816" s="580"/>
      <c r="O816" s="580"/>
      <c r="P816" s="581"/>
      <c r="Q816" s="580"/>
      <c r="R816" s="581"/>
      <c r="S816" s="580"/>
      <c r="T816" s="581">
        <v>0</v>
      </c>
      <c r="U816" s="580"/>
      <c r="V816" s="581">
        <v>0</v>
      </c>
      <c r="W816" s="580"/>
      <c r="X816" s="581">
        <v>0</v>
      </c>
      <c r="Y816" s="580"/>
      <c r="Z816" s="581">
        <v>0</v>
      </c>
      <c r="AA816" s="580"/>
      <c r="AB816" s="580"/>
      <c r="AC816" s="580"/>
      <c r="AD816" s="581">
        <v>0</v>
      </c>
      <c r="AE816" s="580"/>
      <c r="AF816" s="581">
        <v>0</v>
      </c>
      <c r="AG816" s="580"/>
      <c r="AH816" s="587"/>
      <c r="AI816" s="580"/>
      <c r="AJ816" s="581">
        <v>0</v>
      </c>
    </row>
    <row r="817" spans="1:36">
      <c r="A817" s="580"/>
      <c r="B817" s="580"/>
      <c r="C817" s="580"/>
      <c r="D817" s="580" t="s">
        <v>4474</v>
      </c>
      <c r="E817" s="580"/>
      <c r="F817" s="580" t="s">
        <v>1365</v>
      </c>
      <c r="G817" s="580"/>
      <c r="H817" s="580" t="s">
        <v>1524</v>
      </c>
      <c r="I817" s="580"/>
      <c r="J817" s="580" t="s">
        <v>2141</v>
      </c>
      <c r="K817" s="580"/>
      <c r="L817" s="580"/>
      <c r="M817" s="580"/>
      <c r="N817" s="580"/>
      <c r="O817" s="580"/>
      <c r="P817" s="581"/>
      <c r="Q817" s="580"/>
      <c r="R817" s="581"/>
      <c r="S817" s="580"/>
      <c r="T817" s="581">
        <v>0</v>
      </c>
      <c r="U817" s="580"/>
      <c r="V817" s="581">
        <v>0</v>
      </c>
      <c r="W817" s="580"/>
      <c r="X817" s="581">
        <v>0</v>
      </c>
      <c r="Y817" s="580"/>
      <c r="Z817" s="581">
        <v>0</v>
      </c>
      <c r="AA817" s="580"/>
      <c r="AB817" s="580"/>
      <c r="AC817" s="580"/>
      <c r="AD817" s="581">
        <v>0</v>
      </c>
      <c r="AE817" s="580"/>
      <c r="AF817" s="581">
        <v>0</v>
      </c>
      <c r="AG817" s="580"/>
      <c r="AH817" s="587"/>
      <c r="AI817" s="580"/>
      <c r="AJ817" s="581">
        <v>0</v>
      </c>
    </row>
    <row r="818" spans="1:36">
      <c r="A818" s="580"/>
      <c r="B818" s="580"/>
      <c r="C818" s="580"/>
      <c r="D818" s="580" t="s">
        <v>4475</v>
      </c>
      <c r="E818" s="580"/>
      <c r="F818" s="580" t="s">
        <v>1365</v>
      </c>
      <c r="G818" s="580"/>
      <c r="H818" s="580" t="s">
        <v>1424</v>
      </c>
      <c r="I818" s="580"/>
      <c r="J818" s="580" t="s">
        <v>4476</v>
      </c>
      <c r="K818" s="580"/>
      <c r="L818" s="580"/>
      <c r="M818" s="580"/>
      <c r="N818" s="580"/>
      <c r="O818" s="580"/>
      <c r="P818" s="581"/>
      <c r="Q818" s="580"/>
      <c r="R818" s="581"/>
      <c r="S818" s="580"/>
      <c r="T818" s="581">
        <v>179</v>
      </c>
      <c r="U818" s="580"/>
      <c r="V818" s="581">
        <v>0</v>
      </c>
      <c r="W818" s="580"/>
      <c r="X818" s="581">
        <v>0</v>
      </c>
      <c r="Y818" s="580"/>
      <c r="Z818" s="581">
        <v>179</v>
      </c>
      <c r="AA818" s="580"/>
      <c r="AB818" s="580"/>
      <c r="AC818" s="580"/>
      <c r="AD818" s="581">
        <v>450</v>
      </c>
      <c r="AE818" s="580"/>
      <c r="AF818" s="581">
        <v>0</v>
      </c>
      <c r="AG818" s="580"/>
      <c r="AH818" s="587">
        <v>45908</v>
      </c>
      <c r="AI818" s="580"/>
      <c r="AJ818" s="581">
        <v>0.2</v>
      </c>
    </row>
    <row r="819" spans="1:36">
      <c r="A819" s="580"/>
      <c r="B819" s="580"/>
      <c r="C819" s="580"/>
      <c r="D819" s="580" t="s">
        <v>4477</v>
      </c>
      <c r="E819" s="580"/>
      <c r="F819" s="580" t="s">
        <v>1365</v>
      </c>
      <c r="G819" s="580"/>
      <c r="H819" s="580" t="s">
        <v>1431</v>
      </c>
      <c r="I819" s="580"/>
      <c r="J819" s="580" t="s">
        <v>4476</v>
      </c>
      <c r="K819" s="580"/>
      <c r="L819" s="580"/>
      <c r="M819" s="580"/>
      <c r="N819" s="580"/>
      <c r="O819" s="580"/>
      <c r="P819" s="581"/>
      <c r="Q819" s="580"/>
      <c r="R819" s="581"/>
      <c r="S819" s="580"/>
      <c r="T819" s="581">
        <v>90</v>
      </c>
      <c r="U819" s="580"/>
      <c r="V819" s="581">
        <v>0</v>
      </c>
      <c r="W819" s="580"/>
      <c r="X819" s="581">
        <v>0</v>
      </c>
      <c r="Y819" s="580"/>
      <c r="Z819" s="581">
        <v>90</v>
      </c>
      <c r="AA819" s="580"/>
      <c r="AB819" s="580"/>
      <c r="AC819" s="580"/>
      <c r="AD819" s="581">
        <v>120</v>
      </c>
      <c r="AE819" s="580"/>
      <c r="AF819" s="581">
        <v>0</v>
      </c>
      <c r="AG819" s="580"/>
      <c r="AH819" s="587">
        <v>45995</v>
      </c>
      <c r="AI819" s="580"/>
      <c r="AJ819" s="581">
        <v>0</v>
      </c>
    </row>
    <row r="820" spans="1:36">
      <c r="A820" s="580"/>
      <c r="B820" s="580"/>
      <c r="C820" s="580"/>
      <c r="D820" s="580" t="s">
        <v>4478</v>
      </c>
      <c r="E820" s="580"/>
      <c r="F820" s="580" t="s">
        <v>1365</v>
      </c>
      <c r="G820" s="580"/>
      <c r="H820" s="580" t="s">
        <v>1428</v>
      </c>
      <c r="I820" s="580"/>
      <c r="J820" s="580" t="s">
        <v>4479</v>
      </c>
      <c r="K820" s="580"/>
      <c r="L820" s="580"/>
      <c r="M820" s="580"/>
      <c r="N820" s="580"/>
      <c r="O820" s="580"/>
      <c r="P820" s="581"/>
      <c r="Q820" s="580"/>
      <c r="R820" s="581"/>
      <c r="S820" s="580"/>
      <c r="T820" s="581">
        <v>120</v>
      </c>
      <c r="U820" s="580"/>
      <c r="V820" s="581">
        <v>0</v>
      </c>
      <c r="W820" s="580"/>
      <c r="X820" s="581">
        <v>0</v>
      </c>
      <c r="Y820" s="580"/>
      <c r="Z820" s="581">
        <v>120</v>
      </c>
      <c r="AA820" s="580"/>
      <c r="AB820" s="580"/>
      <c r="AC820" s="580"/>
      <c r="AD820" s="581">
        <v>30</v>
      </c>
      <c r="AE820" s="580"/>
      <c r="AF820" s="581">
        <v>0</v>
      </c>
      <c r="AG820" s="580"/>
      <c r="AH820" s="587">
        <v>45944</v>
      </c>
      <c r="AI820" s="580"/>
      <c r="AJ820" s="581">
        <v>0</v>
      </c>
    </row>
    <row r="821" spans="1:36">
      <c r="A821" s="580"/>
      <c r="B821" s="580"/>
      <c r="C821" s="580"/>
      <c r="D821" s="580" t="s">
        <v>4480</v>
      </c>
      <c r="E821" s="580"/>
      <c r="F821" s="580" t="s">
        <v>1365</v>
      </c>
      <c r="G821" s="580"/>
      <c r="H821" s="580" t="s">
        <v>1434</v>
      </c>
      <c r="I821" s="580"/>
      <c r="J821" s="580" t="s">
        <v>4479</v>
      </c>
      <c r="K821" s="580"/>
      <c r="L821" s="580"/>
      <c r="M821" s="580"/>
      <c r="N821" s="580"/>
      <c r="O821" s="580"/>
      <c r="P821" s="581"/>
      <c r="Q821" s="580"/>
      <c r="R821" s="581"/>
      <c r="S821" s="580"/>
      <c r="T821" s="581">
        <v>0</v>
      </c>
      <c r="U821" s="580"/>
      <c r="V821" s="581">
        <v>0</v>
      </c>
      <c r="W821" s="580"/>
      <c r="X821" s="581">
        <v>0</v>
      </c>
      <c r="Y821" s="580"/>
      <c r="Z821" s="581">
        <v>0</v>
      </c>
      <c r="AA821" s="580"/>
      <c r="AB821" s="580"/>
      <c r="AC821" s="580"/>
      <c r="AD821" s="581">
        <v>0</v>
      </c>
      <c r="AE821" s="580"/>
      <c r="AF821" s="581">
        <v>0</v>
      </c>
      <c r="AG821" s="580"/>
      <c r="AH821" s="587"/>
      <c r="AI821" s="580"/>
      <c r="AJ821" s="581">
        <v>0</v>
      </c>
    </row>
    <row r="822" spans="1:36">
      <c r="A822" s="580"/>
      <c r="B822" s="580"/>
      <c r="C822" s="580"/>
      <c r="D822" s="580" t="s">
        <v>4481</v>
      </c>
      <c r="E822" s="580"/>
      <c r="F822" s="580" t="s">
        <v>1365</v>
      </c>
      <c r="G822" s="580"/>
      <c r="H822" s="580" t="s">
        <v>1437</v>
      </c>
      <c r="I822" s="580"/>
      <c r="J822" s="580" t="s">
        <v>4482</v>
      </c>
      <c r="K822" s="580"/>
      <c r="L822" s="580"/>
      <c r="M822" s="580"/>
      <c r="N822" s="580"/>
      <c r="O822" s="580"/>
      <c r="P822" s="581"/>
      <c r="Q822" s="580"/>
      <c r="R822" s="581"/>
      <c r="S822" s="580"/>
      <c r="T822" s="581">
        <v>0</v>
      </c>
      <c r="U822" s="580"/>
      <c r="V822" s="581">
        <v>0</v>
      </c>
      <c r="W822" s="580"/>
      <c r="X822" s="581">
        <v>0</v>
      </c>
      <c r="Y822" s="580"/>
      <c r="Z822" s="581">
        <v>0</v>
      </c>
      <c r="AA822" s="580"/>
      <c r="AB822" s="580"/>
      <c r="AC822" s="580"/>
      <c r="AD822" s="581">
        <v>0</v>
      </c>
      <c r="AE822" s="580"/>
      <c r="AF822" s="581">
        <v>0</v>
      </c>
      <c r="AG822" s="580"/>
      <c r="AH822" s="587"/>
      <c r="AI822" s="580"/>
      <c r="AJ822" s="581">
        <v>0</v>
      </c>
    </row>
    <row r="823" spans="1:36">
      <c r="A823" s="580"/>
      <c r="B823" s="580"/>
      <c r="C823" s="580"/>
      <c r="D823" s="580" t="s">
        <v>4483</v>
      </c>
      <c r="E823" s="580"/>
      <c r="F823" s="580" t="s">
        <v>1365</v>
      </c>
      <c r="G823" s="580"/>
      <c r="H823" s="580" t="s">
        <v>1417</v>
      </c>
      <c r="I823" s="580"/>
      <c r="J823" s="580" t="s">
        <v>2147</v>
      </c>
      <c r="K823" s="580"/>
      <c r="L823" s="580"/>
      <c r="M823" s="580"/>
      <c r="N823" s="580"/>
      <c r="O823" s="580"/>
      <c r="P823" s="581"/>
      <c r="Q823" s="580"/>
      <c r="R823" s="581"/>
      <c r="S823" s="580"/>
      <c r="T823" s="581">
        <v>0</v>
      </c>
      <c r="U823" s="580"/>
      <c r="V823" s="581">
        <v>0</v>
      </c>
      <c r="W823" s="580"/>
      <c r="X823" s="581">
        <v>0</v>
      </c>
      <c r="Y823" s="580"/>
      <c r="Z823" s="581">
        <v>0</v>
      </c>
      <c r="AA823" s="580"/>
      <c r="AB823" s="580"/>
      <c r="AC823" s="580"/>
      <c r="AD823" s="581">
        <v>300</v>
      </c>
      <c r="AE823" s="580"/>
      <c r="AF823" s="581">
        <v>0</v>
      </c>
      <c r="AG823" s="580"/>
      <c r="AH823" s="587">
        <v>45944</v>
      </c>
      <c r="AI823" s="580"/>
      <c r="AJ823" s="581">
        <v>0</v>
      </c>
    </row>
    <row r="824" spans="1:36">
      <c r="A824" s="580"/>
      <c r="B824" s="580"/>
      <c r="C824" s="580"/>
      <c r="D824" s="580" t="s">
        <v>4484</v>
      </c>
      <c r="E824" s="580"/>
      <c r="F824" s="580" t="s">
        <v>1365</v>
      </c>
      <c r="G824" s="580"/>
      <c r="H824" s="580" t="s">
        <v>1421</v>
      </c>
      <c r="I824" s="580"/>
      <c r="J824" s="580" t="s">
        <v>2149</v>
      </c>
      <c r="K824" s="580"/>
      <c r="L824" s="580"/>
      <c r="M824" s="580"/>
      <c r="N824" s="580"/>
      <c r="O824" s="580"/>
      <c r="P824" s="581"/>
      <c r="Q824" s="580"/>
      <c r="R824" s="581"/>
      <c r="S824" s="580"/>
      <c r="T824" s="581">
        <v>108</v>
      </c>
      <c r="U824" s="580"/>
      <c r="V824" s="581">
        <v>0</v>
      </c>
      <c r="W824" s="580"/>
      <c r="X824" s="581">
        <v>0</v>
      </c>
      <c r="Y824" s="580"/>
      <c r="Z824" s="581">
        <v>108</v>
      </c>
      <c r="AA824" s="580"/>
      <c r="AB824" s="580"/>
      <c r="AC824" s="580"/>
      <c r="AD824" s="581">
        <v>400</v>
      </c>
      <c r="AE824" s="580"/>
      <c r="AF824" s="581">
        <v>0</v>
      </c>
      <c r="AG824" s="580"/>
      <c r="AH824" s="587">
        <v>45944</v>
      </c>
      <c r="AI824" s="580"/>
      <c r="AJ824" s="581">
        <v>14</v>
      </c>
    </row>
    <row r="825" spans="1:36">
      <c r="A825" s="580"/>
      <c r="B825" s="580"/>
      <c r="C825" s="580"/>
      <c r="D825" s="580" t="s">
        <v>4485</v>
      </c>
      <c r="E825" s="580"/>
      <c r="F825" s="580" t="s">
        <v>1365</v>
      </c>
      <c r="G825" s="580"/>
      <c r="H825" s="580" t="s">
        <v>1374</v>
      </c>
      <c r="I825" s="580"/>
      <c r="J825" s="580" t="s">
        <v>4486</v>
      </c>
      <c r="K825" s="580"/>
      <c r="L825" s="580"/>
      <c r="M825" s="580"/>
      <c r="N825" s="580"/>
      <c r="O825" s="580"/>
      <c r="P825" s="581"/>
      <c r="Q825" s="580"/>
      <c r="R825" s="581"/>
      <c r="S825" s="580"/>
      <c r="T825" s="581">
        <v>0</v>
      </c>
      <c r="U825" s="580"/>
      <c r="V825" s="581">
        <v>0</v>
      </c>
      <c r="W825" s="580"/>
      <c r="X825" s="581">
        <v>0</v>
      </c>
      <c r="Y825" s="580"/>
      <c r="Z825" s="581">
        <v>0</v>
      </c>
      <c r="AA825" s="580"/>
      <c r="AB825" s="580"/>
      <c r="AC825" s="580"/>
      <c r="AD825" s="581">
        <v>300</v>
      </c>
      <c r="AE825" s="580"/>
      <c r="AF825" s="581">
        <v>0</v>
      </c>
      <c r="AG825" s="580"/>
      <c r="AH825" s="587">
        <v>45944</v>
      </c>
      <c r="AI825" s="580"/>
      <c r="AJ825" s="581">
        <v>0</v>
      </c>
    </row>
    <row r="826" spans="1:36">
      <c r="A826" s="580"/>
      <c r="B826" s="580"/>
      <c r="C826" s="580"/>
      <c r="D826" s="580" t="s">
        <v>4487</v>
      </c>
      <c r="E826" s="580"/>
      <c r="F826" s="580" t="s">
        <v>1365</v>
      </c>
      <c r="G826" s="580"/>
      <c r="H826" s="580" t="s">
        <v>1491</v>
      </c>
      <c r="I826" s="580"/>
      <c r="J826" s="580" t="s">
        <v>2206</v>
      </c>
      <c r="K826" s="580"/>
      <c r="L826" s="580"/>
      <c r="M826" s="580"/>
      <c r="N826" s="580"/>
      <c r="O826" s="580"/>
      <c r="P826" s="581"/>
      <c r="Q826" s="580"/>
      <c r="R826" s="581"/>
      <c r="S826" s="580"/>
      <c r="T826" s="581">
        <v>0</v>
      </c>
      <c r="U826" s="580"/>
      <c r="V826" s="581">
        <v>0</v>
      </c>
      <c r="W826" s="580"/>
      <c r="X826" s="581">
        <v>0</v>
      </c>
      <c r="Y826" s="580"/>
      <c r="Z826" s="581">
        <v>0</v>
      </c>
      <c r="AA826" s="580"/>
      <c r="AB826" s="580"/>
      <c r="AC826" s="580"/>
      <c r="AD826" s="581">
        <v>2000</v>
      </c>
      <c r="AE826" s="580"/>
      <c r="AF826" s="581">
        <v>0</v>
      </c>
      <c r="AG826" s="580"/>
      <c r="AH826" s="587">
        <v>45908</v>
      </c>
      <c r="AI826" s="580"/>
      <c r="AJ826" s="581">
        <v>0</v>
      </c>
    </row>
    <row r="827" spans="1:36">
      <c r="A827" s="580"/>
      <c r="B827" s="580"/>
      <c r="C827" s="580"/>
      <c r="D827" s="580" t="s">
        <v>4488</v>
      </c>
      <c r="E827" s="580"/>
      <c r="F827" s="580" t="s">
        <v>1365</v>
      </c>
      <c r="G827" s="580"/>
      <c r="H827" s="580" t="s">
        <v>1378</v>
      </c>
      <c r="I827" s="580"/>
      <c r="J827" s="580" t="s">
        <v>2576</v>
      </c>
      <c r="K827" s="580"/>
      <c r="L827" s="580"/>
      <c r="M827" s="580"/>
      <c r="N827" s="580"/>
      <c r="O827" s="580"/>
      <c r="P827" s="581"/>
      <c r="Q827" s="580"/>
      <c r="R827" s="581"/>
      <c r="S827" s="580"/>
      <c r="T827" s="581">
        <v>0</v>
      </c>
      <c r="U827" s="580"/>
      <c r="V827" s="581">
        <v>0</v>
      </c>
      <c r="W827" s="580"/>
      <c r="X827" s="581">
        <v>0</v>
      </c>
      <c r="Y827" s="580"/>
      <c r="Z827" s="581">
        <v>0</v>
      </c>
      <c r="AA827" s="580"/>
      <c r="AB827" s="580"/>
      <c r="AC827" s="580"/>
      <c r="AD827" s="581">
        <v>1250</v>
      </c>
      <c r="AE827" s="580"/>
      <c r="AF827" s="581">
        <v>0</v>
      </c>
      <c r="AG827" s="580"/>
      <c r="AH827" s="587">
        <v>45977</v>
      </c>
      <c r="AI827" s="580"/>
      <c r="AJ827" s="581">
        <v>0</v>
      </c>
    </row>
    <row r="828" spans="1:36">
      <c r="A828" s="580"/>
      <c r="B828" s="580"/>
      <c r="C828" s="580"/>
      <c r="D828" s="580" t="s">
        <v>4489</v>
      </c>
      <c r="E828" s="580"/>
      <c r="F828" s="580" t="s">
        <v>1365</v>
      </c>
      <c r="G828" s="580"/>
      <c r="H828" s="580" t="s">
        <v>1381</v>
      </c>
      <c r="I828" s="580"/>
      <c r="J828" s="580" t="s">
        <v>2577</v>
      </c>
      <c r="K828" s="580"/>
      <c r="L828" s="580"/>
      <c r="M828" s="580"/>
      <c r="N828" s="580"/>
      <c r="O828" s="580"/>
      <c r="P828" s="581"/>
      <c r="Q828" s="580"/>
      <c r="R828" s="581"/>
      <c r="S828" s="580"/>
      <c r="T828" s="581">
        <v>0</v>
      </c>
      <c r="U828" s="580"/>
      <c r="V828" s="581">
        <v>0</v>
      </c>
      <c r="W828" s="580"/>
      <c r="X828" s="581">
        <v>0</v>
      </c>
      <c r="Y828" s="580"/>
      <c r="Z828" s="581">
        <v>0</v>
      </c>
      <c r="AA828" s="580"/>
      <c r="AB828" s="580"/>
      <c r="AC828" s="580"/>
      <c r="AD828" s="581">
        <v>1250</v>
      </c>
      <c r="AE828" s="580"/>
      <c r="AF828" s="581">
        <v>0</v>
      </c>
      <c r="AG828" s="580"/>
      <c r="AH828" s="587">
        <v>45977</v>
      </c>
      <c r="AI828" s="580"/>
      <c r="AJ828" s="581">
        <v>0</v>
      </c>
    </row>
    <row r="829" spans="1:36">
      <c r="A829" s="580"/>
      <c r="B829" s="580"/>
      <c r="C829" s="580"/>
      <c r="D829" s="580" t="s">
        <v>4490</v>
      </c>
      <c r="E829" s="580"/>
      <c r="F829" s="580" t="s">
        <v>1365</v>
      </c>
      <c r="G829" s="580"/>
      <c r="H829" s="580" t="s">
        <v>1384</v>
      </c>
      <c r="I829" s="580"/>
      <c r="J829" s="580" t="s">
        <v>2578</v>
      </c>
      <c r="K829" s="580"/>
      <c r="L829" s="580"/>
      <c r="M829" s="580"/>
      <c r="N829" s="580"/>
      <c r="O829" s="580"/>
      <c r="P829" s="581"/>
      <c r="Q829" s="580"/>
      <c r="R829" s="581"/>
      <c r="S829" s="580"/>
      <c r="T829" s="581">
        <v>0</v>
      </c>
      <c r="U829" s="580"/>
      <c r="V829" s="581">
        <v>0</v>
      </c>
      <c r="W829" s="580"/>
      <c r="X829" s="581">
        <v>0</v>
      </c>
      <c r="Y829" s="580"/>
      <c r="Z829" s="581">
        <v>0</v>
      </c>
      <c r="AA829" s="580"/>
      <c r="AB829" s="580"/>
      <c r="AC829" s="580"/>
      <c r="AD829" s="581">
        <v>50</v>
      </c>
      <c r="AE829" s="580"/>
      <c r="AF829" s="581">
        <v>0</v>
      </c>
      <c r="AG829" s="580"/>
      <c r="AH829" s="587">
        <v>45995</v>
      </c>
      <c r="AI829" s="580"/>
      <c r="AJ829" s="581">
        <v>0</v>
      </c>
    </row>
    <row r="830" spans="1:36">
      <c r="A830" s="580"/>
      <c r="B830" s="580"/>
      <c r="C830" s="580"/>
      <c r="D830" s="580" t="s">
        <v>4491</v>
      </c>
      <c r="E830" s="580"/>
      <c r="F830" s="580" t="s">
        <v>1365</v>
      </c>
      <c r="G830" s="580"/>
      <c r="H830" s="580" t="s">
        <v>1387</v>
      </c>
      <c r="I830" s="580"/>
      <c r="J830" s="580" t="s">
        <v>2579</v>
      </c>
      <c r="K830" s="580"/>
      <c r="L830" s="580"/>
      <c r="M830" s="580"/>
      <c r="N830" s="580"/>
      <c r="O830" s="580"/>
      <c r="P830" s="581"/>
      <c r="Q830" s="580"/>
      <c r="R830" s="581"/>
      <c r="S830" s="580"/>
      <c r="T830" s="581">
        <v>0</v>
      </c>
      <c r="U830" s="580"/>
      <c r="V830" s="581">
        <v>0</v>
      </c>
      <c r="W830" s="580"/>
      <c r="X830" s="581">
        <v>0</v>
      </c>
      <c r="Y830" s="580"/>
      <c r="Z830" s="581">
        <v>0</v>
      </c>
      <c r="AA830" s="580"/>
      <c r="AB830" s="580"/>
      <c r="AC830" s="580"/>
      <c r="AD830" s="581">
        <v>0</v>
      </c>
      <c r="AE830" s="580"/>
      <c r="AF830" s="581">
        <v>0</v>
      </c>
      <c r="AG830" s="580"/>
      <c r="AH830" s="587"/>
      <c r="AI830" s="580"/>
      <c r="AJ830" s="581">
        <v>0</v>
      </c>
    </row>
    <row r="831" spans="1:36">
      <c r="A831" s="580"/>
      <c r="B831" s="580"/>
      <c r="C831" s="580"/>
      <c r="D831" s="580" t="s">
        <v>4492</v>
      </c>
      <c r="E831" s="580"/>
      <c r="F831" s="580" t="s">
        <v>1365</v>
      </c>
      <c r="G831" s="580"/>
      <c r="H831" s="580" t="s">
        <v>1390</v>
      </c>
      <c r="I831" s="580"/>
      <c r="J831" s="580" t="s">
        <v>2186</v>
      </c>
      <c r="K831" s="580"/>
      <c r="L831" s="580"/>
      <c r="M831" s="580"/>
      <c r="N831" s="580"/>
      <c r="O831" s="580"/>
      <c r="P831" s="581"/>
      <c r="Q831" s="580"/>
      <c r="R831" s="581"/>
      <c r="S831" s="580"/>
      <c r="T831" s="581">
        <v>300</v>
      </c>
      <c r="U831" s="580"/>
      <c r="V831" s="581">
        <v>0</v>
      </c>
      <c r="W831" s="580"/>
      <c r="X831" s="581">
        <v>0</v>
      </c>
      <c r="Y831" s="580"/>
      <c r="Z831" s="581">
        <v>300</v>
      </c>
      <c r="AA831" s="580"/>
      <c r="AB831" s="580"/>
      <c r="AC831" s="580"/>
      <c r="AD831" s="581">
        <v>0</v>
      </c>
      <c r="AE831" s="580"/>
      <c r="AF831" s="581">
        <v>0</v>
      </c>
      <c r="AG831" s="580"/>
      <c r="AH831" s="587"/>
      <c r="AI831" s="580"/>
      <c r="AJ831" s="581">
        <v>0</v>
      </c>
    </row>
    <row r="832" spans="1:36">
      <c r="A832" s="580"/>
      <c r="B832" s="580"/>
      <c r="C832" s="580"/>
      <c r="D832" s="580" t="s">
        <v>4493</v>
      </c>
      <c r="E832" s="580"/>
      <c r="F832" s="580" t="s">
        <v>1365</v>
      </c>
      <c r="G832" s="580"/>
      <c r="H832" s="580" t="s">
        <v>1393</v>
      </c>
      <c r="I832" s="580"/>
      <c r="J832" s="580" t="s">
        <v>2188</v>
      </c>
      <c r="K832" s="580"/>
      <c r="L832" s="580"/>
      <c r="M832" s="580"/>
      <c r="N832" s="580"/>
      <c r="O832" s="580"/>
      <c r="P832" s="581"/>
      <c r="Q832" s="580"/>
      <c r="R832" s="581"/>
      <c r="S832" s="580"/>
      <c r="T832" s="581">
        <v>375</v>
      </c>
      <c r="U832" s="580"/>
      <c r="V832" s="581">
        <v>0</v>
      </c>
      <c r="W832" s="580"/>
      <c r="X832" s="581">
        <v>0</v>
      </c>
      <c r="Y832" s="580"/>
      <c r="Z832" s="581">
        <v>375</v>
      </c>
      <c r="AA832" s="580"/>
      <c r="AB832" s="580"/>
      <c r="AC832" s="580"/>
      <c r="AD832" s="581">
        <v>450</v>
      </c>
      <c r="AE832" s="580"/>
      <c r="AF832" s="581">
        <v>0</v>
      </c>
      <c r="AG832" s="580"/>
      <c r="AH832" s="587">
        <v>45908</v>
      </c>
      <c r="AI832" s="580"/>
      <c r="AJ832" s="581">
        <v>0</v>
      </c>
    </row>
    <row r="833" spans="1:36">
      <c r="A833" s="580"/>
      <c r="B833" s="580"/>
      <c r="C833" s="580"/>
      <c r="D833" s="580" t="s">
        <v>4494</v>
      </c>
      <c r="E833" s="580"/>
      <c r="F833" s="580" t="s">
        <v>1365</v>
      </c>
      <c r="G833" s="580"/>
      <c r="H833" s="580" t="s">
        <v>1337</v>
      </c>
      <c r="I833" s="580"/>
      <c r="J833" s="580" t="s">
        <v>4495</v>
      </c>
      <c r="K833" s="580"/>
      <c r="L833" s="580"/>
      <c r="M833" s="580"/>
      <c r="N833" s="580"/>
      <c r="O833" s="580"/>
      <c r="P833" s="581"/>
      <c r="Q833" s="580"/>
      <c r="R833" s="581"/>
      <c r="S833" s="580"/>
      <c r="T833" s="581">
        <v>0</v>
      </c>
      <c r="U833" s="580"/>
      <c r="V833" s="581">
        <v>0</v>
      </c>
      <c r="W833" s="580"/>
      <c r="X833" s="581">
        <v>0</v>
      </c>
      <c r="Y833" s="580"/>
      <c r="Z833" s="581">
        <v>0</v>
      </c>
      <c r="AA833" s="580"/>
      <c r="AB833" s="580"/>
      <c r="AC833" s="580"/>
      <c r="AD833" s="581">
        <v>0</v>
      </c>
      <c r="AE833" s="580"/>
      <c r="AF833" s="581">
        <v>0</v>
      </c>
      <c r="AG833" s="580"/>
      <c r="AH833" s="587"/>
      <c r="AI833" s="580"/>
      <c r="AJ833" s="581">
        <v>0</v>
      </c>
    </row>
    <row r="834" spans="1:36">
      <c r="A834" s="580"/>
      <c r="B834" s="580"/>
      <c r="C834" s="580"/>
      <c r="D834" s="580" t="s">
        <v>4496</v>
      </c>
      <c r="E834" s="580"/>
      <c r="F834" s="580" t="s">
        <v>1365</v>
      </c>
      <c r="G834" s="580"/>
      <c r="H834" s="580" t="s">
        <v>1342</v>
      </c>
      <c r="I834" s="580"/>
      <c r="J834" s="580" t="s">
        <v>4497</v>
      </c>
      <c r="K834" s="580"/>
      <c r="L834" s="580"/>
      <c r="M834" s="580"/>
      <c r="N834" s="580"/>
      <c r="O834" s="580"/>
      <c r="P834" s="581"/>
      <c r="Q834" s="580"/>
      <c r="R834" s="581"/>
      <c r="S834" s="580"/>
      <c r="T834" s="581">
        <v>0</v>
      </c>
      <c r="U834" s="580"/>
      <c r="V834" s="581">
        <v>0</v>
      </c>
      <c r="W834" s="580"/>
      <c r="X834" s="581">
        <v>0</v>
      </c>
      <c r="Y834" s="580"/>
      <c r="Z834" s="581">
        <v>0</v>
      </c>
      <c r="AA834" s="580"/>
      <c r="AB834" s="580"/>
      <c r="AC834" s="580"/>
      <c r="AD834" s="581">
        <v>150</v>
      </c>
      <c r="AE834" s="580"/>
      <c r="AF834" s="581">
        <v>0</v>
      </c>
      <c r="AG834" s="580"/>
      <c r="AH834" s="587">
        <v>45995</v>
      </c>
      <c r="AI834" s="580"/>
      <c r="AJ834" s="581">
        <v>0</v>
      </c>
    </row>
    <row r="835" spans="1:36">
      <c r="A835" s="580"/>
      <c r="B835" s="580"/>
      <c r="C835" s="580"/>
      <c r="D835" s="580" t="s">
        <v>4498</v>
      </c>
      <c r="E835" s="580"/>
      <c r="F835" s="580" t="s">
        <v>1365</v>
      </c>
      <c r="G835" s="580"/>
      <c r="H835" s="580" t="s">
        <v>1345</v>
      </c>
      <c r="I835" s="580"/>
      <c r="J835" s="580" t="s">
        <v>4499</v>
      </c>
      <c r="K835" s="580"/>
      <c r="L835" s="580"/>
      <c r="M835" s="580"/>
      <c r="N835" s="580"/>
      <c r="O835" s="580"/>
      <c r="P835" s="581"/>
      <c r="Q835" s="580"/>
      <c r="R835" s="581"/>
      <c r="S835" s="580"/>
      <c r="T835" s="581">
        <v>0</v>
      </c>
      <c r="U835" s="580"/>
      <c r="V835" s="581">
        <v>0</v>
      </c>
      <c r="W835" s="580"/>
      <c r="X835" s="581">
        <v>0</v>
      </c>
      <c r="Y835" s="580"/>
      <c r="Z835" s="581">
        <v>0</v>
      </c>
      <c r="AA835" s="580"/>
      <c r="AB835" s="580"/>
      <c r="AC835" s="580"/>
      <c r="AD835" s="581">
        <v>150</v>
      </c>
      <c r="AE835" s="580"/>
      <c r="AF835" s="581">
        <v>0</v>
      </c>
      <c r="AG835" s="580"/>
      <c r="AH835" s="587">
        <v>45995</v>
      </c>
      <c r="AI835" s="580"/>
      <c r="AJ835" s="581">
        <v>0</v>
      </c>
    </row>
    <row r="836" spans="1:36">
      <c r="A836" s="580"/>
      <c r="B836" s="580"/>
      <c r="C836" s="580"/>
      <c r="D836" s="580" t="s">
        <v>4500</v>
      </c>
      <c r="E836" s="580"/>
      <c r="F836" s="580" t="s">
        <v>1365</v>
      </c>
      <c r="G836" s="580"/>
      <c r="H836" s="580" t="s">
        <v>1348</v>
      </c>
      <c r="I836" s="580"/>
      <c r="J836" s="580" t="s">
        <v>4501</v>
      </c>
      <c r="K836" s="580"/>
      <c r="L836" s="580"/>
      <c r="M836" s="580"/>
      <c r="N836" s="580"/>
      <c r="O836" s="580"/>
      <c r="P836" s="581"/>
      <c r="Q836" s="580"/>
      <c r="R836" s="581"/>
      <c r="S836" s="580"/>
      <c r="T836" s="581">
        <v>200</v>
      </c>
      <c r="U836" s="580"/>
      <c r="V836" s="581">
        <v>0</v>
      </c>
      <c r="W836" s="580"/>
      <c r="X836" s="581">
        <v>0</v>
      </c>
      <c r="Y836" s="580"/>
      <c r="Z836" s="581">
        <v>200</v>
      </c>
      <c r="AA836" s="580"/>
      <c r="AB836" s="580"/>
      <c r="AC836" s="580"/>
      <c r="AD836" s="581">
        <v>400</v>
      </c>
      <c r="AE836" s="580"/>
      <c r="AF836" s="581">
        <v>0</v>
      </c>
      <c r="AG836" s="580"/>
      <c r="AH836" s="587">
        <v>45908</v>
      </c>
      <c r="AI836" s="580"/>
      <c r="AJ836" s="581">
        <v>0</v>
      </c>
    </row>
    <row r="837" spans="1:36">
      <c r="A837" s="580"/>
      <c r="B837" s="580"/>
      <c r="C837" s="580"/>
      <c r="D837" s="580" t="s">
        <v>4502</v>
      </c>
      <c r="E837" s="580"/>
      <c r="F837" s="580" t="s">
        <v>1365</v>
      </c>
      <c r="G837" s="580"/>
      <c r="H837" s="580" t="s">
        <v>1351</v>
      </c>
      <c r="I837" s="580"/>
      <c r="J837" s="580" t="s">
        <v>2198</v>
      </c>
      <c r="K837" s="580"/>
      <c r="L837" s="580"/>
      <c r="M837" s="580"/>
      <c r="N837" s="580"/>
      <c r="O837" s="580"/>
      <c r="P837" s="581"/>
      <c r="Q837" s="580"/>
      <c r="R837" s="581"/>
      <c r="S837" s="580"/>
      <c r="T837" s="581">
        <v>400</v>
      </c>
      <c r="U837" s="580"/>
      <c r="V837" s="581">
        <v>0</v>
      </c>
      <c r="W837" s="580"/>
      <c r="X837" s="581">
        <v>0</v>
      </c>
      <c r="Y837" s="580"/>
      <c r="Z837" s="581">
        <v>400</v>
      </c>
      <c r="AA837" s="580"/>
      <c r="AB837" s="580"/>
      <c r="AC837" s="580"/>
      <c r="AD837" s="581">
        <v>0</v>
      </c>
      <c r="AE837" s="580"/>
      <c r="AF837" s="581">
        <v>0</v>
      </c>
      <c r="AG837" s="580"/>
      <c r="AH837" s="587"/>
      <c r="AI837" s="580"/>
      <c r="AJ837" s="581">
        <v>0</v>
      </c>
    </row>
    <row r="838" spans="1:36">
      <c r="A838" s="580"/>
      <c r="B838" s="580"/>
      <c r="C838" s="580"/>
      <c r="D838" s="580" t="s">
        <v>4503</v>
      </c>
      <c r="E838" s="580"/>
      <c r="F838" s="580" t="s">
        <v>1365</v>
      </c>
      <c r="G838" s="580"/>
      <c r="H838" s="580" t="s">
        <v>1354</v>
      </c>
      <c r="I838" s="580"/>
      <c r="J838" s="580" t="s">
        <v>2200</v>
      </c>
      <c r="K838" s="580"/>
      <c r="L838" s="580"/>
      <c r="M838" s="580"/>
      <c r="N838" s="580"/>
      <c r="O838" s="580"/>
      <c r="P838" s="581"/>
      <c r="Q838" s="580"/>
      <c r="R838" s="581"/>
      <c r="S838" s="580"/>
      <c r="T838" s="581">
        <v>240</v>
      </c>
      <c r="U838" s="580"/>
      <c r="V838" s="581">
        <v>0</v>
      </c>
      <c r="W838" s="580"/>
      <c r="X838" s="581">
        <v>0</v>
      </c>
      <c r="Y838" s="580"/>
      <c r="Z838" s="581">
        <v>240</v>
      </c>
      <c r="AA838" s="580"/>
      <c r="AB838" s="580"/>
      <c r="AC838" s="580"/>
      <c r="AD838" s="581">
        <v>0</v>
      </c>
      <c r="AE838" s="580"/>
      <c r="AF838" s="581">
        <v>0</v>
      </c>
      <c r="AG838" s="580"/>
      <c r="AH838" s="587"/>
      <c r="AI838" s="580"/>
      <c r="AJ838" s="581">
        <v>1.5</v>
      </c>
    </row>
    <row r="839" spans="1:36">
      <c r="A839" s="580"/>
      <c r="B839" s="580"/>
      <c r="C839" s="580"/>
      <c r="D839" s="580" t="s">
        <v>4504</v>
      </c>
      <c r="E839" s="580"/>
      <c r="F839" s="580" t="s">
        <v>1365</v>
      </c>
      <c r="G839" s="580"/>
      <c r="H839" s="580" t="s">
        <v>1357</v>
      </c>
      <c r="I839" s="580"/>
      <c r="J839" s="580" t="s">
        <v>2202</v>
      </c>
      <c r="K839" s="580"/>
      <c r="L839" s="580"/>
      <c r="M839" s="580"/>
      <c r="N839" s="580"/>
      <c r="O839" s="580"/>
      <c r="P839" s="581"/>
      <c r="Q839" s="580"/>
      <c r="R839" s="581"/>
      <c r="S839" s="580"/>
      <c r="T839" s="581">
        <v>250</v>
      </c>
      <c r="U839" s="580"/>
      <c r="V839" s="581">
        <v>0</v>
      </c>
      <c r="W839" s="580"/>
      <c r="X839" s="581">
        <v>0</v>
      </c>
      <c r="Y839" s="580"/>
      <c r="Z839" s="581">
        <v>250</v>
      </c>
      <c r="AA839" s="580"/>
      <c r="AB839" s="580"/>
      <c r="AC839" s="580"/>
      <c r="AD839" s="581">
        <v>0</v>
      </c>
      <c r="AE839" s="580"/>
      <c r="AF839" s="581">
        <v>0</v>
      </c>
      <c r="AG839" s="580"/>
      <c r="AH839" s="587"/>
      <c r="AI839" s="580"/>
      <c r="AJ839" s="581">
        <v>0</v>
      </c>
    </row>
    <row r="840" spans="1:36">
      <c r="A840" s="580"/>
      <c r="B840" s="580"/>
      <c r="C840" s="580"/>
      <c r="D840" s="580" t="s">
        <v>4505</v>
      </c>
      <c r="E840" s="580"/>
      <c r="F840" s="580" t="s">
        <v>1365</v>
      </c>
      <c r="G840" s="580"/>
      <c r="H840" s="580" t="s">
        <v>1440</v>
      </c>
      <c r="I840" s="580"/>
      <c r="J840" s="580" t="s">
        <v>2208</v>
      </c>
      <c r="K840" s="580"/>
      <c r="L840" s="580"/>
      <c r="M840" s="580"/>
      <c r="N840" s="580"/>
      <c r="O840" s="580"/>
      <c r="P840" s="581"/>
      <c r="Q840" s="580"/>
      <c r="R840" s="581"/>
      <c r="S840" s="580"/>
      <c r="T840" s="581">
        <v>60</v>
      </c>
      <c r="U840" s="580"/>
      <c r="V840" s="581">
        <v>0</v>
      </c>
      <c r="W840" s="580"/>
      <c r="X840" s="581">
        <v>0</v>
      </c>
      <c r="Y840" s="580"/>
      <c r="Z840" s="581">
        <v>60</v>
      </c>
      <c r="AA840" s="580"/>
      <c r="AB840" s="580"/>
      <c r="AC840" s="580"/>
      <c r="AD840" s="581">
        <v>210</v>
      </c>
      <c r="AE840" s="580"/>
      <c r="AF840" s="581">
        <v>0</v>
      </c>
      <c r="AG840" s="580"/>
      <c r="AH840" s="587">
        <v>45908</v>
      </c>
      <c r="AI840" s="580"/>
      <c r="AJ840" s="581">
        <v>0</v>
      </c>
    </row>
    <row r="841" spans="1:36">
      <c r="A841" s="580"/>
      <c r="B841" s="580"/>
      <c r="C841" s="580"/>
      <c r="D841" s="580" t="s">
        <v>4506</v>
      </c>
      <c r="E841" s="580"/>
      <c r="F841" s="580" t="s">
        <v>1365</v>
      </c>
      <c r="G841" s="580"/>
      <c r="H841" s="580" t="s">
        <v>1444</v>
      </c>
      <c r="I841" s="580"/>
      <c r="J841" s="580" t="s">
        <v>4507</v>
      </c>
      <c r="K841" s="580"/>
      <c r="L841" s="580"/>
      <c r="M841" s="580"/>
      <c r="N841" s="580"/>
      <c r="O841" s="580"/>
      <c r="P841" s="581"/>
      <c r="Q841" s="580"/>
      <c r="R841" s="581"/>
      <c r="S841" s="580"/>
      <c r="T841" s="581">
        <v>30</v>
      </c>
      <c r="U841" s="580"/>
      <c r="V841" s="581">
        <v>0</v>
      </c>
      <c r="W841" s="580"/>
      <c r="X841" s="581">
        <v>0</v>
      </c>
      <c r="Y841" s="580"/>
      <c r="Z841" s="581">
        <v>30</v>
      </c>
      <c r="AA841" s="580"/>
      <c r="AB841" s="580"/>
      <c r="AC841" s="580"/>
      <c r="AD841" s="581">
        <v>0</v>
      </c>
      <c r="AE841" s="580"/>
      <c r="AF841" s="581">
        <v>0</v>
      </c>
      <c r="AG841" s="580"/>
      <c r="AH841" s="587"/>
      <c r="AI841" s="580"/>
      <c r="AJ841" s="581">
        <v>0</v>
      </c>
    </row>
    <row r="842" spans="1:36">
      <c r="A842" s="580"/>
      <c r="B842" s="580"/>
      <c r="C842" s="580"/>
      <c r="D842" s="580" t="s">
        <v>4508</v>
      </c>
      <c r="E842" s="580"/>
      <c r="F842" s="580" t="s">
        <v>1365</v>
      </c>
      <c r="G842" s="580"/>
      <c r="H842" s="580" t="s">
        <v>1447</v>
      </c>
      <c r="I842" s="580"/>
      <c r="J842" s="580" t="s">
        <v>4509</v>
      </c>
      <c r="K842" s="580"/>
      <c r="L842" s="580"/>
      <c r="M842" s="580"/>
      <c r="N842" s="580"/>
      <c r="O842" s="580"/>
      <c r="P842" s="581"/>
      <c r="Q842" s="580"/>
      <c r="R842" s="581"/>
      <c r="S842" s="580"/>
      <c r="T842" s="581">
        <v>0</v>
      </c>
      <c r="U842" s="580"/>
      <c r="V842" s="581">
        <v>0</v>
      </c>
      <c r="W842" s="580"/>
      <c r="X842" s="581">
        <v>0</v>
      </c>
      <c r="Y842" s="580"/>
      <c r="Z842" s="581">
        <v>0</v>
      </c>
      <c r="AA842" s="580"/>
      <c r="AB842" s="580"/>
      <c r="AC842" s="580"/>
      <c r="AD842" s="581">
        <v>0</v>
      </c>
      <c r="AE842" s="580"/>
      <c r="AF842" s="581">
        <v>0</v>
      </c>
      <c r="AG842" s="580"/>
      <c r="AH842" s="587"/>
      <c r="AI842" s="580"/>
      <c r="AJ842" s="581">
        <v>0</v>
      </c>
    </row>
    <row r="843" spans="1:36">
      <c r="A843" s="580"/>
      <c r="B843" s="580"/>
      <c r="C843" s="580"/>
      <c r="D843" s="580" t="s">
        <v>4510</v>
      </c>
      <c r="E843" s="580"/>
      <c r="F843" s="580" t="s">
        <v>1365</v>
      </c>
      <c r="G843" s="580"/>
      <c r="H843" s="580" t="s">
        <v>1450</v>
      </c>
      <c r="I843" s="580"/>
      <c r="J843" s="580" t="s">
        <v>4511</v>
      </c>
      <c r="K843" s="580"/>
      <c r="L843" s="580"/>
      <c r="M843" s="580"/>
      <c r="N843" s="580"/>
      <c r="O843" s="580"/>
      <c r="P843" s="581"/>
      <c r="Q843" s="580"/>
      <c r="R843" s="581"/>
      <c r="S843" s="580"/>
      <c r="T843" s="581">
        <v>0</v>
      </c>
      <c r="U843" s="580"/>
      <c r="V843" s="581">
        <v>0</v>
      </c>
      <c r="W843" s="580"/>
      <c r="X843" s="581">
        <v>0</v>
      </c>
      <c r="Y843" s="580"/>
      <c r="Z843" s="581">
        <v>0</v>
      </c>
      <c r="AA843" s="580"/>
      <c r="AB843" s="580"/>
      <c r="AC843" s="580"/>
      <c r="AD843" s="581">
        <v>0</v>
      </c>
      <c r="AE843" s="580"/>
      <c r="AF843" s="581">
        <v>0</v>
      </c>
      <c r="AG843" s="580"/>
      <c r="AH843" s="587"/>
      <c r="AI843" s="580"/>
      <c r="AJ843" s="581">
        <v>0</v>
      </c>
    </row>
    <row r="844" spans="1:36">
      <c r="A844" s="580"/>
      <c r="B844" s="580"/>
      <c r="C844" s="580"/>
      <c r="D844" s="580" t="s">
        <v>4512</v>
      </c>
      <c r="E844" s="580"/>
      <c r="F844" s="580" t="s">
        <v>1365</v>
      </c>
      <c r="G844" s="580"/>
      <c r="H844" s="580" t="s">
        <v>1360</v>
      </c>
      <c r="I844" s="580"/>
      <c r="J844" s="580" t="s">
        <v>4513</v>
      </c>
      <c r="K844" s="580"/>
      <c r="L844" s="580"/>
      <c r="M844" s="580"/>
      <c r="N844" s="580"/>
      <c r="O844" s="580"/>
      <c r="P844" s="581"/>
      <c r="Q844" s="580"/>
      <c r="R844" s="581"/>
      <c r="S844" s="580"/>
      <c r="T844" s="581">
        <v>0</v>
      </c>
      <c r="U844" s="580"/>
      <c r="V844" s="581">
        <v>0</v>
      </c>
      <c r="W844" s="580"/>
      <c r="X844" s="581">
        <v>0</v>
      </c>
      <c r="Y844" s="580"/>
      <c r="Z844" s="581">
        <v>0</v>
      </c>
      <c r="AA844" s="580"/>
      <c r="AB844" s="580"/>
      <c r="AC844" s="580"/>
      <c r="AD844" s="581">
        <v>0</v>
      </c>
      <c r="AE844" s="580"/>
      <c r="AF844" s="581">
        <v>0</v>
      </c>
      <c r="AG844" s="580"/>
      <c r="AH844" s="587"/>
      <c r="AI844" s="580"/>
      <c r="AJ844" s="581">
        <v>0</v>
      </c>
    </row>
    <row r="845" spans="1:36">
      <c r="A845" s="580"/>
      <c r="B845" s="580"/>
      <c r="C845" s="580"/>
      <c r="D845" s="580" t="s">
        <v>4514</v>
      </c>
      <c r="E845" s="580"/>
      <c r="F845" s="580" t="s">
        <v>1365</v>
      </c>
      <c r="G845" s="580"/>
      <c r="H845" s="580" t="s">
        <v>1494</v>
      </c>
      <c r="I845" s="580"/>
      <c r="J845" s="580" t="s">
        <v>2216</v>
      </c>
      <c r="K845" s="580"/>
      <c r="L845" s="580"/>
      <c r="M845" s="580"/>
      <c r="N845" s="580"/>
      <c r="O845" s="580"/>
      <c r="P845" s="581"/>
      <c r="Q845" s="580"/>
      <c r="R845" s="581"/>
      <c r="S845" s="580"/>
      <c r="T845" s="581">
        <v>0</v>
      </c>
      <c r="U845" s="580"/>
      <c r="V845" s="581">
        <v>0</v>
      </c>
      <c r="W845" s="580"/>
      <c r="X845" s="581">
        <v>0</v>
      </c>
      <c r="Y845" s="580"/>
      <c r="Z845" s="581">
        <v>0</v>
      </c>
      <c r="AA845" s="580"/>
      <c r="AB845" s="580"/>
      <c r="AC845" s="580"/>
      <c r="AD845" s="581">
        <v>0</v>
      </c>
      <c r="AE845" s="580"/>
      <c r="AF845" s="581">
        <v>0</v>
      </c>
      <c r="AG845" s="580"/>
      <c r="AH845" s="587"/>
      <c r="AI845" s="580"/>
      <c r="AJ845" s="581">
        <v>0</v>
      </c>
    </row>
    <row r="846" spans="1:36" ht="16.5" thickBot="1">
      <c r="A846" s="580"/>
      <c r="B846" s="580"/>
      <c r="C846" s="580"/>
      <c r="D846" s="580" t="s">
        <v>4515</v>
      </c>
      <c r="E846" s="580"/>
      <c r="F846" s="580" t="s">
        <v>1365</v>
      </c>
      <c r="G846" s="580"/>
      <c r="H846" s="580" t="s">
        <v>4516</v>
      </c>
      <c r="I846" s="580"/>
      <c r="J846" s="580" t="s">
        <v>4517</v>
      </c>
      <c r="K846" s="580"/>
      <c r="L846" s="580"/>
      <c r="M846" s="580"/>
      <c r="N846" s="580"/>
      <c r="O846" s="580"/>
      <c r="P846" s="581"/>
      <c r="Q846" s="580"/>
      <c r="R846" s="581"/>
      <c r="S846" s="580"/>
      <c r="T846" s="581">
        <v>0</v>
      </c>
      <c r="U846" s="580"/>
      <c r="V846" s="581">
        <v>0</v>
      </c>
      <c r="W846" s="580"/>
      <c r="X846" s="581">
        <v>0</v>
      </c>
      <c r="Y846" s="580"/>
      <c r="Z846" s="581">
        <v>0</v>
      </c>
      <c r="AA846" s="580"/>
      <c r="AB846" s="580"/>
      <c r="AC846" s="580"/>
      <c r="AD846" s="581">
        <v>0</v>
      </c>
      <c r="AE846" s="580"/>
      <c r="AF846" s="581">
        <v>0</v>
      </c>
      <c r="AG846" s="580"/>
      <c r="AH846" s="587"/>
      <c r="AI846" s="580"/>
      <c r="AJ846" s="581">
        <v>0</v>
      </c>
    </row>
    <row r="847" spans="1:36" ht="16.5" thickBot="1">
      <c r="A847" s="580"/>
      <c r="B847" s="580"/>
      <c r="C847" s="580" t="s">
        <v>2705</v>
      </c>
      <c r="D847" s="580"/>
      <c r="E847" s="580"/>
      <c r="F847" s="580"/>
      <c r="G847" s="580"/>
      <c r="H847" s="580"/>
      <c r="I847" s="580"/>
      <c r="J847" s="580"/>
      <c r="K847" s="580"/>
      <c r="L847" s="580"/>
      <c r="M847" s="580"/>
      <c r="N847" s="584"/>
      <c r="O847" s="580"/>
      <c r="P847" s="581"/>
      <c r="Q847" s="580"/>
      <c r="R847" s="581"/>
      <c r="S847" s="580"/>
      <c r="T847" s="585">
        <v>2352</v>
      </c>
      <c r="U847" s="580"/>
      <c r="V847" s="585">
        <v>0</v>
      </c>
      <c r="W847" s="580"/>
      <c r="X847" s="585">
        <v>0</v>
      </c>
      <c r="Y847" s="580"/>
      <c r="Z847" s="585">
        <v>2352</v>
      </c>
      <c r="AA847" s="580"/>
      <c r="AB847" s="580"/>
      <c r="AC847" s="580"/>
      <c r="AD847" s="585">
        <v>7660</v>
      </c>
      <c r="AE847" s="580"/>
      <c r="AF847" s="581"/>
      <c r="AG847" s="580"/>
      <c r="AH847" s="587"/>
      <c r="AI847" s="580"/>
      <c r="AJ847" s="585">
        <v>15.7</v>
      </c>
    </row>
    <row r="848" spans="1:36">
      <c r="A848" s="580"/>
      <c r="B848" s="580" t="s">
        <v>4518</v>
      </c>
      <c r="C848" s="580"/>
      <c r="D848" s="580"/>
      <c r="E848" s="580"/>
      <c r="F848" s="580"/>
      <c r="G848" s="580"/>
      <c r="H848" s="580"/>
      <c r="I848" s="580"/>
      <c r="J848" s="580"/>
      <c r="K848" s="580"/>
      <c r="L848" s="580"/>
      <c r="M848" s="580"/>
      <c r="N848" s="580"/>
      <c r="O848" s="580"/>
      <c r="P848" s="581"/>
      <c r="Q848" s="580"/>
      <c r="R848" s="581"/>
      <c r="S848" s="580"/>
      <c r="T848" s="581">
        <v>2352</v>
      </c>
      <c r="U848" s="580"/>
      <c r="V848" s="581">
        <v>0</v>
      </c>
      <c r="W848" s="580"/>
      <c r="X848" s="581">
        <v>0</v>
      </c>
      <c r="Y848" s="580"/>
      <c r="Z848" s="581">
        <v>2352</v>
      </c>
      <c r="AA848" s="580"/>
      <c r="AB848" s="580"/>
      <c r="AC848" s="580"/>
      <c r="AD848" s="581">
        <v>7660</v>
      </c>
      <c r="AE848" s="580"/>
      <c r="AF848" s="581"/>
      <c r="AG848" s="580"/>
      <c r="AH848" s="587"/>
      <c r="AI848" s="580"/>
      <c r="AJ848" s="581">
        <v>15.7</v>
      </c>
    </row>
    <row r="849" spans="1:36">
      <c r="A849" s="578"/>
      <c r="B849" s="578" t="s">
        <v>4519</v>
      </c>
      <c r="C849" s="578"/>
      <c r="D849" s="578"/>
      <c r="E849" s="578"/>
      <c r="F849" s="578"/>
      <c r="G849" s="578"/>
      <c r="H849" s="578"/>
      <c r="I849" s="578"/>
      <c r="J849" s="578"/>
      <c r="K849" s="578"/>
      <c r="L849" s="578"/>
      <c r="M849" s="578"/>
      <c r="N849" s="578"/>
      <c r="O849" s="578"/>
      <c r="P849" s="579"/>
      <c r="Q849" s="578"/>
      <c r="R849" s="579"/>
      <c r="S849" s="578"/>
      <c r="T849" s="579"/>
      <c r="U849" s="578"/>
      <c r="V849" s="579"/>
      <c r="W849" s="578"/>
      <c r="X849" s="579"/>
      <c r="Y849" s="578"/>
      <c r="Z849" s="579"/>
      <c r="AA849" s="578"/>
      <c r="AB849" s="578"/>
      <c r="AC849" s="578"/>
      <c r="AD849" s="579"/>
      <c r="AE849" s="578"/>
      <c r="AF849" s="579"/>
      <c r="AG849" s="578"/>
      <c r="AH849" s="586"/>
      <c r="AI849" s="578"/>
      <c r="AJ849" s="579"/>
    </row>
    <row r="850" spans="1:36">
      <c r="A850" s="578"/>
      <c r="B850" s="578"/>
      <c r="C850" s="578" t="s">
        <v>2695</v>
      </c>
      <c r="D850" s="578"/>
      <c r="E850" s="578"/>
      <c r="F850" s="578"/>
      <c r="G850" s="578"/>
      <c r="H850" s="578"/>
      <c r="I850" s="578"/>
      <c r="J850" s="578"/>
      <c r="K850" s="578"/>
      <c r="L850" s="578"/>
      <c r="M850" s="578"/>
      <c r="N850" s="578"/>
      <c r="O850" s="578"/>
      <c r="P850" s="579"/>
      <c r="Q850" s="578"/>
      <c r="R850" s="579"/>
      <c r="S850" s="578"/>
      <c r="T850" s="579"/>
      <c r="U850" s="578"/>
      <c r="V850" s="579"/>
      <c r="W850" s="578"/>
      <c r="X850" s="579"/>
      <c r="Y850" s="578"/>
      <c r="Z850" s="579"/>
      <c r="AA850" s="578"/>
      <c r="AB850" s="578"/>
      <c r="AC850" s="578"/>
      <c r="AD850" s="579"/>
      <c r="AE850" s="578"/>
      <c r="AF850" s="579"/>
      <c r="AG850" s="578"/>
      <c r="AH850" s="586"/>
      <c r="AI850" s="578"/>
      <c r="AJ850" s="579"/>
    </row>
    <row r="851" spans="1:36">
      <c r="A851" s="580"/>
      <c r="B851" s="580"/>
      <c r="C851" s="580"/>
      <c r="D851" s="580" t="s">
        <v>4520</v>
      </c>
      <c r="E851" s="580"/>
      <c r="F851" s="580" t="s">
        <v>4519</v>
      </c>
      <c r="G851" s="580"/>
      <c r="H851" s="580" t="s">
        <v>4521</v>
      </c>
      <c r="I851" s="580"/>
      <c r="J851" s="580" t="s">
        <v>4522</v>
      </c>
      <c r="K851" s="580"/>
      <c r="L851" s="580"/>
      <c r="M851" s="580"/>
      <c r="N851" s="580"/>
      <c r="O851" s="580"/>
      <c r="P851" s="581"/>
      <c r="Q851" s="580"/>
      <c r="R851" s="581"/>
      <c r="S851" s="580"/>
      <c r="T851" s="581">
        <v>220</v>
      </c>
      <c r="U851" s="580"/>
      <c r="V851" s="581">
        <v>0</v>
      </c>
      <c r="W851" s="580"/>
      <c r="X851" s="581">
        <v>0</v>
      </c>
      <c r="Y851" s="580"/>
      <c r="Z851" s="581">
        <v>220</v>
      </c>
      <c r="AA851" s="580"/>
      <c r="AB851" s="580"/>
      <c r="AC851" s="580"/>
      <c r="AD851" s="581">
        <v>0</v>
      </c>
      <c r="AE851" s="580"/>
      <c r="AF851" s="581">
        <v>0</v>
      </c>
      <c r="AG851" s="580"/>
      <c r="AH851" s="587"/>
      <c r="AI851" s="580"/>
      <c r="AJ851" s="581">
        <v>0</v>
      </c>
    </row>
    <row r="852" spans="1:36">
      <c r="A852" s="580"/>
      <c r="B852" s="580"/>
      <c r="C852" s="580"/>
      <c r="D852" s="580" t="s">
        <v>4523</v>
      </c>
      <c r="E852" s="580"/>
      <c r="F852" s="580" t="s">
        <v>4519</v>
      </c>
      <c r="G852" s="580"/>
      <c r="H852" s="580" t="s">
        <v>4524</v>
      </c>
      <c r="I852" s="580"/>
      <c r="J852" s="580" t="s">
        <v>4525</v>
      </c>
      <c r="K852" s="580"/>
      <c r="L852" s="580"/>
      <c r="M852" s="580"/>
      <c r="N852" s="580"/>
      <c r="O852" s="580"/>
      <c r="P852" s="581"/>
      <c r="Q852" s="580"/>
      <c r="R852" s="581"/>
      <c r="S852" s="580"/>
      <c r="T852" s="581">
        <v>220</v>
      </c>
      <c r="U852" s="580"/>
      <c r="V852" s="581">
        <v>0</v>
      </c>
      <c r="W852" s="580"/>
      <c r="X852" s="581">
        <v>0</v>
      </c>
      <c r="Y852" s="580"/>
      <c r="Z852" s="581">
        <v>220</v>
      </c>
      <c r="AA852" s="580"/>
      <c r="AB852" s="580"/>
      <c r="AC852" s="580"/>
      <c r="AD852" s="581">
        <v>0</v>
      </c>
      <c r="AE852" s="580"/>
      <c r="AF852" s="581">
        <v>0</v>
      </c>
      <c r="AG852" s="580"/>
      <c r="AH852" s="587"/>
      <c r="AI852" s="580"/>
      <c r="AJ852" s="581">
        <v>0</v>
      </c>
    </row>
    <row r="853" spans="1:36">
      <c r="A853" s="580"/>
      <c r="B853" s="580"/>
      <c r="C853" s="580"/>
      <c r="D853" s="580" t="s">
        <v>4526</v>
      </c>
      <c r="E853" s="580"/>
      <c r="F853" s="580" t="s">
        <v>4519</v>
      </c>
      <c r="G853" s="580"/>
      <c r="H853" s="580" t="s">
        <v>2610</v>
      </c>
      <c r="I853" s="580"/>
      <c r="J853" s="580" t="s">
        <v>4527</v>
      </c>
      <c r="K853" s="580"/>
      <c r="L853" s="580"/>
      <c r="M853" s="580"/>
      <c r="N853" s="580"/>
      <c r="O853" s="580"/>
      <c r="P853" s="581"/>
      <c r="Q853" s="580"/>
      <c r="R853" s="581"/>
      <c r="S853" s="580"/>
      <c r="T853" s="581">
        <v>220</v>
      </c>
      <c r="U853" s="580"/>
      <c r="V853" s="581">
        <v>0</v>
      </c>
      <c r="W853" s="580"/>
      <c r="X853" s="581">
        <v>0</v>
      </c>
      <c r="Y853" s="580"/>
      <c r="Z853" s="581">
        <v>220</v>
      </c>
      <c r="AA853" s="580"/>
      <c r="AB853" s="580"/>
      <c r="AC853" s="580"/>
      <c r="AD853" s="581">
        <v>0</v>
      </c>
      <c r="AE853" s="580"/>
      <c r="AF853" s="581">
        <v>0</v>
      </c>
      <c r="AG853" s="580"/>
      <c r="AH853" s="587"/>
      <c r="AI853" s="580"/>
      <c r="AJ853" s="581">
        <v>0</v>
      </c>
    </row>
    <row r="854" spans="1:36">
      <c r="A854" s="580"/>
      <c r="B854" s="580"/>
      <c r="C854" s="580"/>
      <c r="D854" s="580" t="s">
        <v>4528</v>
      </c>
      <c r="E854" s="580"/>
      <c r="F854" s="580" t="s">
        <v>4519</v>
      </c>
      <c r="G854" s="580"/>
      <c r="H854" s="580" t="s">
        <v>2613</v>
      </c>
      <c r="I854" s="580"/>
      <c r="J854" s="580" t="s">
        <v>4529</v>
      </c>
      <c r="K854" s="580"/>
      <c r="L854" s="580"/>
      <c r="M854" s="580"/>
      <c r="N854" s="580"/>
      <c r="O854" s="580"/>
      <c r="P854" s="581"/>
      <c r="Q854" s="580"/>
      <c r="R854" s="581"/>
      <c r="S854" s="580"/>
      <c r="T854" s="581">
        <v>217</v>
      </c>
      <c r="U854" s="580"/>
      <c r="V854" s="581">
        <v>0</v>
      </c>
      <c r="W854" s="580"/>
      <c r="X854" s="581">
        <v>0</v>
      </c>
      <c r="Y854" s="580"/>
      <c r="Z854" s="581">
        <v>217</v>
      </c>
      <c r="AA854" s="580"/>
      <c r="AB854" s="580"/>
      <c r="AC854" s="580"/>
      <c r="AD854" s="581">
        <v>0</v>
      </c>
      <c r="AE854" s="580"/>
      <c r="AF854" s="581">
        <v>0</v>
      </c>
      <c r="AG854" s="580"/>
      <c r="AH854" s="587"/>
      <c r="AI854" s="580"/>
      <c r="AJ854" s="581">
        <v>0</v>
      </c>
    </row>
    <row r="855" spans="1:36">
      <c r="A855" s="580"/>
      <c r="B855" s="580"/>
      <c r="C855" s="580"/>
      <c r="D855" s="580" t="s">
        <v>4530</v>
      </c>
      <c r="E855" s="580"/>
      <c r="F855" s="580" t="s">
        <v>4519</v>
      </c>
      <c r="G855" s="580"/>
      <c r="H855" s="580" t="s">
        <v>2614</v>
      </c>
      <c r="I855" s="580"/>
      <c r="J855" s="580" t="s">
        <v>4531</v>
      </c>
      <c r="K855" s="580"/>
      <c r="L855" s="580"/>
      <c r="M855" s="580"/>
      <c r="N855" s="580"/>
      <c r="O855" s="580"/>
      <c r="P855" s="581"/>
      <c r="Q855" s="580"/>
      <c r="R855" s="581"/>
      <c r="S855" s="580"/>
      <c r="T855" s="581">
        <v>220</v>
      </c>
      <c r="U855" s="580"/>
      <c r="V855" s="581">
        <v>0</v>
      </c>
      <c r="W855" s="580"/>
      <c r="X855" s="581">
        <v>0</v>
      </c>
      <c r="Y855" s="580"/>
      <c r="Z855" s="581">
        <v>220</v>
      </c>
      <c r="AA855" s="580"/>
      <c r="AB855" s="580"/>
      <c r="AC855" s="580"/>
      <c r="AD855" s="581">
        <v>0</v>
      </c>
      <c r="AE855" s="580"/>
      <c r="AF855" s="581">
        <v>0</v>
      </c>
      <c r="AG855" s="580"/>
      <c r="AH855" s="587"/>
      <c r="AI855" s="580"/>
      <c r="AJ855" s="581">
        <v>0</v>
      </c>
    </row>
    <row r="856" spans="1:36">
      <c r="A856" s="580"/>
      <c r="B856" s="580"/>
      <c r="C856" s="580"/>
      <c r="D856" s="580" t="s">
        <v>4532</v>
      </c>
      <c r="E856" s="580"/>
      <c r="F856" s="580" t="s">
        <v>4519</v>
      </c>
      <c r="G856" s="580"/>
      <c r="H856" s="580" t="s">
        <v>2615</v>
      </c>
      <c r="I856" s="580"/>
      <c r="J856" s="580" t="s">
        <v>4533</v>
      </c>
      <c r="K856" s="580"/>
      <c r="L856" s="580"/>
      <c r="M856" s="580"/>
      <c r="N856" s="580"/>
      <c r="O856" s="580"/>
      <c r="P856" s="581"/>
      <c r="Q856" s="580"/>
      <c r="R856" s="581"/>
      <c r="S856" s="580"/>
      <c r="T856" s="581">
        <v>220</v>
      </c>
      <c r="U856" s="580"/>
      <c r="V856" s="581">
        <v>0</v>
      </c>
      <c r="W856" s="580"/>
      <c r="X856" s="581">
        <v>0</v>
      </c>
      <c r="Y856" s="580"/>
      <c r="Z856" s="581">
        <v>220</v>
      </c>
      <c r="AA856" s="580"/>
      <c r="AB856" s="580"/>
      <c r="AC856" s="580"/>
      <c r="AD856" s="581">
        <v>0</v>
      </c>
      <c r="AE856" s="580"/>
      <c r="AF856" s="581">
        <v>0</v>
      </c>
      <c r="AG856" s="580"/>
      <c r="AH856" s="587"/>
      <c r="AI856" s="580"/>
      <c r="AJ856" s="581">
        <v>0</v>
      </c>
    </row>
    <row r="857" spans="1:36">
      <c r="A857" s="580"/>
      <c r="B857" s="580"/>
      <c r="C857" s="580"/>
      <c r="D857" s="580" t="s">
        <v>4534</v>
      </c>
      <c r="E857" s="580"/>
      <c r="F857" s="580" t="s">
        <v>4519</v>
      </c>
      <c r="G857" s="580"/>
      <c r="H857" s="580" t="s">
        <v>2611</v>
      </c>
      <c r="I857" s="580"/>
      <c r="J857" s="580" t="s">
        <v>4535</v>
      </c>
      <c r="K857" s="580"/>
      <c r="L857" s="580"/>
      <c r="M857" s="580"/>
      <c r="N857" s="580"/>
      <c r="O857" s="580"/>
      <c r="P857" s="581"/>
      <c r="Q857" s="580"/>
      <c r="R857" s="581"/>
      <c r="S857" s="580"/>
      <c r="T857" s="581">
        <v>250</v>
      </c>
      <c r="U857" s="580"/>
      <c r="V857" s="581">
        <v>0</v>
      </c>
      <c r="W857" s="580"/>
      <c r="X857" s="581">
        <v>0</v>
      </c>
      <c r="Y857" s="580"/>
      <c r="Z857" s="581">
        <v>250</v>
      </c>
      <c r="AA857" s="580"/>
      <c r="AB857" s="580"/>
      <c r="AC857" s="580"/>
      <c r="AD857" s="581">
        <v>0</v>
      </c>
      <c r="AE857" s="580"/>
      <c r="AF857" s="581">
        <v>0</v>
      </c>
      <c r="AG857" s="580"/>
      <c r="AH857" s="587"/>
      <c r="AI857" s="580"/>
      <c r="AJ857" s="581">
        <v>0</v>
      </c>
    </row>
    <row r="858" spans="1:36">
      <c r="A858" s="580"/>
      <c r="B858" s="580"/>
      <c r="C858" s="580"/>
      <c r="D858" s="580" t="s">
        <v>4536</v>
      </c>
      <c r="E858" s="580"/>
      <c r="F858" s="580" t="s">
        <v>4519</v>
      </c>
      <c r="G858" s="580"/>
      <c r="H858" s="580" t="s">
        <v>2617</v>
      </c>
      <c r="I858" s="580"/>
      <c r="J858" s="580" t="s">
        <v>4537</v>
      </c>
      <c r="K858" s="580"/>
      <c r="L858" s="580"/>
      <c r="M858" s="580"/>
      <c r="N858" s="580"/>
      <c r="O858" s="580"/>
      <c r="P858" s="581"/>
      <c r="Q858" s="580"/>
      <c r="R858" s="581"/>
      <c r="S858" s="580"/>
      <c r="T858" s="581">
        <v>250</v>
      </c>
      <c r="U858" s="580"/>
      <c r="V858" s="581">
        <v>0</v>
      </c>
      <c r="W858" s="580"/>
      <c r="X858" s="581">
        <v>0</v>
      </c>
      <c r="Y858" s="580"/>
      <c r="Z858" s="581">
        <v>250</v>
      </c>
      <c r="AA858" s="580"/>
      <c r="AB858" s="580"/>
      <c r="AC858" s="580"/>
      <c r="AD858" s="581">
        <v>0</v>
      </c>
      <c r="AE858" s="580"/>
      <c r="AF858" s="581">
        <v>0</v>
      </c>
      <c r="AG858" s="580"/>
      <c r="AH858" s="587"/>
      <c r="AI858" s="580"/>
      <c r="AJ858" s="581">
        <v>0</v>
      </c>
    </row>
    <row r="859" spans="1:36">
      <c r="A859" s="580"/>
      <c r="B859" s="580"/>
      <c r="C859" s="580"/>
      <c r="D859" s="580" t="s">
        <v>4538</v>
      </c>
      <c r="E859" s="580"/>
      <c r="F859" s="580" t="s">
        <v>4519</v>
      </c>
      <c r="G859" s="580"/>
      <c r="H859" s="580" t="s">
        <v>2620</v>
      </c>
      <c r="I859" s="580"/>
      <c r="J859" s="580" t="s">
        <v>4539</v>
      </c>
      <c r="K859" s="580"/>
      <c r="L859" s="580"/>
      <c r="M859" s="580"/>
      <c r="N859" s="580"/>
      <c r="O859" s="580"/>
      <c r="P859" s="581"/>
      <c r="Q859" s="580"/>
      <c r="R859" s="581"/>
      <c r="S859" s="580"/>
      <c r="T859" s="581">
        <v>250</v>
      </c>
      <c r="U859" s="580"/>
      <c r="V859" s="581">
        <v>0</v>
      </c>
      <c r="W859" s="580"/>
      <c r="X859" s="581">
        <v>0</v>
      </c>
      <c r="Y859" s="580"/>
      <c r="Z859" s="581">
        <v>250</v>
      </c>
      <c r="AA859" s="580"/>
      <c r="AB859" s="580"/>
      <c r="AC859" s="580"/>
      <c r="AD859" s="581">
        <v>0</v>
      </c>
      <c r="AE859" s="580"/>
      <c r="AF859" s="581">
        <v>0</v>
      </c>
      <c r="AG859" s="580"/>
      <c r="AH859" s="587"/>
      <c r="AI859" s="580"/>
      <c r="AJ859" s="581">
        <v>0</v>
      </c>
    </row>
    <row r="860" spans="1:36">
      <c r="A860" s="580"/>
      <c r="B860" s="580"/>
      <c r="C860" s="580"/>
      <c r="D860" s="580" t="s">
        <v>4540</v>
      </c>
      <c r="E860" s="580"/>
      <c r="F860" s="580" t="s">
        <v>4519</v>
      </c>
      <c r="G860" s="580"/>
      <c r="H860" s="580" t="s">
        <v>2622</v>
      </c>
      <c r="I860" s="580"/>
      <c r="J860" s="580" t="s">
        <v>4541</v>
      </c>
      <c r="K860" s="580"/>
      <c r="L860" s="580"/>
      <c r="M860" s="580"/>
      <c r="N860" s="580"/>
      <c r="O860" s="580"/>
      <c r="P860" s="581"/>
      <c r="Q860" s="580"/>
      <c r="R860" s="581"/>
      <c r="S860" s="580"/>
      <c r="T860" s="581">
        <v>250</v>
      </c>
      <c r="U860" s="580"/>
      <c r="V860" s="581">
        <v>0</v>
      </c>
      <c r="W860" s="580"/>
      <c r="X860" s="581">
        <v>0</v>
      </c>
      <c r="Y860" s="580"/>
      <c r="Z860" s="581">
        <v>250</v>
      </c>
      <c r="AA860" s="580"/>
      <c r="AB860" s="580"/>
      <c r="AC860" s="580"/>
      <c r="AD860" s="581">
        <v>0</v>
      </c>
      <c r="AE860" s="580"/>
      <c r="AF860" s="581">
        <v>0</v>
      </c>
      <c r="AG860" s="580"/>
      <c r="AH860" s="587"/>
      <c r="AI860" s="580"/>
      <c r="AJ860" s="581">
        <v>0</v>
      </c>
    </row>
    <row r="861" spans="1:36">
      <c r="A861" s="580"/>
      <c r="B861" s="580"/>
      <c r="C861" s="580"/>
      <c r="D861" s="580" t="s">
        <v>4542</v>
      </c>
      <c r="E861" s="580"/>
      <c r="F861" s="580" t="s">
        <v>4519</v>
      </c>
      <c r="G861" s="580"/>
      <c r="H861" s="580" t="s">
        <v>725</v>
      </c>
      <c r="I861" s="580"/>
      <c r="J861" s="580" t="s">
        <v>4543</v>
      </c>
      <c r="K861" s="580"/>
      <c r="L861" s="580"/>
      <c r="M861" s="580"/>
      <c r="N861" s="580"/>
      <c r="O861" s="580"/>
      <c r="P861" s="581"/>
      <c r="Q861" s="580"/>
      <c r="R861" s="581"/>
      <c r="S861" s="580"/>
      <c r="T861" s="581">
        <v>250</v>
      </c>
      <c r="U861" s="580"/>
      <c r="V861" s="581">
        <v>0</v>
      </c>
      <c r="W861" s="580"/>
      <c r="X861" s="581">
        <v>0</v>
      </c>
      <c r="Y861" s="580"/>
      <c r="Z861" s="581">
        <v>250</v>
      </c>
      <c r="AA861" s="580"/>
      <c r="AB861" s="580"/>
      <c r="AC861" s="580"/>
      <c r="AD861" s="581">
        <v>0</v>
      </c>
      <c r="AE861" s="580"/>
      <c r="AF861" s="581">
        <v>0</v>
      </c>
      <c r="AG861" s="580"/>
      <c r="AH861" s="587"/>
      <c r="AI861" s="580"/>
      <c r="AJ861" s="581">
        <v>0</v>
      </c>
    </row>
    <row r="862" spans="1:36">
      <c r="A862" s="580"/>
      <c r="B862" s="580"/>
      <c r="C862" s="580"/>
      <c r="D862" s="580" t="s">
        <v>4544</v>
      </c>
      <c r="E862" s="580"/>
      <c r="F862" s="580" t="s">
        <v>4519</v>
      </c>
      <c r="G862" s="580"/>
      <c r="H862" s="580" t="s">
        <v>696</v>
      </c>
      <c r="I862" s="580"/>
      <c r="J862" s="580" t="s">
        <v>4545</v>
      </c>
      <c r="K862" s="580"/>
      <c r="L862" s="580"/>
      <c r="M862" s="580"/>
      <c r="N862" s="580"/>
      <c r="O862" s="580"/>
      <c r="P862" s="581"/>
      <c r="Q862" s="580"/>
      <c r="R862" s="581"/>
      <c r="S862" s="580"/>
      <c r="T862" s="581">
        <v>250</v>
      </c>
      <c r="U862" s="580"/>
      <c r="V862" s="581">
        <v>0</v>
      </c>
      <c r="W862" s="580"/>
      <c r="X862" s="581">
        <v>0</v>
      </c>
      <c r="Y862" s="580"/>
      <c r="Z862" s="581">
        <v>250</v>
      </c>
      <c r="AA862" s="580"/>
      <c r="AB862" s="580"/>
      <c r="AC862" s="580"/>
      <c r="AD862" s="581">
        <v>0</v>
      </c>
      <c r="AE862" s="580"/>
      <c r="AF862" s="581">
        <v>0</v>
      </c>
      <c r="AG862" s="580"/>
      <c r="AH862" s="587"/>
      <c r="AI862" s="580"/>
      <c r="AJ862" s="581">
        <v>0</v>
      </c>
    </row>
    <row r="863" spans="1:36">
      <c r="A863" s="580"/>
      <c r="B863" s="580"/>
      <c r="C863" s="580"/>
      <c r="D863" s="580" t="s">
        <v>4546</v>
      </c>
      <c r="E863" s="580"/>
      <c r="F863" s="580" t="s">
        <v>4519</v>
      </c>
      <c r="G863" s="580"/>
      <c r="H863" s="580" t="s">
        <v>701</v>
      </c>
      <c r="I863" s="580"/>
      <c r="J863" s="580" t="s">
        <v>4547</v>
      </c>
      <c r="K863" s="580"/>
      <c r="L863" s="580"/>
      <c r="M863" s="580"/>
      <c r="N863" s="580"/>
      <c r="O863" s="580"/>
      <c r="P863" s="581"/>
      <c r="Q863" s="580"/>
      <c r="R863" s="581"/>
      <c r="S863" s="580"/>
      <c r="T863" s="581">
        <v>250</v>
      </c>
      <c r="U863" s="580"/>
      <c r="V863" s="581">
        <v>0</v>
      </c>
      <c r="W863" s="580"/>
      <c r="X863" s="581">
        <v>0</v>
      </c>
      <c r="Y863" s="580"/>
      <c r="Z863" s="581">
        <v>250</v>
      </c>
      <c r="AA863" s="580"/>
      <c r="AB863" s="580"/>
      <c r="AC863" s="580"/>
      <c r="AD863" s="581">
        <v>0</v>
      </c>
      <c r="AE863" s="580"/>
      <c r="AF863" s="581">
        <v>0</v>
      </c>
      <c r="AG863" s="580"/>
      <c r="AH863" s="587"/>
      <c r="AI863" s="580"/>
      <c r="AJ863" s="581">
        <v>0</v>
      </c>
    </row>
    <row r="864" spans="1:36">
      <c r="A864" s="580"/>
      <c r="B864" s="580"/>
      <c r="C864" s="580"/>
      <c r="D864" s="580" t="s">
        <v>4548</v>
      </c>
      <c r="E864" s="580"/>
      <c r="F864" s="580" t="s">
        <v>4519</v>
      </c>
      <c r="G864" s="580"/>
      <c r="H864" s="580" t="s">
        <v>4549</v>
      </c>
      <c r="I864" s="580"/>
      <c r="J864" s="580" t="s">
        <v>4550</v>
      </c>
      <c r="K864" s="580"/>
      <c r="L864" s="580"/>
      <c r="M864" s="580"/>
      <c r="N864" s="580"/>
      <c r="O864" s="580"/>
      <c r="P864" s="581"/>
      <c r="Q864" s="580"/>
      <c r="R864" s="581"/>
      <c r="S864" s="580"/>
      <c r="T864" s="581">
        <v>0</v>
      </c>
      <c r="U864" s="580"/>
      <c r="V864" s="581">
        <v>0</v>
      </c>
      <c r="W864" s="580"/>
      <c r="X864" s="581">
        <v>0</v>
      </c>
      <c r="Y864" s="580"/>
      <c r="Z864" s="581">
        <v>0</v>
      </c>
      <c r="AA864" s="580"/>
      <c r="AB864" s="580"/>
      <c r="AC864" s="580"/>
      <c r="AD864" s="581">
        <v>0</v>
      </c>
      <c r="AE864" s="580"/>
      <c r="AF864" s="581">
        <v>0</v>
      </c>
      <c r="AG864" s="580"/>
      <c r="AH864" s="587"/>
      <c r="AI864" s="580"/>
      <c r="AJ864" s="581">
        <v>0</v>
      </c>
    </row>
    <row r="865" spans="1:36">
      <c r="A865" s="580"/>
      <c r="B865" s="580"/>
      <c r="C865" s="580"/>
      <c r="D865" s="580" t="s">
        <v>4551</v>
      </c>
      <c r="E865" s="580"/>
      <c r="F865" s="580" t="s">
        <v>4519</v>
      </c>
      <c r="G865" s="580"/>
      <c r="H865" s="580" t="s">
        <v>2624</v>
      </c>
      <c r="I865" s="580"/>
      <c r="J865" s="580" t="s">
        <v>4552</v>
      </c>
      <c r="K865" s="580"/>
      <c r="L865" s="580"/>
      <c r="M865" s="580"/>
      <c r="N865" s="580"/>
      <c r="O865" s="580"/>
      <c r="P865" s="581"/>
      <c r="Q865" s="580"/>
      <c r="R865" s="581"/>
      <c r="S865" s="580"/>
      <c r="T865" s="581">
        <v>220</v>
      </c>
      <c r="U865" s="580"/>
      <c r="V865" s="581">
        <v>0</v>
      </c>
      <c r="W865" s="580"/>
      <c r="X865" s="581">
        <v>0</v>
      </c>
      <c r="Y865" s="580"/>
      <c r="Z865" s="581">
        <v>220</v>
      </c>
      <c r="AA865" s="580"/>
      <c r="AB865" s="580"/>
      <c r="AC865" s="580"/>
      <c r="AD865" s="581">
        <v>0</v>
      </c>
      <c r="AE865" s="580"/>
      <c r="AF865" s="581">
        <v>0</v>
      </c>
      <c r="AG865" s="580"/>
      <c r="AH865" s="587"/>
      <c r="AI865" s="580"/>
      <c r="AJ865" s="581">
        <v>0</v>
      </c>
    </row>
    <row r="866" spans="1:36">
      <c r="A866" s="580"/>
      <c r="B866" s="580"/>
      <c r="C866" s="580"/>
      <c r="D866" s="580" t="s">
        <v>4553</v>
      </c>
      <c r="E866" s="580"/>
      <c r="F866" s="580" t="s">
        <v>4519</v>
      </c>
      <c r="G866" s="580"/>
      <c r="H866" s="580" t="s">
        <v>2625</v>
      </c>
      <c r="I866" s="580"/>
      <c r="J866" s="580" t="s">
        <v>4554</v>
      </c>
      <c r="K866" s="580"/>
      <c r="L866" s="580"/>
      <c r="M866" s="580"/>
      <c r="N866" s="580"/>
      <c r="O866" s="580"/>
      <c r="P866" s="581"/>
      <c r="Q866" s="580"/>
      <c r="R866" s="581"/>
      <c r="S866" s="580"/>
      <c r="T866" s="581">
        <v>250</v>
      </c>
      <c r="U866" s="580"/>
      <c r="V866" s="581">
        <v>0</v>
      </c>
      <c r="W866" s="580"/>
      <c r="X866" s="581">
        <v>0</v>
      </c>
      <c r="Y866" s="580"/>
      <c r="Z866" s="581">
        <v>250</v>
      </c>
      <c r="AA866" s="580"/>
      <c r="AB866" s="580"/>
      <c r="AC866" s="580"/>
      <c r="AD866" s="581">
        <v>0</v>
      </c>
      <c r="AE866" s="580"/>
      <c r="AF866" s="581">
        <v>0</v>
      </c>
      <c r="AG866" s="580"/>
      <c r="AH866" s="587"/>
      <c r="AI866" s="580"/>
      <c r="AJ866" s="581">
        <v>0</v>
      </c>
    </row>
    <row r="867" spans="1:36">
      <c r="A867" s="580"/>
      <c r="B867" s="580"/>
      <c r="C867" s="580"/>
      <c r="D867" s="580" t="s">
        <v>4555</v>
      </c>
      <c r="E867" s="580"/>
      <c r="F867" s="580" t="s">
        <v>4519</v>
      </c>
      <c r="G867" s="580"/>
      <c r="H867" s="580" t="s">
        <v>776</v>
      </c>
      <c r="I867" s="580"/>
      <c r="J867" s="580" t="s">
        <v>4556</v>
      </c>
      <c r="K867" s="580"/>
      <c r="L867" s="580"/>
      <c r="M867" s="580"/>
      <c r="N867" s="580"/>
      <c r="O867" s="580"/>
      <c r="P867" s="581"/>
      <c r="Q867" s="580"/>
      <c r="R867" s="581"/>
      <c r="S867" s="580"/>
      <c r="T867" s="581">
        <v>250</v>
      </c>
      <c r="U867" s="580"/>
      <c r="V867" s="581">
        <v>0</v>
      </c>
      <c r="W867" s="580"/>
      <c r="X867" s="581">
        <v>0</v>
      </c>
      <c r="Y867" s="580"/>
      <c r="Z867" s="581">
        <v>250</v>
      </c>
      <c r="AA867" s="580"/>
      <c r="AB867" s="580"/>
      <c r="AC867" s="580"/>
      <c r="AD867" s="581">
        <v>0</v>
      </c>
      <c r="AE867" s="580"/>
      <c r="AF867" s="581">
        <v>0</v>
      </c>
      <c r="AG867" s="580"/>
      <c r="AH867" s="587"/>
      <c r="AI867" s="580"/>
      <c r="AJ867" s="581">
        <v>0</v>
      </c>
    </row>
    <row r="868" spans="1:36">
      <c r="A868" s="580"/>
      <c r="B868" s="580"/>
      <c r="C868" s="580"/>
      <c r="D868" s="580" t="s">
        <v>4557</v>
      </c>
      <c r="E868" s="580"/>
      <c r="F868" s="580" t="s">
        <v>4519</v>
      </c>
      <c r="G868" s="580"/>
      <c r="H868" s="580" t="s">
        <v>779</v>
      </c>
      <c r="I868" s="580"/>
      <c r="J868" s="580" t="s">
        <v>4558</v>
      </c>
      <c r="K868" s="580"/>
      <c r="L868" s="580"/>
      <c r="M868" s="580"/>
      <c r="N868" s="580"/>
      <c r="O868" s="580"/>
      <c r="P868" s="581"/>
      <c r="Q868" s="580"/>
      <c r="R868" s="581"/>
      <c r="S868" s="580"/>
      <c r="T868" s="581">
        <v>250</v>
      </c>
      <c r="U868" s="580"/>
      <c r="V868" s="581">
        <v>0</v>
      </c>
      <c r="W868" s="580"/>
      <c r="X868" s="581">
        <v>0</v>
      </c>
      <c r="Y868" s="580"/>
      <c r="Z868" s="581">
        <v>250</v>
      </c>
      <c r="AA868" s="580"/>
      <c r="AB868" s="580"/>
      <c r="AC868" s="580"/>
      <c r="AD868" s="581">
        <v>0</v>
      </c>
      <c r="AE868" s="580"/>
      <c r="AF868" s="581">
        <v>0</v>
      </c>
      <c r="AG868" s="580"/>
      <c r="AH868" s="587"/>
      <c r="AI868" s="580"/>
      <c r="AJ868" s="581">
        <v>0</v>
      </c>
    </row>
    <row r="869" spans="1:36">
      <c r="A869" s="580"/>
      <c r="B869" s="580"/>
      <c r="C869" s="580"/>
      <c r="D869" s="580" t="s">
        <v>4559</v>
      </c>
      <c r="E869" s="580"/>
      <c r="F869" s="580" t="s">
        <v>4519</v>
      </c>
      <c r="G869" s="580"/>
      <c r="H869" s="580" t="s">
        <v>2648</v>
      </c>
      <c r="I869" s="580"/>
      <c r="J869" s="580" t="s">
        <v>4560</v>
      </c>
      <c r="K869" s="580"/>
      <c r="L869" s="580"/>
      <c r="M869" s="580"/>
      <c r="N869" s="580"/>
      <c r="O869" s="580"/>
      <c r="P869" s="581"/>
      <c r="Q869" s="580"/>
      <c r="R869" s="581"/>
      <c r="S869" s="580"/>
      <c r="T869" s="581">
        <v>220</v>
      </c>
      <c r="U869" s="580"/>
      <c r="V869" s="581">
        <v>0</v>
      </c>
      <c r="W869" s="580"/>
      <c r="X869" s="581">
        <v>0</v>
      </c>
      <c r="Y869" s="580"/>
      <c r="Z869" s="581">
        <v>220</v>
      </c>
      <c r="AA869" s="580"/>
      <c r="AB869" s="580"/>
      <c r="AC869" s="580"/>
      <c r="AD869" s="581">
        <v>0</v>
      </c>
      <c r="AE869" s="580"/>
      <c r="AF869" s="581">
        <v>0</v>
      </c>
      <c r="AG869" s="580"/>
      <c r="AH869" s="587"/>
      <c r="AI869" s="580"/>
      <c r="AJ869" s="581">
        <v>0</v>
      </c>
    </row>
    <row r="870" spans="1:36">
      <c r="A870" s="580"/>
      <c r="B870" s="580"/>
      <c r="C870" s="580"/>
      <c r="D870" s="580" t="s">
        <v>4561</v>
      </c>
      <c r="E870" s="580"/>
      <c r="F870" s="580" t="s">
        <v>4519</v>
      </c>
      <c r="G870" s="580"/>
      <c r="H870" s="580" t="s">
        <v>4562</v>
      </c>
      <c r="I870" s="580"/>
      <c r="J870" s="580" t="s">
        <v>4563</v>
      </c>
      <c r="K870" s="580"/>
      <c r="L870" s="580"/>
      <c r="M870" s="580"/>
      <c r="N870" s="580"/>
      <c r="O870" s="580"/>
      <c r="P870" s="581"/>
      <c r="Q870" s="580"/>
      <c r="R870" s="581"/>
      <c r="S870" s="580"/>
      <c r="T870" s="581">
        <v>220</v>
      </c>
      <c r="U870" s="580"/>
      <c r="V870" s="581">
        <v>0</v>
      </c>
      <c r="W870" s="580"/>
      <c r="X870" s="581">
        <v>0</v>
      </c>
      <c r="Y870" s="580"/>
      <c r="Z870" s="581">
        <v>220</v>
      </c>
      <c r="AA870" s="580"/>
      <c r="AB870" s="580"/>
      <c r="AC870" s="580"/>
      <c r="AD870" s="581">
        <v>0</v>
      </c>
      <c r="AE870" s="580"/>
      <c r="AF870" s="581">
        <v>0</v>
      </c>
      <c r="AG870" s="580"/>
      <c r="AH870" s="587"/>
      <c r="AI870" s="580"/>
      <c r="AJ870" s="581">
        <v>0</v>
      </c>
    </row>
    <row r="871" spans="1:36">
      <c r="A871" s="580"/>
      <c r="B871" s="580"/>
      <c r="C871" s="580"/>
      <c r="D871" s="580" t="s">
        <v>4564</v>
      </c>
      <c r="E871" s="580"/>
      <c r="F871" s="580" t="s">
        <v>4519</v>
      </c>
      <c r="G871" s="580"/>
      <c r="H871" s="580" t="s">
        <v>4565</v>
      </c>
      <c r="I871" s="580"/>
      <c r="J871" s="580" t="s">
        <v>4566</v>
      </c>
      <c r="K871" s="580"/>
      <c r="L871" s="580"/>
      <c r="M871" s="580"/>
      <c r="N871" s="580"/>
      <c r="O871" s="580"/>
      <c r="P871" s="581"/>
      <c r="Q871" s="580"/>
      <c r="R871" s="581"/>
      <c r="S871" s="580"/>
      <c r="T871" s="581">
        <v>250</v>
      </c>
      <c r="U871" s="580"/>
      <c r="V871" s="581">
        <v>0</v>
      </c>
      <c r="W871" s="580"/>
      <c r="X871" s="581">
        <v>0</v>
      </c>
      <c r="Y871" s="580"/>
      <c r="Z871" s="581">
        <v>250</v>
      </c>
      <c r="AA871" s="580"/>
      <c r="AB871" s="580"/>
      <c r="AC871" s="580"/>
      <c r="AD871" s="581">
        <v>0</v>
      </c>
      <c r="AE871" s="580"/>
      <c r="AF871" s="581">
        <v>0</v>
      </c>
      <c r="AG871" s="580"/>
      <c r="AH871" s="587"/>
      <c r="AI871" s="580"/>
      <c r="AJ871" s="581">
        <v>0</v>
      </c>
    </row>
    <row r="872" spans="1:36">
      <c r="A872" s="580"/>
      <c r="B872" s="580"/>
      <c r="C872" s="580"/>
      <c r="D872" s="580" t="s">
        <v>4567</v>
      </c>
      <c r="E872" s="580"/>
      <c r="F872" s="580" t="s">
        <v>4519</v>
      </c>
      <c r="G872" s="580"/>
      <c r="H872" s="580" t="s">
        <v>4568</v>
      </c>
      <c r="I872" s="580"/>
      <c r="J872" s="580" t="s">
        <v>4569</v>
      </c>
      <c r="K872" s="580"/>
      <c r="L872" s="580"/>
      <c r="M872" s="580"/>
      <c r="N872" s="580"/>
      <c r="O872" s="580"/>
      <c r="P872" s="581"/>
      <c r="Q872" s="580"/>
      <c r="R872" s="581"/>
      <c r="S872" s="580"/>
      <c r="T872" s="581">
        <v>220</v>
      </c>
      <c r="U872" s="580"/>
      <c r="V872" s="581">
        <v>0</v>
      </c>
      <c r="W872" s="580"/>
      <c r="X872" s="581">
        <v>0</v>
      </c>
      <c r="Y872" s="580"/>
      <c r="Z872" s="581">
        <v>220</v>
      </c>
      <c r="AA872" s="580"/>
      <c r="AB872" s="580"/>
      <c r="AC872" s="580"/>
      <c r="AD872" s="581">
        <v>0</v>
      </c>
      <c r="AE872" s="580"/>
      <c r="AF872" s="581">
        <v>0</v>
      </c>
      <c r="AG872" s="580"/>
      <c r="AH872" s="587"/>
      <c r="AI872" s="580"/>
      <c r="AJ872" s="581">
        <v>0</v>
      </c>
    </row>
    <row r="873" spans="1:36">
      <c r="A873" s="580"/>
      <c r="B873" s="580"/>
      <c r="C873" s="580"/>
      <c r="D873" s="580" t="s">
        <v>4570</v>
      </c>
      <c r="E873" s="580"/>
      <c r="F873" s="580" t="s">
        <v>4519</v>
      </c>
      <c r="G873" s="580"/>
      <c r="H873" s="580" t="s">
        <v>4571</v>
      </c>
      <c r="I873" s="580"/>
      <c r="J873" s="580" t="s">
        <v>4572</v>
      </c>
      <c r="K873" s="580"/>
      <c r="L873" s="580"/>
      <c r="M873" s="580"/>
      <c r="N873" s="580"/>
      <c r="O873" s="580"/>
      <c r="P873" s="581"/>
      <c r="Q873" s="580"/>
      <c r="R873" s="581"/>
      <c r="S873" s="580"/>
      <c r="T873" s="581">
        <v>0</v>
      </c>
      <c r="U873" s="580"/>
      <c r="V873" s="581">
        <v>0</v>
      </c>
      <c r="W873" s="580"/>
      <c r="X873" s="581">
        <v>0</v>
      </c>
      <c r="Y873" s="580"/>
      <c r="Z873" s="581">
        <v>0</v>
      </c>
      <c r="AA873" s="580"/>
      <c r="AB873" s="580"/>
      <c r="AC873" s="580"/>
      <c r="AD873" s="581">
        <v>0</v>
      </c>
      <c r="AE873" s="580"/>
      <c r="AF873" s="581">
        <v>0</v>
      </c>
      <c r="AG873" s="580"/>
      <c r="AH873" s="587"/>
      <c r="AI873" s="580"/>
      <c r="AJ873" s="581">
        <v>0</v>
      </c>
    </row>
    <row r="874" spans="1:36">
      <c r="A874" s="580"/>
      <c r="B874" s="580"/>
      <c r="C874" s="580"/>
      <c r="D874" s="580" t="s">
        <v>4573</v>
      </c>
      <c r="E874" s="580"/>
      <c r="F874" s="580" t="s">
        <v>4519</v>
      </c>
      <c r="G874" s="580"/>
      <c r="H874" s="580" t="s">
        <v>4574</v>
      </c>
      <c r="I874" s="580"/>
      <c r="J874" s="580" t="s">
        <v>4575</v>
      </c>
      <c r="K874" s="580"/>
      <c r="L874" s="580"/>
      <c r="M874" s="580"/>
      <c r="N874" s="580"/>
      <c r="O874" s="580"/>
      <c r="P874" s="581"/>
      <c r="Q874" s="580"/>
      <c r="R874" s="581"/>
      <c r="S874" s="580"/>
      <c r="T874" s="581">
        <v>250</v>
      </c>
      <c r="U874" s="580"/>
      <c r="V874" s="581">
        <v>0</v>
      </c>
      <c r="W874" s="580"/>
      <c r="X874" s="581">
        <v>0</v>
      </c>
      <c r="Y874" s="580"/>
      <c r="Z874" s="581">
        <v>250</v>
      </c>
      <c r="AA874" s="580"/>
      <c r="AB874" s="580"/>
      <c r="AC874" s="580"/>
      <c r="AD874" s="581">
        <v>0</v>
      </c>
      <c r="AE874" s="580"/>
      <c r="AF874" s="581">
        <v>0</v>
      </c>
      <c r="AG874" s="580"/>
      <c r="AH874" s="587"/>
      <c r="AI874" s="580"/>
      <c r="AJ874" s="581">
        <v>0</v>
      </c>
    </row>
    <row r="875" spans="1:36">
      <c r="A875" s="580"/>
      <c r="B875" s="580"/>
      <c r="C875" s="580"/>
      <c r="D875" s="580" t="s">
        <v>4576</v>
      </c>
      <c r="E875" s="580"/>
      <c r="F875" s="580" t="s">
        <v>4519</v>
      </c>
      <c r="G875" s="580"/>
      <c r="H875" s="580" t="s">
        <v>2628</v>
      </c>
      <c r="I875" s="580"/>
      <c r="J875" s="580" t="s">
        <v>4577</v>
      </c>
      <c r="K875" s="580"/>
      <c r="L875" s="580"/>
      <c r="M875" s="580"/>
      <c r="N875" s="580"/>
      <c r="O875" s="580"/>
      <c r="P875" s="581"/>
      <c r="Q875" s="580"/>
      <c r="R875" s="581"/>
      <c r="S875" s="580"/>
      <c r="T875" s="581">
        <v>250</v>
      </c>
      <c r="U875" s="580"/>
      <c r="V875" s="581">
        <v>0</v>
      </c>
      <c r="W875" s="580"/>
      <c r="X875" s="581">
        <v>0</v>
      </c>
      <c r="Y875" s="580"/>
      <c r="Z875" s="581">
        <v>250</v>
      </c>
      <c r="AA875" s="580"/>
      <c r="AB875" s="580"/>
      <c r="AC875" s="580"/>
      <c r="AD875" s="581">
        <v>0</v>
      </c>
      <c r="AE875" s="580"/>
      <c r="AF875" s="581">
        <v>0</v>
      </c>
      <c r="AG875" s="580"/>
      <c r="AH875" s="587"/>
      <c r="AI875" s="580"/>
      <c r="AJ875" s="581">
        <v>0</v>
      </c>
    </row>
    <row r="876" spans="1:36">
      <c r="A876" s="580"/>
      <c r="B876" s="580"/>
      <c r="C876" s="580"/>
      <c r="D876" s="580" t="s">
        <v>4578</v>
      </c>
      <c r="E876" s="580"/>
      <c r="F876" s="580" t="s">
        <v>4519</v>
      </c>
      <c r="G876" s="580"/>
      <c r="H876" s="580" t="s">
        <v>2629</v>
      </c>
      <c r="I876" s="580"/>
      <c r="J876" s="580" t="s">
        <v>4579</v>
      </c>
      <c r="K876" s="580"/>
      <c r="L876" s="580"/>
      <c r="M876" s="580"/>
      <c r="N876" s="580"/>
      <c r="O876" s="580"/>
      <c r="P876" s="581"/>
      <c r="Q876" s="580"/>
      <c r="R876" s="581"/>
      <c r="S876" s="580"/>
      <c r="T876" s="581">
        <v>0</v>
      </c>
      <c r="U876" s="580"/>
      <c r="V876" s="581">
        <v>0</v>
      </c>
      <c r="W876" s="580"/>
      <c r="X876" s="581">
        <v>0</v>
      </c>
      <c r="Y876" s="580"/>
      <c r="Z876" s="581">
        <v>0</v>
      </c>
      <c r="AA876" s="580"/>
      <c r="AB876" s="580"/>
      <c r="AC876" s="580"/>
      <c r="AD876" s="581">
        <v>0</v>
      </c>
      <c r="AE876" s="580"/>
      <c r="AF876" s="581">
        <v>0</v>
      </c>
      <c r="AG876" s="580"/>
      <c r="AH876" s="587"/>
      <c r="AI876" s="580"/>
      <c r="AJ876" s="581">
        <v>0</v>
      </c>
    </row>
    <row r="877" spans="1:36">
      <c r="A877" s="580"/>
      <c r="B877" s="580"/>
      <c r="C877" s="580"/>
      <c r="D877" s="580" t="s">
        <v>4580</v>
      </c>
      <c r="E877" s="580"/>
      <c r="F877" s="580" t="s">
        <v>4519</v>
      </c>
      <c r="G877" s="580"/>
      <c r="H877" s="580" t="s">
        <v>2630</v>
      </c>
      <c r="I877" s="580"/>
      <c r="J877" s="580" t="s">
        <v>4581</v>
      </c>
      <c r="K877" s="580"/>
      <c r="L877" s="580"/>
      <c r="M877" s="580"/>
      <c r="N877" s="580"/>
      <c r="O877" s="580"/>
      <c r="P877" s="581"/>
      <c r="Q877" s="580"/>
      <c r="R877" s="581"/>
      <c r="S877" s="580"/>
      <c r="T877" s="581">
        <v>0</v>
      </c>
      <c r="U877" s="580"/>
      <c r="V877" s="581">
        <v>0</v>
      </c>
      <c r="W877" s="580"/>
      <c r="X877" s="581">
        <v>0</v>
      </c>
      <c r="Y877" s="580"/>
      <c r="Z877" s="581">
        <v>0</v>
      </c>
      <c r="AA877" s="580"/>
      <c r="AB877" s="580"/>
      <c r="AC877" s="580"/>
      <c r="AD877" s="581">
        <v>0</v>
      </c>
      <c r="AE877" s="580"/>
      <c r="AF877" s="581">
        <v>0</v>
      </c>
      <c r="AG877" s="580"/>
      <c r="AH877" s="587"/>
      <c r="AI877" s="580"/>
      <c r="AJ877" s="581">
        <v>0</v>
      </c>
    </row>
    <row r="878" spans="1:36">
      <c r="A878" s="580"/>
      <c r="B878" s="580"/>
      <c r="C878" s="580"/>
      <c r="D878" s="580" t="s">
        <v>4582</v>
      </c>
      <c r="E878" s="580"/>
      <c r="F878" s="580" t="s">
        <v>4519</v>
      </c>
      <c r="G878" s="580"/>
      <c r="H878" s="580" t="s">
        <v>828</v>
      </c>
      <c r="I878" s="580"/>
      <c r="J878" s="580" t="s">
        <v>4583</v>
      </c>
      <c r="K878" s="580"/>
      <c r="L878" s="580"/>
      <c r="M878" s="580"/>
      <c r="N878" s="580"/>
      <c r="O878" s="580"/>
      <c r="P878" s="581"/>
      <c r="Q878" s="580"/>
      <c r="R878" s="581"/>
      <c r="S878" s="580"/>
      <c r="T878" s="581">
        <v>250</v>
      </c>
      <c r="U878" s="580"/>
      <c r="V878" s="581">
        <v>0</v>
      </c>
      <c r="W878" s="580"/>
      <c r="X878" s="581">
        <v>0</v>
      </c>
      <c r="Y878" s="580"/>
      <c r="Z878" s="581">
        <v>250</v>
      </c>
      <c r="AA878" s="580"/>
      <c r="AB878" s="580"/>
      <c r="AC878" s="580"/>
      <c r="AD878" s="581">
        <v>0</v>
      </c>
      <c r="AE878" s="580"/>
      <c r="AF878" s="581">
        <v>0</v>
      </c>
      <c r="AG878" s="580"/>
      <c r="AH878" s="587"/>
      <c r="AI878" s="580"/>
      <c r="AJ878" s="581">
        <v>0</v>
      </c>
    </row>
    <row r="879" spans="1:36">
      <c r="A879" s="580"/>
      <c r="B879" s="580"/>
      <c r="C879" s="580"/>
      <c r="D879" s="580" t="s">
        <v>4584</v>
      </c>
      <c r="E879" s="580"/>
      <c r="F879" s="580" t="s">
        <v>4519</v>
      </c>
      <c r="G879" s="580"/>
      <c r="H879" s="580" t="s">
        <v>4585</v>
      </c>
      <c r="I879" s="580"/>
      <c r="J879" s="580" t="s">
        <v>4586</v>
      </c>
      <c r="K879" s="580"/>
      <c r="L879" s="580"/>
      <c r="M879" s="580"/>
      <c r="N879" s="580"/>
      <c r="O879" s="580"/>
      <c r="P879" s="581"/>
      <c r="Q879" s="580"/>
      <c r="R879" s="581"/>
      <c r="S879" s="580"/>
      <c r="T879" s="581">
        <v>0</v>
      </c>
      <c r="U879" s="580"/>
      <c r="V879" s="581">
        <v>0</v>
      </c>
      <c r="W879" s="580"/>
      <c r="X879" s="581">
        <v>0</v>
      </c>
      <c r="Y879" s="580"/>
      <c r="Z879" s="581">
        <v>0</v>
      </c>
      <c r="AA879" s="580"/>
      <c r="AB879" s="580"/>
      <c r="AC879" s="580"/>
      <c r="AD879" s="581">
        <v>0</v>
      </c>
      <c r="AE879" s="580"/>
      <c r="AF879" s="581">
        <v>0</v>
      </c>
      <c r="AG879" s="580"/>
      <c r="AH879" s="587"/>
      <c r="AI879" s="580"/>
      <c r="AJ879" s="581">
        <v>0</v>
      </c>
    </row>
    <row r="880" spans="1:36">
      <c r="A880" s="580"/>
      <c r="B880" s="580"/>
      <c r="C880" s="580"/>
      <c r="D880" s="580" t="s">
        <v>4587</v>
      </c>
      <c r="E880" s="580"/>
      <c r="F880" s="580" t="s">
        <v>4519</v>
      </c>
      <c r="G880" s="580"/>
      <c r="H880" s="580" t="s">
        <v>839</v>
      </c>
      <c r="I880" s="580"/>
      <c r="J880" s="580" t="s">
        <v>4588</v>
      </c>
      <c r="K880" s="580"/>
      <c r="L880" s="580"/>
      <c r="M880" s="580"/>
      <c r="N880" s="580"/>
      <c r="O880" s="580"/>
      <c r="P880" s="581"/>
      <c r="Q880" s="580"/>
      <c r="R880" s="581"/>
      <c r="S880" s="580"/>
      <c r="T880" s="581">
        <v>250</v>
      </c>
      <c r="U880" s="580"/>
      <c r="V880" s="581">
        <v>0</v>
      </c>
      <c r="W880" s="580"/>
      <c r="X880" s="581">
        <v>0</v>
      </c>
      <c r="Y880" s="580"/>
      <c r="Z880" s="581">
        <v>250</v>
      </c>
      <c r="AA880" s="580"/>
      <c r="AB880" s="580"/>
      <c r="AC880" s="580"/>
      <c r="AD880" s="581">
        <v>0</v>
      </c>
      <c r="AE880" s="580"/>
      <c r="AF880" s="581">
        <v>0</v>
      </c>
      <c r="AG880" s="580"/>
      <c r="AH880" s="587"/>
      <c r="AI880" s="580"/>
      <c r="AJ880" s="581">
        <v>0</v>
      </c>
    </row>
    <row r="881" spans="1:36">
      <c r="A881" s="580"/>
      <c r="B881" s="580"/>
      <c r="C881" s="580"/>
      <c r="D881" s="580" t="s">
        <v>4589</v>
      </c>
      <c r="E881" s="580"/>
      <c r="F881" s="580" t="s">
        <v>4519</v>
      </c>
      <c r="G881" s="580"/>
      <c r="H881" s="580" t="s">
        <v>2631</v>
      </c>
      <c r="I881" s="580"/>
      <c r="J881" s="580" t="s">
        <v>4590</v>
      </c>
      <c r="K881" s="580"/>
      <c r="L881" s="580"/>
      <c r="M881" s="580"/>
      <c r="N881" s="580"/>
      <c r="O881" s="580"/>
      <c r="P881" s="581"/>
      <c r="Q881" s="580"/>
      <c r="R881" s="581"/>
      <c r="S881" s="580"/>
      <c r="T881" s="581">
        <v>0</v>
      </c>
      <c r="U881" s="580"/>
      <c r="V881" s="581">
        <v>0</v>
      </c>
      <c r="W881" s="580"/>
      <c r="X881" s="581">
        <v>0</v>
      </c>
      <c r="Y881" s="580"/>
      <c r="Z881" s="581">
        <v>0</v>
      </c>
      <c r="AA881" s="580"/>
      <c r="AB881" s="580"/>
      <c r="AC881" s="580"/>
      <c r="AD881" s="581">
        <v>0</v>
      </c>
      <c r="AE881" s="580"/>
      <c r="AF881" s="581">
        <v>0</v>
      </c>
      <c r="AG881" s="580"/>
      <c r="AH881" s="587"/>
      <c r="AI881" s="580"/>
      <c r="AJ881" s="581">
        <v>0</v>
      </c>
    </row>
    <row r="882" spans="1:36">
      <c r="A882" s="580"/>
      <c r="B882" s="580"/>
      <c r="C882" s="580"/>
      <c r="D882" s="580" t="s">
        <v>4591</v>
      </c>
      <c r="E882" s="580"/>
      <c r="F882" s="580" t="s">
        <v>4519</v>
      </c>
      <c r="G882" s="580"/>
      <c r="H882" s="580" t="s">
        <v>2634</v>
      </c>
      <c r="I882" s="580"/>
      <c r="J882" s="580" t="s">
        <v>4592</v>
      </c>
      <c r="K882" s="580"/>
      <c r="L882" s="580"/>
      <c r="M882" s="580"/>
      <c r="N882" s="580"/>
      <c r="O882" s="580"/>
      <c r="P882" s="581"/>
      <c r="Q882" s="580"/>
      <c r="R882" s="581"/>
      <c r="S882" s="580"/>
      <c r="T882" s="581">
        <v>250</v>
      </c>
      <c r="U882" s="580"/>
      <c r="V882" s="581">
        <v>0</v>
      </c>
      <c r="W882" s="580"/>
      <c r="X882" s="581">
        <v>0</v>
      </c>
      <c r="Y882" s="580"/>
      <c r="Z882" s="581">
        <v>250</v>
      </c>
      <c r="AA882" s="580"/>
      <c r="AB882" s="580"/>
      <c r="AC882" s="580"/>
      <c r="AD882" s="581">
        <v>0</v>
      </c>
      <c r="AE882" s="580"/>
      <c r="AF882" s="581">
        <v>0</v>
      </c>
      <c r="AG882" s="580"/>
      <c r="AH882" s="587"/>
      <c r="AI882" s="580"/>
      <c r="AJ882" s="581">
        <v>0</v>
      </c>
    </row>
    <row r="883" spans="1:36">
      <c r="A883" s="580"/>
      <c r="B883" s="580"/>
      <c r="C883" s="580"/>
      <c r="D883" s="580" t="s">
        <v>4593</v>
      </c>
      <c r="E883" s="580"/>
      <c r="F883" s="580" t="s">
        <v>4519</v>
      </c>
      <c r="G883" s="580"/>
      <c r="H883" s="580" t="s">
        <v>2635</v>
      </c>
      <c r="I883" s="580"/>
      <c r="J883" s="580" t="s">
        <v>4594</v>
      </c>
      <c r="K883" s="580"/>
      <c r="L883" s="580"/>
      <c r="M883" s="580"/>
      <c r="N883" s="580"/>
      <c r="O883" s="580"/>
      <c r="P883" s="581"/>
      <c r="Q883" s="580"/>
      <c r="R883" s="581"/>
      <c r="S883" s="580"/>
      <c r="T883" s="581">
        <v>250</v>
      </c>
      <c r="U883" s="580"/>
      <c r="V883" s="581">
        <v>0</v>
      </c>
      <c r="W883" s="580"/>
      <c r="X883" s="581">
        <v>0</v>
      </c>
      <c r="Y883" s="580"/>
      <c r="Z883" s="581">
        <v>250</v>
      </c>
      <c r="AA883" s="580"/>
      <c r="AB883" s="580"/>
      <c r="AC883" s="580"/>
      <c r="AD883" s="581">
        <v>0</v>
      </c>
      <c r="AE883" s="580"/>
      <c r="AF883" s="581">
        <v>0</v>
      </c>
      <c r="AG883" s="580"/>
      <c r="AH883" s="587"/>
      <c r="AI883" s="580"/>
      <c r="AJ883" s="581">
        <v>0</v>
      </c>
    </row>
    <row r="884" spans="1:36">
      <c r="A884" s="580"/>
      <c r="B884" s="580"/>
      <c r="C884" s="580"/>
      <c r="D884" s="580" t="s">
        <v>4595</v>
      </c>
      <c r="E884" s="580"/>
      <c r="F884" s="580" t="s">
        <v>4519</v>
      </c>
      <c r="G884" s="580"/>
      <c r="H884" s="580" t="s">
        <v>2641</v>
      </c>
      <c r="I884" s="580"/>
      <c r="J884" s="580" t="s">
        <v>4596</v>
      </c>
      <c r="K884" s="580"/>
      <c r="L884" s="580"/>
      <c r="M884" s="580"/>
      <c r="N884" s="580"/>
      <c r="O884" s="580"/>
      <c r="P884" s="581"/>
      <c r="Q884" s="580"/>
      <c r="R884" s="581"/>
      <c r="S884" s="580"/>
      <c r="T884" s="581">
        <v>250</v>
      </c>
      <c r="U884" s="580"/>
      <c r="V884" s="581">
        <v>0</v>
      </c>
      <c r="W884" s="580"/>
      <c r="X884" s="581">
        <v>0</v>
      </c>
      <c r="Y884" s="580"/>
      <c r="Z884" s="581">
        <v>250</v>
      </c>
      <c r="AA884" s="580"/>
      <c r="AB884" s="580"/>
      <c r="AC884" s="580"/>
      <c r="AD884" s="581">
        <v>0</v>
      </c>
      <c r="AE884" s="580"/>
      <c r="AF884" s="581">
        <v>0</v>
      </c>
      <c r="AG884" s="580"/>
      <c r="AH884" s="587"/>
      <c r="AI884" s="580"/>
      <c r="AJ884" s="581">
        <v>0</v>
      </c>
    </row>
    <row r="885" spans="1:36">
      <c r="A885" s="580"/>
      <c r="B885" s="580"/>
      <c r="C885" s="580"/>
      <c r="D885" s="580" t="s">
        <v>4597</v>
      </c>
      <c r="E885" s="580"/>
      <c r="F885" s="580" t="s">
        <v>4519</v>
      </c>
      <c r="G885" s="580"/>
      <c r="H885" s="580" t="s">
        <v>2647</v>
      </c>
      <c r="I885" s="580"/>
      <c r="J885" s="580" t="s">
        <v>4598</v>
      </c>
      <c r="K885" s="580"/>
      <c r="L885" s="580"/>
      <c r="M885" s="580"/>
      <c r="N885" s="580"/>
      <c r="O885" s="580"/>
      <c r="P885" s="581"/>
      <c r="Q885" s="580"/>
      <c r="R885" s="581"/>
      <c r="S885" s="580"/>
      <c r="T885" s="581">
        <v>250</v>
      </c>
      <c r="U885" s="580"/>
      <c r="V885" s="581">
        <v>0</v>
      </c>
      <c r="W885" s="580"/>
      <c r="X885" s="581">
        <v>0</v>
      </c>
      <c r="Y885" s="580"/>
      <c r="Z885" s="581">
        <v>250</v>
      </c>
      <c r="AA885" s="580"/>
      <c r="AB885" s="580"/>
      <c r="AC885" s="580"/>
      <c r="AD885" s="581">
        <v>0</v>
      </c>
      <c r="AE885" s="580"/>
      <c r="AF885" s="581">
        <v>0</v>
      </c>
      <c r="AG885" s="580"/>
      <c r="AH885" s="587"/>
      <c r="AI885" s="580"/>
      <c r="AJ885" s="581">
        <v>0</v>
      </c>
    </row>
    <row r="886" spans="1:36">
      <c r="A886" s="580"/>
      <c r="B886" s="580"/>
      <c r="C886" s="580"/>
      <c r="D886" s="580" t="s">
        <v>4599</v>
      </c>
      <c r="E886" s="580"/>
      <c r="F886" s="580" t="s">
        <v>4519</v>
      </c>
      <c r="G886" s="580"/>
      <c r="H886" s="580" t="s">
        <v>4600</v>
      </c>
      <c r="I886" s="580"/>
      <c r="J886" s="580" t="s">
        <v>4601</v>
      </c>
      <c r="K886" s="580"/>
      <c r="L886" s="580"/>
      <c r="M886" s="580"/>
      <c r="N886" s="580"/>
      <c r="O886" s="580"/>
      <c r="P886" s="581"/>
      <c r="Q886" s="580"/>
      <c r="R886" s="581"/>
      <c r="S886" s="580"/>
      <c r="T886" s="581">
        <v>250</v>
      </c>
      <c r="U886" s="580"/>
      <c r="V886" s="581">
        <v>0</v>
      </c>
      <c r="W886" s="580"/>
      <c r="X886" s="581">
        <v>0</v>
      </c>
      <c r="Y886" s="580"/>
      <c r="Z886" s="581">
        <v>250</v>
      </c>
      <c r="AA886" s="580"/>
      <c r="AB886" s="580"/>
      <c r="AC886" s="580"/>
      <c r="AD886" s="581">
        <v>0</v>
      </c>
      <c r="AE886" s="580"/>
      <c r="AF886" s="581">
        <v>0</v>
      </c>
      <c r="AG886" s="580"/>
      <c r="AH886" s="587"/>
      <c r="AI886" s="580"/>
      <c r="AJ886" s="581">
        <v>0</v>
      </c>
    </row>
    <row r="887" spans="1:36">
      <c r="A887" s="580"/>
      <c r="B887" s="580"/>
      <c r="C887" s="580"/>
      <c r="D887" s="580" t="s">
        <v>4602</v>
      </c>
      <c r="E887" s="580"/>
      <c r="F887" s="580" t="s">
        <v>4519</v>
      </c>
      <c r="G887" s="580"/>
      <c r="H887" s="580" t="s">
        <v>4603</v>
      </c>
      <c r="I887" s="580"/>
      <c r="J887" s="580" t="s">
        <v>4604</v>
      </c>
      <c r="K887" s="580"/>
      <c r="L887" s="580"/>
      <c r="M887" s="580"/>
      <c r="N887" s="580"/>
      <c r="O887" s="580"/>
      <c r="P887" s="581"/>
      <c r="Q887" s="580"/>
      <c r="R887" s="581"/>
      <c r="S887" s="580"/>
      <c r="T887" s="581">
        <v>250</v>
      </c>
      <c r="U887" s="580"/>
      <c r="V887" s="581">
        <v>0</v>
      </c>
      <c r="W887" s="580"/>
      <c r="X887" s="581">
        <v>0</v>
      </c>
      <c r="Y887" s="580"/>
      <c r="Z887" s="581">
        <v>250</v>
      </c>
      <c r="AA887" s="580"/>
      <c r="AB887" s="580"/>
      <c r="AC887" s="580"/>
      <c r="AD887" s="581">
        <v>0</v>
      </c>
      <c r="AE887" s="580"/>
      <c r="AF887" s="581">
        <v>0</v>
      </c>
      <c r="AG887" s="580"/>
      <c r="AH887" s="587"/>
      <c r="AI887" s="580"/>
      <c r="AJ887" s="581">
        <v>0</v>
      </c>
    </row>
    <row r="888" spans="1:36">
      <c r="A888" s="580"/>
      <c r="B888" s="580"/>
      <c r="C888" s="580"/>
      <c r="D888" s="580" t="s">
        <v>4605</v>
      </c>
      <c r="E888" s="580"/>
      <c r="F888" s="580" t="s">
        <v>4519</v>
      </c>
      <c r="G888" s="580"/>
      <c r="H888" s="580" t="s">
        <v>4606</v>
      </c>
      <c r="I888" s="580"/>
      <c r="J888" s="580" t="s">
        <v>4607</v>
      </c>
      <c r="K888" s="580"/>
      <c r="L888" s="580"/>
      <c r="M888" s="580"/>
      <c r="N888" s="580"/>
      <c r="O888" s="580"/>
      <c r="P888" s="581"/>
      <c r="Q888" s="580"/>
      <c r="R888" s="581"/>
      <c r="S888" s="580"/>
      <c r="T888" s="581">
        <v>0</v>
      </c>
      <c r="U888" s="580"/>
      <c r="V888" s="581">
        <v>0</v>
      </c>
      <c r="W888" s="580"/>
      <c r="X888" s="581">
        <v>0</v>
      </c>
      <c r="Y888" s="580"/>
      <c r="Z888" s="581">
        <v>0</v>
      </c>
      <c r="AA888" s="580"/>
      <c r="AB888" s="580"/>
      <c r="AC888" s="580"/>
      <c r="AD888" s="581">
        <v>0</v>
      </c>
      <c r="AE888" s="580"/>
      <c r="AF888" s="581">
        <v>0</v>
      </c>
      <c r="AG888" s="580"/>
      <c r="AH888" s="587"/>
      <c r="AI888" s="580"/>
      <c r="AJ888" s="581">
        <v>0</v>
      </c>
    </row>
    <row r="889" spans="1:36">
      <c r="A889" s="580"/>
      <c r="B889" s="580"/>
      <c r="C889" s="580"/>
      <c r="D889" s="580" t="s">
        <v>4608</v>
      </c>
      <c r="E889" s="580"/>
      <c r="F889" s="580" t="s">
        <v>4519</v>
      </c>
      <c r="G889" s="580"/>
      <c r="H889" s="580" t="s">
        <v>4609</v>
      </c>
      <c r="I889" s="580"/>
      <c r="J889" s="580" t="s">
        <v>4610</v>
      </c>
      <c r="K889" s="580"/>
      <c r="L889" s="580"/>
      <c r="M889" s="580"/>
      <c r="N889" s="580"/>
      <c r="O889" s="580"/>
      <c r="P889" s="581"/>
      <c r="Q889" s="580"/>
      <c r="R889" s="581"/>
      <c r="S889" s="580"/>
      <c r="T889" s="581">
        <v>0</v>
      </c>
      <c r="U889" s="580"/>
      <c r="V889" s="581">
        <v>0</v>
      </c>
      <c r="W889" s="580"/>
      <c r="X889" s="581">
        <v>0</v>
      </c>
      <c r="Y889" s="580"/>
      <c r="Z889" s="581">
        <v>0</v>
      </c>
      <c r="AA889" s="580"/>
      <c r="AB889" s="580"/>
      <c r="AC889" s="580"/>
      <c r="AD889" s="581">
        <v>0</v>
      </c>
      <c r="AE889" s="580"/>
      <c r="AF889" s="581">
        <v>0</v>
      </c>
      <c r="AG889" s="580"/>
      <c r="AH889" s="587"/>
      <c r="AI889" s="580"/>
      <c r="AJ889" s="581">
        <v>0</v>
      </c>
    </row>
    <row r="890" spans="1:36">
      <c r="A890" s="580"/>
      <c r="B890" s="580"/>
      <c r="C890" s="580"/>
      <c r="D890" s="580" t="s">
        <v>4611</v>
      </c>
      <c r="E890" s="580"/>
      <c r="F890" s="580" t="s">
        <v>4519</v>
      </c>
      <c r="G890" s="580"/>
      <c r="H890" s="580" t="s">
        <v>4612</v>
      </c>
      <c r="I890" s="580"/>
      <c r="J890" s="580" t="s">
        <v>4613</v>
      </c>
      <c r="K890" s="580"/>
      <c r="L890" s="580"/>
      <c r="M890" s="580"/>
      <c r="N890" s="580"/>
      <c r="O890" s="580"/>
      <c r="P890" s="581"/>
      <c r="Q890" s="580"/>
      <c r="R890" s="581"/>
      <c r="S890" s="580"/>
      <c r="T890" s="581">
        <v>0</v>
      </c>
      <c r="U890" s="580"/>
      <c r="V890" s="581">
        <v>0</v>
      </c>
      <c r="W890" s="580"/>
      <c r="X890" s="581">
        <v>0</v>
      </c>
      <c r="Y890" s="580"/>
      <c r="Z890" s="581">
        <v>0</v>
      </c>
      <c r="AA890" s="580"/>
      <c r="AB890" s="580"/>
      <c r="AC890" s="580"/>
      <c r="AD890" s="581">
        <v>0</v>
      </c>
      <c r="AE890" s="580"/>
      <c r="AF890" s="581">
        <v>0</v>
      </c>
      <c r="AG890" s="580"/>
      <c r="AH890" s="587"/>
      <c r="AI890" s="580"/>
      <c r="AJ890" s="581">
        <v>0</v>
      </c>
    </row>
    <row r="891" spans="1:36">
      <c r="A891" s="580"/>
      <c r="B891" s="580"/>
      <c r="C891" s="580"/>
      <c r="D891" s="580" t="s">
        <v>4614</v>
      </c>
      <c r="E891" s="580"/>
      <c r="F891" s="580" t="s">
        <v>4519</v>
      </c>
      <c r="G891" s="580"/>
      <c r="H891" s="580" t="s">
        <v>4615</v>
      </c>
      <c r="I891" s="580"/>
      <c r="J891" s="580" t="s">
        <v>4616</v>
      </c>
      <c r="K891" s="580"/>
      <c r="L891" s="580"/>
      <c r="M891" s="580"/>
      <c r="N891" s="580"/>
      <c r="O891" s="580"/>
      <c r="P891" s="581"/>
      <c r="Q891" s="580"/>
      <c r="R891" s="581"/>
      <c r="S891" s="580"/>
      <c r="T891" s="581">
        <v>0</v>
      </c>
      <c r="U891" s="580"/>
      <c r="V891" s="581">
        <v>0</v>
      </c>
      <c r="W891" s="580"/>
      <c r="X891" s="581">
        <v>0</v>
      </c>
      <c r="Y891" s="580"/>
      <c r="Z891" s="581">
        <v>0</v>
      </c>
      <c r="AA891" s="580"/>
      <c r="AB891" s="580"/>
      <c r="AC891" s="580"/>
      <c r="AD891" s="581">
        <v>0</v>
      </c>
      <c r="AE891" s="580"/>
      <c r="AF891" s="581">
        <v>0</v>
      </c>
      <c r="AG891" s="580"/>
      <c r="AH891" s="587"/>
      <c r="AI891" s="580"/>
      <c r="AJ891" s="581">
        <v>0</v>
      </c>
    </row>
    <row r="892" spans="1:36">
      <c r="A892" s="580"/>
      <c r="B892" s="580"/>
      <c r="C892" s="580"/>
      <c r="D892" s="580" t="s">
        <v>4617</v>
      </c>
      <c r="E892" s="580"/>
      <c r="F892" s="580" t="s">
        <v>4519</v>
      </c>
      <c r="G892" s="580"/>
      <c r="H892" s="580" t="s">
        <v>4618</v>
      </c>
      <c r="I892" s="580"/>
      <c r="J892" s="580" t="s">
        <v>4619</v>
      </c>
      <c r="K892" s="580"/>
      <c r="L892" s="580"/>
      <c r="M892" s="580"/>
      <c r="N892" s="580"/>
      <c r="O892" s="580"/>
      <c r="P892" s="581"/>
      <c r="Q892" s="580"/>
      <c r="R892" s="581"/>
      <c r="S892" s="580"/>
      <c r="T892" s="581">
        <v>0</v>
      </c>
      <c r="U892" s="580"/>
      <c r="V892" s="581">
        <v>0</v>
      </c>
      <c r="W892" s="580"/>
      <c r="X892" s="581">
        <v>0</v>
      </c>
      <c r="Y892" s="580"/>
      <c r="Z892" s="581">
        <v>0</v>
      </c>
      <c r="AA892" s="580"/>
      <c r="AB892" s="580"/>
      <c r="AC892" s="580"/>
      <c r="AD892" s="581">
        <v>0</v>
      </c>
      <c r="AE892" s="580"/>
      <c r="AF892" s="581">
        <v>0</v>
      </c>
      <c r="AG892" s="580"/>
      <c r="AH892" s="587"/>
      <c r="AI892" s="580"/>
      <c r="AJ892" s="581">
        <v>0</v>
      </c>
    </row>
    <row r="893" spans="1:36">
      <c r="A893" s="580"/>
      <c r="B893" s="580"/>
      <c r="C893" s="580"/>
      <c r="D893" s="580" t="s">
        <v>4620</v>
      </c>
      <c r="E893" s="580"/>
      <c r="F893" s="580" t="s">
        <v>4519</v>
      </c>
      <c r="G893" s="580"/>
      <c r="H893" s="580" t="s">
        <v>4621</v>
      </c>
      <c r="I893" s="580"/>
      <c r="J893" s="580" t="s">
        <v>4622</v>
      </c>
      <c r="K893" s="580"/>
      <c r="L893" s="580"/>
      <c r="M893" s="580"/>
      <c r="N893" s="580"/>
      <c r="O893" s="580"/>
      <c r="P893" s="581"/>
      <c r="Q893" s="580"/>
      <c r="R893" s="581"/>
      <c r="S893" s="580"/>
      <c r="T893" s="581">
        <v>250</v>
      </c>
      <c r="U893" s="580"/>
      <c r="V893" s="581">
        <v>0</v>
      </c>
      <c r="W893" s="580"/>
      <c r="X893" s="581">
        <v>0</v>
      </c>
      <c r="Y893" s="580"/>
      <c r="Z893" s="581">
        <v>250</v>
      </c>
      <c r="AA893" s="580"/>
      <c r="AB893" s="580"/>
      <c r="AC893" s="580"/>
      <c r="AD893" s="581">
        <v>0</v>
      </c>
      <c r="AE893" s="580"/>
      <c r="AF893" s="581">
        <v>0</v>
      </c>
      <c r="AG893" s="580"/>
      <c r="AH893" s="587"/>
      <c r="AI893" s="580"/>
      <c r="AJ893" s="581">
        <v>0</v>
      </c>
    </row>
    <row r="894" spans="1:36">
      <c r="A894" s="580"/>
      <c r="B894" s="580"/>
      <c r="C894" s="580"/>
      <c r="D894" s="580" t="s">
        <v>4623</v>
      </c>
      <c r="E894" s="580"/>
      <c r="F894" s="580" t="s">
        <v>4519</v>
      </c>
      <c r="G894" s="580"/>
      <c r="H894" s="580" t="s">
        <v>4624</v>
      </c>
      <c r="I894" s="580"/>
      <c r="J894" s="580" t="s">
        <v>4625</v>
      </c>
      <c r="K894" s="580"/>
      <c r="L894" s="580"/>
      <c r="M894" s="580"/>
      <c r="N894" s="580"/>
      <c r="O894" s="580"/>
      <c r="P894" s="581"/>
      <c r="Q894" s="580"/>
      <c r="R894" s="581"/>
      <c r="S894" s="580"/>
      <c r="T894" s="581">
        <v>250</v>
      </c>
      <c r="U894" s="580"/>
      <c r="V894" s="581">
        <v>0</v>
      </c>
      <c r="W894" s="580"/>
      <c r="X894" s="581">
        <v>0</v>
      </c>
      <c r="Y894" s="580"/>
      <c r="Z894" s="581">
        <v>250</v>
      </c>
      <c r="AA894" s="580"/>
      <c r="AB894" s="580"/>
      <c r="AC894" s="580"/>
      <c r="AD894" s="581">
        <v>0</v>
      </c>
      <c r="AE894" s="580"/>
      <c r="AF894" s="581">
        <v>0</v>
      </c>
      <c r="AG894" s="580"/>
      <c r="AH894" s="587"/>
      <c r="AI894" s="580"/>
      <c r="AJ894" s="581">
        <v>0</v>
      </c>
    </row>
    <row r="895" spans="1:36">
      <c r="A895" s="580"/>
      <c r="B895" s="580"/>
      <c r="C895" s="580"/>
      <c r="D895" s="580" t="s">
        <v>4626</v>
      </c>
      <c r="E895" s="580"/>
      <c r="F895" s="580" t="s">
        <v>4519</v>
      </c>
      <c r="G895" s="580"/>
      <c r="H895" s="580" t="s">
        <v>4627</v>
      </c>
      <c r="I895" s="580"/>
      <c r="J895" s="580" t="s">
        <v>4628</v>
      </c>
      <c r="K895" s="580"/>
      <c r="L895" s="580"/>
      <c r="M895" s="580"/>
      <c r="N895" s="580"/>
      <c r="O895" s="580"/>
      <c r="P895" s="581"/>
      <c r="Q895" s="580"/>
      <c r="R895" s="581"/>
      <c r="S895" s="580"/>
      <c r="T895" s="581">
        <v>0</v>
      </c>
      <c r="U895" s="580"/>
      <c r="V895" s="581">
        <v>0</v>
      </c>
      <c r="W895" s="580"/>
      <c r="X895" s="581">
        <v>0</v>
      </c>
      <c r="Y895" s="580"/>
      <c r="Z895" s="581">
        <v>0</v>
      </c>
      <c r="AA895" s="580"/>
      <c r="AB895" s="580"/>
      <c r="AC895" s="580"/>
      <c r="AD895" s="581">
        <v>0</v>
      </c>
      <c r="AE895" s="580"/>
      <c r="AF895" s="581">
        <v>0</v>
      </c>
      <c r="AG895" s="580"/>
      <c r="AH895" s="587"/>
      <c r="AI895" s="580"/>
      <c r="AJ895" s="581">
        <v>0</v>
      </c>
    </row>
    <row r="896" spans="1:36">
      <c r="A896" s="580"/>
      <c r="B896" s="580"/>
      <c r="C896" s="580"/>
      <c r="D896" s="580" t="s">
        <v>4629</v>
      </c>
      <c r="E896" s="580"/>
      <c r="F896" s="580" t="s">
        <v>4519</v>
      </c>
      <c r="G896" s="580"/>
      <c r="H896" s="580" t="s">
        <v>4630</v>
      </c>
      <c r="I896" s="580"/>
      <c r="J896" s="580" t="s">
        <v>4631</v>
      </c>
      <c r="K896" s="580"/>
      <c r="L896" s="580"/>
      <c r="M896" s="580"/>
      <c r="N896" s="580"/>
      <c r="O896" s="580"/>
      <c r="P896" s="581"/>
      <c r="Q896" s="580"/>
      <c r="R896" s="581"/>
      <c r="S896" s="580"/>
      <c r="T896" s="581">
        <v>0</v>
      </c>
      <c r="U896" s="580"/>
      <c r="V896" s="581">
        <v>0</v>
      </c>
      <c r="W896" s="580"/>
      <c r="X896" s="581">
        <v>0</v>
      </c>
      <c r="Y896" s="580"/>
      <c r="Z896" s="581">
        <v>0</v>
      </c>
      <c r="AA896" s="580"/>
      <c r="AB896" s="580"/>
      <c r="AC896" s="580"/>
      <c r="AD896" s="581">
        <v>0</v>
      </c>
      <c r="AE896" s="580"/>
      <c r="AF896" s="581">
        <v>0</v>
      </c>
      <c r="AG896" s="580"/>
      <c r="AH896" s="587"/>
      <c r="AI896" s="580"/>
      <c r="AJ896" s="581">
        <v>0</v>
      </c>
    </row>
    <row r="897" spans="1:36">
      <c r="A897" s="580"/>
      <c r="B897" s="580"/>
      <c r="C897" s="580"/>
      <c r="D897" s="580" t="s">
        <v>4632</v>
      </c>
      <c r="E897" s="580"/>
      <c r="F897" s="580" t="s">
        <v>4519</v>
      </c>
      <c r="G897" s="580"/>
      <c r="H897" s="580" t="s">
        <v>4633</v>
      </c>
      <c r="I897" s="580"/>
      <c r="J897" s="580" t="s">
        <v>4634</v>
      </c>
      <c r="K897" s="580"/>
      <c r="L897" s="580"/>
      <c r="M897" s="580"/>
      <c r="N897" s="580"/>
      <c r="O897" s="580"/>
      <c r="P897" s="581"/>
      <c r="Q897" s="580"/>
      <c r="R897" s="581"/>
      <c r="S897" s="580"/>
      <c r="T897" s="581">
        <v>250</v>
      </c>
      <c r="U897" s="580"/>
      <c r="V897" s="581">
        <v>0</v>
      </c>
      <c r="W897" s="580"/>
      <c r="X897" s="581">
        <v>0</v>
      </c>
      <c r="Y897" s="580"/>
      <c r="Z897" s="581">
        <v>250</v>
      </c>
      <c r="AA897" s="580"/>
      <c r="AB897" s="580"/>
      <c r="AC897" s="580"/>
      <c r="AD897" s="581">
        <v>0</v>
      </c>
      <c r="AE897" s="580"/>
      <c r="AF897" s="581">
        <v>0</v>
      </c>
      <c r="AG897" s="580"/>
      <c r="AH897" s="587"/>
      <c r="AI897" s="580"/>
      <c r="AJ897" s="581">
        <v>0</v>
      </c>
    </row>
    <row r="898" spans="1:36">
      <c r="A898" s="580"/>
      <c r="B898" s="580"/>
      <c r="C898" s="580"/>
      <c r="D898" s="580" t="s">
        <v>4635</v>
      </c>
      <c r="E898" s="580"/>
      <c r="F898" s="580" t="s">
        <v>4519</v>
      </c>
      <c r="G898" s="580"/>
      <c r="H898" s="580" t="s">
        <v>4636</v>
      </c>
      <c r="I898" s="580"/>
      <c r="J898" s="580" t="s">
        <v>4637</v>
      </c>
      <c r="K898" s="580"/>
      <c r="L898" s="580"/>
      <c r="M898" s="580"/>
      <c r="N898" s="580"/>
      <c r="O898" s="580"/>
      <c r="P898" s="581"/>
      <c r="Q898" s="580"/>
      <c r="R898" s="581"/>
      <c r="S898" s="580"/>
      <c r="T898" s="581">
        <v>250</v>
      </c>
      <c r="U898" s="580"/>
      <c r="V898" s="581">
        <v>0</v>
      </c>
      <c r="W898" s="580"/>
      <c r="X898" s="581">
        <v>0</v>
      </c>
      <c r="Y898" s="580"/>
      <c r="Z898" s="581">
        <v>250</v>
      </c>
      <c r="AA898" s="580"/>
      <c r="AB898" s="580"/>
      <c r="AC898" s="580"/>
      <c r="AD898" s="581">
        <v>0</v>
      </c>
      <c r="AE898" s="580"/>
      <c r="AF898" s="581">
        <v>0</v>
      </c>
      <c r="AG898" s="580"/>
      <c r="AH898" s="587"/>
      <c r="AI898" s="580"/>
      <c r="AJ898" s="581">
        <v>0</v>
      </c>
    </row>
    <row r="899" spans="1:36">
      <c r="A899" s="580"/>
      <c r="B899" s="580"/>
      <c r="C899" s="580"/>
      <c r="D899" s="580" t="s">
        <v>4638</v>
      </c>
      <c r="E899" s="580"/>
      <c r="F899" s="580" t="s">
        <v>4519</v>
      </c>
      <c r="G899" s="580"/>
      <c r="H899" s="580" t="s">
        <v>4639</v>
      </c>
      <c r="I899" s="580"/>
      <c r="J899" s="580" t="s">
        <v>4640</v>
      </c>
      <c r="K899" s="580"/>
      <c r="L899" s="580"/>
      <c r="M899" s="580"/>
      <c r="N899" s="580"/>
      <c r="O899" s="580"/>
      <c r="P899" s="581"/>
      <c r="Q899" s="580"/>
      <c r="R899" s="581"/>
      <c r="S899" s="580"/>
      <c r="T899" s="581">
        <v>250</v>
      </c>
      <c r="U899" s="580"/>
      <c r="V899" s="581">
        <v>0</v>
      </c>
      <c r="W899" s="580"/>
      <c r="X899" s="581">
        <v>0</v>
      </c>
      <c r="Y899" s="580"/>
      <c r="Z899" s="581">
        <v>250</v>
      </c>
      <c r="AA899" s="580"/>
      <c r="AB899" s="580"/>
      <c r="AC899" s="580"/>
      <c r="AD899" s="581">
        <v>0</v>
      </c>
      <c r="AE899" s="580"/>
      <c r="AF899" s="581">
        <v>0</v>
      </c>
      <c r="AG899" s="580"/>
      <c r="AH899" s="587"/>
      <c r="AI899" s="580"/>
      <c r="AJ899" s="581">
        <v>0</v>
      </c>
    </row>
    <row r="900" spans="1:36">
      <c r="A900" s="580"/>
      <c r="B900" s="580"/>
      <c r="C900" s="580"/>
      <c r="D900" s="580" t="s">
        <v>4641</v>
      </c>
      <c r="E900" s="580"/>
      <c r="F900" s="580" t="s">
        <v>4519</v>
      </c>
      <c r="G900" s="580"/>
      <c r="H900" s="580" t="s">
        <v>4642</v>
      </c>
      <c r="I900" s="580"/>
      <c r="J900" s="580" t="s">
        <v>4643</v>
      </c>
      <c r="K900" s="580"/>
      <c r="L900" s="580"/>
      <c r="M900" s="580"/>
      <c r="N900" s="580"/>
      <c r="O900" s="580"/>
      <c r="P900" s="581"/>
      <c r="Q900" s="580"/>
      <c r="R900" s="581"/>
      <c r="S900" s="580"/>
      <c r="T900" s="581">
        <v>0</v>
      </c>
      <c r="U900" s="580"/>
      <c r="V900" s="581">
        <v>0</v>
      </c>
      <c r="W900" s="580"/>
      <c r="X900" s="581">
        <v>0</v>
      </c>
      <c r="Y900" s="580"/>
      <c r="Z900" s="581">
        <v>0</v>
      </c>
      <c r="AA900" s="580"/>
      <c r="AB900" s="580"/>
      <c r="AC900" s="580"/>
      <c r="AD900" s="581">
        <v>0</v>
      </c>
      <c r="AE900" s="580"/>
      <c r="AF900" s="581">
        <v>0</v>
      </c>
      <c r="AG900" s="580"/>
      <c r="AH900" s="587"/>
      <c r="AI900" s="580"/>
      <c r="AJ900" s="581">
        <v>0</v>
      </c>
    </row>
    <row r="901" spans="1:36">
      <c r="A901" s="580"/>
      <c r="B901" s="580"/>
      <c r="C901" s="580"/>
      <c r="D901" s="580" t="s">
        <v>4644</v>
      </c>
      <c r="E901" s="580"/>
      <c r="F901" s="580" t="s">
        <v>4519</v>
      </c>
      <c r="G901" s="580"/>
      <c r="H901" s="580" t="s">
        <v>4644</v>
      </c>
      <c r="I901" s="580"/>
      <c r="J901" s="580"/>
      <c r="K901" s="580"/>
      <c r="L901" s="580"/>
      <c r="M901" s="580"/>
      <c r="N901" s="580"/>
      <c r="O901" s="580"/>
      <c r="P901" s="581"/>
      <c r="Q901" s="580"/>
      <c r="R901" s="581"/>
      <c r="S901" s="580"/>
      <c r="T901" s="581">
        <v>250</v>
      </c>
      <c r="U901" s="580"/>
      <c r="V901" s="581">
        <v>0</v>
      </c>
      <c r="W901" s="580"/>
      <c r="X901" s="581">
        <v>0</v>
      </c>
      <c r="Y901" s="580"/>
      <c r="Z901" s="581">
        <v>250</v>
      </c>
      <c r="AA901" s="580"/>
      <c r="AB901" s="580"/>
      <c r="AC901" s="580"/>
      <c r="AD901" s="581">
        <v>0</v>
      </c>
      <c r="AE901" s="580"/>
      <c r="AF901" s="581">
        <v>0</v>
      </c>
      <c r="AG901" s="580"/>
      <c r="AH901" s="587"/>
      <c r="AI901" s="580"/>
      <c r="AJ901" s="581">
        <v>0</v>
      </c>
    </row>
    <row r="902" spans="1:36">
      <c r="A902" s="580"/>
      <c r="B902" s="580"/>
      <c r="C902" s="580"/>
      <c r="D902" s="580" t="s">
        <v>4645</v>
      </c>
      <c r="E902" s="580"/>
      <c r="F902" s="580" t="s">
        <v>4519</v>
      </c>
      <c r="G902" s="580"/>
      <c r="H902" s="580" t="s">
        <v>4645</v>
      </c>
      <c r="I902" s="580"/>
      <c r="J902" s="580"/>
      <c r="K902" s="580"/>
      <c r="L902" s="580"/>
      <c r="M902" s="580"/>
      <c r="N902" s="580"/>
      <c r="O902" s="580"/>
      <c r="P902" s="581"/>
      <c r="Q902" s="580"/>
      <c r="R902" s="581"/>
      <c r="S902" s="580"/>
      <c r="T902" s="581">
        <v>250</v>
      </c>
      <c r="U902" s="580"/>
      <c r="V902" s="581">
        <v>0</v>
      </c>
      <c r="W902" s="580"/>
      <c r="X902" s="581">
        <v>0</v>
      </c>
      <c r="Y902" s="580"/>
      <c r="Z902" s="581">
        <v>250</v>
      </c>
      <c r="AA902" s="580"/>
      <c r="AB902" s="580"/>
      <c r="AC902" s="580"/>
      <c r="AD902" s="581">
        <v>0</v>
      </c>
      <c r="AE902" s="580"/>
      <c r="AF902" s="581">
        <v>0</v>
      </c>
      <c r="AG902" s="580"/>
      <c r="AH902" s="587"/>
      <c r="AI902" s="580"/>
      <c r="AJ902" s="581">
        <v>0</v>
      </c>
    </row>
    <row r="903" spans="1:36">
      <c r="A903" s="580"/>
      <c r="B903" s="580"/>
      <c r="C903" s="580"/>
      <c r="D903" s="580" t="s">
        <v>4646</v>
      </c>
      <c r="E903" s="580"/>
      <c r="F903" s="580" t="s">
        <v>4519</v>
      </c>
      <c r="G903" s="580"/>
      <c r="H903" s="580" t="s">
        <v>4646</v>
      </c>
      <c r="I903" s="580"/>
      <c r="J903" s="580"/>
      <c r="K903" s="580"/>
      <c r="L903" s="580"/>
      <c r="M903" s="580"/>
      <c r="N903" s="580"/>
      <c r="O903" s="580"/>
      <c r="P903" s="581"/>
      <c r="Q903" s="580"/>
      <c r="R903" s="581"/>
      <c r="S903" s="580"/>
      <c r="T903" s="581">
        <v>250</v>
      </c>
      <c r="U903" s="580"/>
      <c r="V903" s="581">
        <v>0</v>
      </c>
      <c r="W903" s="580"/>
      <c r="X903" s="581">
        <v>0</v>
      </c>
      <c r="Y903" s="580"/>
      <c r="Z903" s="581">
        <v>250</v>
      </c>
      <c r="AA903" s="580"/>
      <c r="AB903" s="580"/>
      <c r="AC903" s="580"/>
      <c r="AD903" s="581">
        <v>0</v>
      </c>
      <c r="AE903" s="580"/>
      <c r="AF903" s="581">
        <v>0</v>
      </c>
      <c r="AG903" s="580"/>
      <c r="AH903" s="587"/>
      <c r="AI903" s="580"/>
      <c r="AJ903" s="581">
        <v>0</v>
      </c>
    </row>
    <row r="904" spans="1:36">
      <c r="A904" s="580"/>
      <c r="B904" s="580"/>
      <c r="C904" s="580"/>
      <c r="D904" s="580" t="s">
        <v>4647</v>
      </c>
      <c r="E904" s="580"/>
      <c r="F904" s="580" t="s">
        <v>4519</v>
      </c>
      <c r="G904" s="580"/>
      <c r="H904" s="580" t="s">
        <v>4647</v>
      </c>
      <c r="I904" s="580"/>
      <c r="J904" s="580"/>
      <c r="K904" s="580"/>
      <c r="L904" s="580"/>
      <c r="M904" s="580"/>
      <c r="N904" s="580"/>
      <c r="O904" s="580"/>
      <c r="P904" s="581"/>
      <c r="Q904" s="580"/>
      <c r="R904" s="581"/>
      <c r="S904" s="580"/>
      <c r="T904" s="581">
        <v>250</v>
      </c>
      <c r="U904" s="580"/>
      <c r="V904" s="581">
        <v>0</v>
      </c>
      <c r="W904" s="580"/>
      <c r="X904" s="581">
        <v>0</v>
      </c>
      <c r="Y904" s="580"/>
      <c r="Z904" s="581">
        <v>250</v>
      </c>
      <c r="AA904" s="580"/>
      <c r="AB904" s="580"/>
      <c r="AC904" s="580"/>
      <c r="AD904" s="581">
        <v>0</v>
      </c>
      <c r="AE904" s="580"/>
      <c r="AF904" s="581">
        <v>0</v>
      </c>
      <c r="AG904" s="580"/>
      <c r="AH904" s="587"/>
      <c r="AI904" s="580"/>
      <c r="AJ904" s="581">
        <v>0</v>
      </c>
    </row>
    <row r="905" spans="1:36">
      <c r="A905" s="580"/>
      <c r="B905" s="580"/>
      <c r="C905" s="580"/>
      <c r="D905" s="580" t="s">
        <v>4648</v>
      </c>
      <c r="E905" s="580"/>
      <c r="F905" s="580" t="s">
        <v>4519</v>
      </c>
      <c r="G905" s="580"/>
      <c r="H905" s="580" t="s">
        <v>4648</v>
      </c>
      <c r="I905" s="580"/>
      <c r="J905" s="580"/>
      <c r="K905" s="580"/>
      <c r="L905" s="580"/>
      <c r="M905" s="580"/>
      <c r="N905" s="580"/>
      <c r="O905" s="580"/>
      <c r="P905" s="581"/>
      <c r="Q905" s="580"/>
      <c r="R905" s="581"/>
      <c r="S905" s="580"/>
      <c r="T905" s="581">
        <v>0</v>
      </c>
      <c r="U905" s="580"/>
      <c r="V905" s="581">
        <v>0</v>
      </c>
      <c r="W905" s="580"/>
      <c r="X905" s="581">
        <v>0</v>
      </c>
      <c r="Y905" s="580"/>
      <c r="Z905" s="581">
        <v>0</v>
      </c>
      <c r="AA905" s="580"/>
      <c r="AB905" s="580"/>
      <c r="AC905" s="580"/>
      <c r="AD905" s="581">
        <v>0</v>
      </c>
      <c r="AE905" s="580"/>
      <c r="AF905" s="581">
        <v>0</v>
      </c>
      <c r="AG905" s="580"/>
      <c r="AH905" s="587"/>
      <c r="AI905" s="580"/>
      <c r="AJ905" s="581">
        <v>0</v>
      </c>
    </row>
    <row r="906" spans="1:36">
      <c r="A906" s="580"/>
      <c r="B906" s="580"/>
      <c r="C906" s="580"/>
      <c r="D906" s="580" t="s">
        <v>4649</v>
      </c>
      <c r="E906" s="580"/>
      <c r="F906" s="580" t="s">
        <v>4519</v>
      </c>
      <c r="G906" s="580"/>
      <c r="H906" s="580" t="s">
        <v>4649</v>
      </c>
      <c r="I906" s="580"/>
      <c r="J906" s="580"/>
      <c r="K906" s="580"/>
      <c r="L906" s="580"/>
      <c r="M906" s="580"/>
      <c r="N906" s="580"/>
      <c r="O906" s="580"/>
      <c r="P906" s="581"/>
      <c r="Q906" s="580"/>
      <c r="R906" s="581"/>
      <c r="S906" s="580"/>
      <c r="T906" s="581">
        <v>0</v>
      </c>
      <c r="U906" s="580"/>
      <c r="V906" s="581">
        <v>0</v>
      </c>
      <c r="W906" s="580"/>
      <c r="X906" s="581">
        <v>0</v>
      </c>
      <c r="Y906" s="580"/>
      <c r="Z906" s="581">
        <v>0</v>
      </c>
      <c r="AA906" s="580"/>
      <c r="AB906" s="580"/>
      <c r="AC906" s="580"/>
      <c r="AD906" s="581">
        <v>0</v>
      </c>
      <c r="AE906" s="580"/>
      <c r="AF906" s="581">
        <v>0</v>
      </c>
      <c r="AG906" s="580"/>
      <c r="AH906" s="587"/>
      <c r="AI906" s="580"/>
      <c r="AJ906" s="581">
        <v>0</v>
      </c>
    </row>
    <row r="907" spans="1:36">
      <c r="A907" s="580"/>
      <c r="B907" s="580"/>
      <c r="C907" s="580"/>
      <c r="D907" s="580" t="s">
        <v>4650</v>
      </c>
      <c r="E907" s="580"/>
      <c r="F907" s="580" t="s">
        <v>4519</v>
      </c>
      <c r="G907" s="580"/>
      <c r="H907" s="580" t="s">
        <v>4650</v>
      </c>
      <c r="I907" s="580"/>
      <c r="J907" s="580"/>
      <c r="K907" s="580"/>
      <c r="L907" s="580"/>
      <c r="M907" s="580"/>
      <c r="N907" s="580"/>
      <c r="O907" s="580"/>
      <c r="P907" s="581"/>
      <c r="Q907" s="580"/>
      <c r="R907" s="581"/>
      <c r="S907" s="580"/>
      <c r="T907" s="581">
        <v>0</v>
      </c>
      <c r="U907" s="580"/>
      <c r="V907" s="581">
        <v>0</v>
      </c>
      <c r="W907" s="580"/>
      <c r="X907" s="581">
        <v>0</v>
      </c>
      <c r="Y907" s="580"/>
      <c r="Z907" s="581">
        <v>0</v>
      </c>
      <c r="AA907" s="580"/>
      <c r="AB907" s="580"/>
      <c r="AC907" s="580"/>
      <c r="AD907" s="581">
        <v>0</v>
      </c>
      <c r="AE907" s="580"/>
      <c r="AF907" s="581">
        <v>0</v>
      </c>
      <c r="AG907" s="580"/>
      <c r="AH907" s="587"/>
      <c r="AI907" s="580"/>
      <c r="AJ907" s="581">
        <v>0</v>
      </c>
    </row>
    <row r="908" spans="1:36">
      <c r="A908" s="580"/>
      <c r="B908" s="580"/>
      <c r="C908" s="580"/>
      <c r="D908" s="580" t="s">
        <v>4651</v>
      </c>
      <c r="E908" s="580"/>
      <c r="F908" s="580" t="s">
        <v>4519</v>
      </c>
      <c r="G908" s="580"/>
      <c r="H908" s="580" t="s">
        <v>4651</v>
      </c>
      <c r="I908" s="580"/>
      <c r="J908" s="580"/>
      <c r="K908" s="580"/>
      <c r="L908" s="580"/>
      <c r="M908" s="580"/>
      <c r="N908" s="580"/>
      <c r="O908" s="580"/>
      <c r="P908" s="581"/>
      <c r="Q908" s="580"/>
      <c r="R908" s="581"/>
      <c r="S908" s="580"/>
      <c r="T908" s="581">
        <v>0</v>
      </c>
      <c r="U908" s="580"/>
      <c r="V908" s="581">
        <v>0</v>
      </c>
      <c r="W908" s="580"/>
      <c r="X908" s="581">
        <v>0</v>
      </c>
      <c r="Y908" s="580"/>
      <c r="Z908" s="581">
        <v>0</v>
      </c>
      <c r="AA908" s="580"/>
      <c r="AB908" s="580"/>
      <c r="AC908" s="580"/>
      <c r="AD908" s="581">
        <v>0</v>
      </c>
      <c r="AE908" s="580"/>
      <c r="AF908" s="581">
        <v>0</v>
      </c>
      <c r="AG908" s="580"/>
      <c r="AH908" s="587"/>
      <c r="AI908" s="580"/>
      <c r="AJ908" s="581">
        <v>0</v>
      </c>
    </row>
    <row r="909" spans="1:36">
      <c r="A909" s="580"/>
      <c r="B909" s="580"/>
      <c r="C909" s="580"/>
      <c r="D909" s="580" t="s">
        <v>4652</v>
      </c>
      <c r="E909" s="580"/>
      <c r="F909" s="580" t="s">
        <v>4519</v>
      </c>
      <c r="G909" s="580"/>
      <c r="H909" s="580" t="s">
        <v>4652</v>
      </c>
      <c r="I909" s="580"/>
      <c r="J909" s="580"/>
      <c r="K909" s="580"/>
      <c r="L909" s="580"/>
      <c r="M909" s="580"/>
      <c r="N909" s="580"/>
      <c r="O909" s="580"/>
      <c r="P909" s="581"/>
      <c r="Q909" s="580"/>
      <c r="R909" s="581"/>
      <c r="S909" s="580"/>
      <c r="T909" s="581">
        <v>250</v>
      </c>
      <c r="U909" s="580"/>
      <c r="V909" s="581">
        <v>0</v>
      </c>
      <c r="W909" s="580"/>
      <c r="X909" s="581">
        <v>0</v>
      </c>
      <c r="Y909" s="580"/>
      <c r="Z909" s="581">
        <v>250</v>
      </c>
      <c r="AA909" s="580"/>
      <c r="AB909" s="580"/>
      <c r="AC909" s="580"/>
      <c r="AD909" s="581">
        <v>0</v>
      </c>
      <c r="AE909" s="580"/>
      <c r="AF909" s="581">
        <v>0</v>
      </c>
      <c r="AG909" s="580"/>
      <c r="AH909" s="587"/>
      <c r="AI909" s="580"/>
      <c r="AJ909" s="581">
        <v>0</v>
      </c>
    </row>
    <row r="910" spans="1:36">
      <c r="A910" s="580"/>
      <c r="B910" s="580"/>
      <c r="C910" s="580"/>
      <c r="D910" s="580" t="s">
        <v>4653</v>
      </c>
      <c r="E910" s="580"/>
      <c r="F910" s="580" t="s">
        <v>4519</v>
      </c>
      <c r="G910" s="580"/>
      <c r="H910" s="580" t="s">
        <v>4653</v>
      </c>
      <c r="I910" s="580"/>
      <c r="J910" s="580"/>
      <c r="K910" s="580"/>
      <c r="L910" s="580"/>
      <c r="M910" s="580"/>
      <c r="N910" s="580"/>
      <c r="O910" s="580"/>
      <c r="P910" s="581"/>
      <c r="Q910" s="580"/>
      <c r="R910" s="581"/>
      <c r="S910" s="580"/>
      <c r="T910" s="581">
        <v>250</v>
      </c>
      <c r="U910" s="580"/>
      <c r="V910" s="581">
        <v>0</v>
      </c>
      <c r="W910" s="580"/>
      <c r="X910" s="581">
        <v>0</v>
      </c>
      <c r="Y910" s="580"/>
      <c r="Z910" s="581">
        <v>250</v>
      </c>
      <c r="AA910" s="580"/>
      <c r="AB910" s="580"/>
      <c r="AC910" s="580"/>
      <c r="AD910" s="581">
        <v>0</v>
      </c>
      <c r="AE910" s="580"/>
      <c r="AF910" s="581">
        <v>0</v>
      </c>
      <c r="AG910" s="580"/>
      <c r="AH910" s="587"/>
      <c r="AI910" s="580"/>
      <c r="AJ910" s="581">
        <v>0</v>
      </c>
    </row>
    <row r="911" spans="1:36">
      <c r="A911" s="580"/>
      <c r="B911" s="580"/>
      <c r="C911" s="580"/>
      <c r="D911" s="580" t="s">
        <v>4654</v>
      </c>
      <c r="E911" s="580"/>
      <c r="F911" s="580" t="s">
        <v>4519</v>
      </c>
      <c r="G911" s="580"/>
      <c r="H911" s="580" t="s">
        <v>4654</v>
      </c>
      <c r="I911" s="580"/>
      <c r="J911" s="580"/>
      <c r="K911" s="580"/>
      <c r="L911" s="580"/>
      <c r="M911" s="580"/>
      <c r="N911" s="580"/>
      <c r="O911" s="580"/>
      <c r="P911" s="581"/>
      <c r="Q911" s="580"/>
      <c r="R911" s="581"/>
      <c r="S911" s="580"/>
      <c r="T911" s="581">
        <v>250</v>
      </c>
      <c r="U911" s="580"/>
      <c r="V911" s="581">
        <v>0</v>
      </c>
      <c r="W911" s="580"/>
      <c r="X911" s="581">
        <v>0</v>
      </c>
      <c r="Y911" s="580"/>
      <c r="Z911" s="581">
        <v>250</v>
      </c>
      <c r="AA911" s="580"/>
      <c r="AB911" s="580"/>
      <c r="AC911" s="580"/>
      <c r="AD911" s="581">
        <v>0</v>
      </c>
      <c r="AE911" s="580"/>
      <c r="AF911" s="581">
        <v>0</v>
      </c>
      <c r="AG911" s="580"/>
      <c r="AH911" s="587"/>
      <c r="AI911" s="580"/>
      <c r="AJ911" s="581">
        <v>0</v>
      </c>
    </row>
    <row r="912" spans="1:36">
      <c r="A912" s="580"/>
      <c r="B912" s="580"/>
      <c r="C912" s="580"/>
      <c r="D912" s="580" t="s">
        <v>4655</v>
      </c>
      <c r="E912" s="580"/>
      <c r="F912" s="580" t="s">
        <v>4519</v>
      </c>
      <c r="G912" s="580"/>
      <c r="H912" s="580" t="s">
        <v>4655</v>
      </c>
      <c r="I912" s="580"/>
      <c r="J912" s="580"/>
      <c r="K912" s="580"/>
      <c r="L912" s="580"/>
      <c r="M912" s="580"/>
      <c r="N912" s="580"/>
      <c r="O912" s="580"/>
      <c r="P912" s="581"/>
      <c r="Q912" s="580"/>
      <c r="R912" s="581"/>
      <c r="S912" s="580"/>
      <c r="T912" s="581">
        <v>0</v>
      </c>
      <c r="U912" s="580"/>
      <c r="V912" s="581">
        <v>0</v>
      </c>
      <c r="W912" s="580"/>
      <c r="X912" s="581">
        <v>0</v>
      </c>
      <c r="Y912" s="580"/>
      <c r="Z912" s="581">
        <v>0</v>
      </c>
      <c r="AA912" s="580"/>
      <c r="AB912" s="580"/>
      <c r="AC912" s="580"/>
      <c r="AD912" s="581">
        <v>0</v>
      </c>
      <c r="AE912" s="580"/>
      <c r="AF912" s="581">
        <v>0</v>
      </c>
      <c r="AG912" s="580"/>
      <c r="AH912" s="587"/>
      <c r="AI912" s="580"/>
      <c r="AJ912" s="581">
        <v>0</v>
      </c>
    </row>
    <row r="913" spans="1:36">
      <c r="A913" s="580"/>
      <c r="B913" s="580"/>
      <c r="C913" s="580"/>
      <c r="D913" s="580" t="s">
        <v>4656</v>
      </c>
      <c r="E913" s="580"/>
      <c r="F913" s="580" t="s">
        <v>4519</v>
      </c>
      <c r="G913" s="580"/>
      <c r="H913" s="580" t="s">
        <v>4656</v>
      </c>
      <c r="I913" s="580"/>
      <c r="J913" s="580"/>
      <c r="K913" s="580"/>
      <c r="L913" s="580"/>
      <c r="M913" s="580"/>
      <c r="N913" s="580"/>
      <c r="O913" s="580"/>
      <c r="P913" s="581"/>
      <c r="Q913" s="580"/>
      <c r="R913" s="581"/>
      <c r="S913" s="580"/>
      <c r="T913" s="581">
        <v>0</v>
      </c>
      <c r="U913" s="580"/>
      <c r="V913" s="581">
        <v>0</v>
      </c>
      <c r="W913" s="580"/>
      <c r="X913" s="581">
        <v>0</v>
      </c>
      <c r="Y913" s="580"/>
      <c r="Z913" s="581">
        <v>0</v>
      </c>
      <c r="AA913" s="580"/>
      <c r="AB913" s="580"/>
      <c r="AC913" s="580"/>
      <c r="AD913" s="581">
        <v>0</v>
      </c>
      <c r="AE913" s="580"/>
      <c r="AF913" s="581">
        <v>0</v>
      </c>
      <c r="AG913" s="580"/>
      <c r="AH913" s="587"/>
      <c r="AI913" s="580"/>
      <c r="AJ913" s="581">
        <v>0</v>
      </c>
    </row>
    <row r="914" spans="1:36">
      <c r="A914" s="580"/>
      <c r="B914" s="580"/>
      <c r="C914" s="580"/>
      <c r="D914" s="580" t="s">
        <v>4657</v>
      </c>
      <c r="E914" s="580"/>
      <c r="F914" s="580" t="s">
        <v>4519</v>
      </c>
      <c r="G914" s="580"/>
      <c r="H914" s="580" t="s">
        <v>4657</v>
      </c>
      <c r="I914" s="580"/>
      <c r="J914" s="580"/>
      <c r="K914" s="580"/>
      <c r="L914" s="580"/>
      <c r="M914" s="580"/>
      <c r="N914" s="580"/>
      <c r="O914" s="580"/>
      <c r="P914" s="581"/>
      <c r="Q914" s="580"/>
      <c r="R914" s="581"/>
      <c r="S914" s="580"/>
      <c r="T914" s="581">
        <v>0</v>
      </c>
      <c r="U914" s="580"/>
      <c r="V914" s="581">
        <v>0</v>
      </c>
      <c r="W914" s="580"/>
      <c r="X914" s="581">
        <v>0</v>
      </c>
      <c r="Y914" s="580"/>
      <c r="Z914" s="581">
        <v>0</v>
      </c>
      <c r="AA914" s="580"/>
      <c r="AB914" s="580"/>
      <c r="AC914" s="580"/>
      <c r="AD914" s="581">
        <v>0</v>
      </c>
      <c r="AE914" s="580"/>
      <c r="AF914" s="581">
        <v>0</v>
      </c>
      <c r="AG914" s="580"/>
      <c r="AH914" s="587"/>
      <c r="AI914" s="580"/>
      <c r="AJ914" s="581">
        <v>0</v>
      </c>
    </row>
    <row r="915" spans="1:36">
      <c r="A915" s="580"/>
      <c r="B915" s="580"/>
      <c r="C915" s="580"/>
      <c r="D915" s="580" t="s">
        <v>4658</v>
      </c>
      <c r="E915" s="580"/>
      <c r="F915" s="580" t="s">
        <v>4519</v>
      </c>
      <c r="G915" s="580"/>
      <c r="H915" s="580" t="s">
        <v>4658</v>
      </c>
      <c r="I915" s="580"/>
      <c r="J915" s="580"/>
      <c r="K915" s="580"/>
      <c r="L915" s="580"/>
      <c r="M915" s="580"/>
      <c r="N915" s="580"/>
      <c r="O915" s="580"/>
      <c r="P915" s="581"/>
      <c r="Q915" s="580"/>
      <c r="R915" s="581"/>
      <c r="S915" s="580"/>
      <c r="T915" s="581">
        <v>0</v>
      </c>
      <c r="U915" s="580"/>
      <c r="V915" s="581">
        <v>0</v>
      </c>
      <c r="W915" s="580"/>
      <c r="X915" s="581">
        <v>0</v>
      </c>
      <c r="Y915" s="580"/>
      <c r="Z915" s="581">
        <v>0</v>
      </c>
      <c r="AA915" s="580"/>
      <c r="AB915" s="580"/>
      <c r="AC915" s="580"/>
      <c r="AD915" s="581">
        <v>0</v>
      </c>
      <c r="AE915" s="580"/>
      <c r="AF915" s="581">
        <v>0</v>
      </c>
      <c r="AG915" s="580"/>
      <c r="AH915" s="587"/>
      <c r="AI915" s="580"/>
      <c r="AJ915" s="581">
        <v>0</v>
      </c>
    </row>
    <row r="916" spans="1:36">
      <c r="A916" s="580"/>
      <c r="B916" s="580"/>
      <c r="C916" s="580"/>
      <c r="D916" s="580" t="s">
        <v>4659</v>
      </c>
      <c r="E916" s="580"/>
      <c r="F916" s="580" t="s">
        <v>4519</v>
      </c>
      <c r="G916" s="580"/>
      <c r="H916" s="580" t="s">
        <v>4659</v>
      </c>
      <c r="I916" s="580"/>
      <c r="J916" s="580"/>
      <c r="K916" s="580"/>
      <c r="L916" s="580"/>
      <c r="M916" s="580"/>
      <c r="N916" s="580"/>
      <c r="O916" s="580"/>
      <c r="P916" s="581"/>
      <c r="Q916" s="580"/>
      <c r="R916" s="581"/>
      <c r="S916" s="580"/>
      <c r="T916" s="581">
        <v>0</v>
      </c>
      <c r="U916" s="580"/>
      <c r="V916" s="581">
        <v>0</v>
      </c>
      <c r="W916" s="580"/>
      <c r="X916" s="581">
        <v>0</v>
      </c>
      <c r="Y916" s="580"/>
      <c r="Z916" s="581">
        <v>0</v>
      </c>
      <c r="AA916" s="580"/>
      <c r="AB916" s="580"/>
      <c r="AC916" s="580"/>
      <c r="AD916" s="581">
        <v>0</v>
      </c>
      <c r="AE916" s="580"/>
      <c r="AF916" s="581">
        <v>0</v>
      </c>
      <c r="AG916" s="580"/>
      <c r="AH916" s="587"/>
      <c r="AI916" s="580"/>
      <c r="AJ916" s="581">
        <v>0</v>
      </c>
    </row>
    <row r="917" spans="1:36" ht="16.5" thickBot="1">
      <c r="A917" s="580"/>
      <c r="B917" s="580"/>
      <c r="C917" s="580"/>
      <c r="D917" s="580" t="s">
        <v>4660</v>
      </c>
      <c r="E917" s="580"/>
      <c r="F917" s="580" t="s">
        <v>4519</v>
      </c>
      <c r="G917" s="580"/>
      <c r="H917" s="580" t="s">
        <v>4660</v>
      </c>
      <c r="I917" s="580"/>
      <c r="J917" s="580"/>
      <c r="K917" s="580"/>
      <c r="L917" s="580"/>
      <c r="M917" s="580"/>
      <c r="N917" s="580"/>
      <c r="O917" s="580"/>
      <c r="P917" s="581"/>
      <c r="Q917" s="580"/>
      <c r="R917" s="581"/>
      <c r="S917" s="580"/>
      <c r="T917" s="581">
        <v>0</v>
      </c>
      <c r="U917" s="580"/>
      <c r="V917" s="581">
        <v>0</v>
      </c>
      <c r="W917" s="580"/>
      <c r="X917" s="581">
        <v>0</v>
      </c>
      <c r="Y917" s="580"/>
      <c r="Z917" s="581">
        <v>0</v>
      </c>
      <c r="AA917" s="580"/>
      <c r="AB917" s="580"/>
      <c r="AC917" s="580"/>
      <c r="AD917" s="581">
        <v>0</v>
      </c>
      <c r="AE917" s="580"/>
      <c r="AF917" s="581">
        <v>0</v>
      </c>
      <c r="AG917" s="580"/>
      <c r="AH917" s="587"/>
      <c r="AI917" s="580"/>
      <c r="AJ917" s="581">
        <v>0</v>
      </c>
    </row>
    <row r="918" spans="1:36" ht="16.5" thickBot="1">
      <c r="A918" s="580"/>
      <c r="B918" s="580"/>
      <c r="C918" s="580" t="s">
        <v>2705</v>
      </c>
      <c r="D918" s="580"/>
      <c r="E918" s="580"/>
      <c r="F918" s="580"/>
      <c r="G918" s="580"/>
      <c r="H918" s="580"/>
      <c r="I918" s="580"/>
      <c r="J918" s="580"/>
      <c r="K918" s="580"/>
      <c r="L918" s="580"/>
      <c r="M918" s="580"/>
      <c r="N918" s="584"/>
      <c r="O918" s="580"/>
      <c r="P918" s="581"/>
      <c r="Q918" s="580"/>
      <c r="R918" s="581"/>
      <c r="S918" s="580"/>
      <c r="T918" s="585">
        <v>10447</v>
      </c>
      <c r="U918" s="580"/>
      <c r="V918" s="585">
        <v>0</v>
      </c>
      <c r="W918" s="580"/>
      <c r="X918" s="585">
        <v>0</v>
      </c>
      <c r="Y918" s="580"/>
      <c r="Z918" s="585">
        <v>10447</v>
      </c>
      <c r="AA918" s="580"/>
      <c r="AB918" s="580"/>
      <c r="AC918" s="580"/>
      <c r="AD918" s="585">
        <v>0</v>
      </c>
      <c r="AE918" s="580"/>
      <c r="AF918" s="581"/>
      <c r="AG918" s="580"/>
      <c r="AH918" s="587"/>
      <c r="AI918" s="580"/>
      <c r="AJ918" s="585">
        <v>0</v>
      </c>
    </row>
    <row r="919" spans="1:36">
      <c r="A919" s="580"/>
      <c r="B919" s="580" t="s">
        <v>4661</v>
      </c>
      <c r="C919" s="580"/>
      <c r="D919" s="580"/>
      <c r="E919" s="580"/>
      <c r="F919" s="580"/>
      <c r="G919" s="580"/>
      <c r="H919" s="580"/>
      <c r="I919" s="580"/>
      <c r="J919" s="580"/>
      <c r="K919" s="580"/>
      <c r="L919" s="580"/>
      <c r="M919" s="580"/>
      <c r="N919" s="580"/>
      <c r="O919" s="580"/>
      <c r="P919" s="581"/>
      <c r="Q919" s="580"/>
      <c r="R919" s="581"/>
      <c r="S919" s="580"/>
      <c r="T919" s="581">
        <v>10447</v>
      </c>
      <c r="U919" s="580"/>
      <c r="V919" s="581">
        <v>0</v>
      </c>
      <c r="W919" s="580"/>
      <c r="X919" s="581">
        <v>0</v>
      </c>
      <c r="Y919" s="580"/>
      <c r="Z919" s="581">
        <v>10447</v>
      </c>
      <c r="AA919" s="580"/>
      <c r="AB919" s="580"/>
      <c r="AC919" s="580"/>
      <c r="AD919" s="581">
        <v>0</v>
      </c>
      <c r="AE919" s="580"/>
      <c r="AF919" s="581"/>
      <c r="AG919" s="580"/>
      <c r="AH919" s="587"/>
      <c r="AI919" s="580"/>
      <c r="AJ919" s="581">
        <v>0</v>
      </c>
    </row>
    <row r="920" spans="1:36">
      <c r="A920" s="578"/>
      <c r="B920" s="578" t="s">
        <v>374</v>
      </c>
      <c r="C920" s="578"/>
      <c r="D920" s="578"/>
      <c r="E920" s="578"/>
      <c r="F920" s="578"/>
      <c r="G920" s="578"/>
      <c r="H920" s="578"/>
      <c r="I920" s="578"/>
      <c r="J920" s="578"/>
      <c r="K920" s="578"/>
      <c r="L920" s="578"/>
      <c r="M920" s="578"/>
      <c r="N920" s="578"/>
      <c r="O920" s="578"/>
      <c r="P920" s="579"/>
      <c r="Q920" s="578"/>
      <c r="R920" s="579"/>
      <c r="S920" s="578"/>
      <c r="T920" s="579"/>
      <c r="U920" s="578"/>
      <c r="V920" s="579"/>
      <c r="W920" s="578"/>
      <c r="X920" s="579"/>
      <c r="Y920" s="578"/>
      <c r="Z920" s="579"/>
      <c r="AA920" s="578"/>
      <c r="AB920" s="578"/>
      <c r="AC920" s="578"/>
      <c r="AD920" s="579"/>
      <c r="AE920" s="578"/>
      <c r="AF920" s="579"/>
      <c r="AG920" s="578"/>
      <c r="AH920" s="586"/>
      <c r="AI920" s="578"/>
      <c r="AJ920" s="579"/>
    </row>
    <row r="921" spans="1:36">
      <c r="A921" s="578"/>
      <c r="B921" s="578"/>
      <c r="C921" s="578" t="s">
        <v>1944</v>
      </c>
      <c r="D921" s="578"/>
      <c r="E921" s="578"/>
      <c r="F921" s="578"/>
      <c r="G921" s="578"/>
      <c r="H921" s="578"/>
      <c r="I921" s="578"/>
      <c r="J921" s="578"/>
      <c r="K921" s="578"/>
      <c r="L921" s="578"/>
      <c r="M921" s="578"/>
      <c r="N921" s="578"/>
      <c r="O921" s="578"/>
      <c r="P921" s="579"/>
      <c r="Q921" s="578"/>
      <c r="R921" s="579"/>
      <c r="S921" s="578"/>
      <c r="T921" s="579"/>
      <c r="U921" s="578"/>
      <c r="V921" s="579"/>
      <c r="W921" s="578"/>
      <c r="X921" s="579"/>
      <c r="Y921" s="578"/>
      <c r="Z921" s="579"/>
      <c r="AA921" s="578"/>
      <c r="AB921" s="578"/>
      <c r="AC921" s="578"/>
      <c r="AD921" s="579"/>
      <c r="AE921" s="578"/>
      <c r="AF921" s="579"/>
      <c r="AG921" s="578"/>
      <c r="AH921" s="586"/>
      <c r="AI921" s="578"/>
      <c r="AJ921" s="579"/>
    </row>
    <row r="922" spans="1:36">
      <c r="A922" s="578"/>
      <c r="B922" s="578"/>
      <c r="C922" s="578"/>
      <c r="D922" s="578" t="s">
        <v>2695</v>
      </c>
      <c r="E922" s="578"/>
      <c r="F922" s="578"/>
      <c r="G922" s="578"/>
      <c r="H922" s="578"/>
      <c r="I922" s="578"/>
      <c r="J922" s="578"/>
      <c r="K922" s="578"/>
      <c r="L922" s="578"/>
      <c r="M922" s="578"/>
      <c r="N922" s="578"/>
      <c r="O922" s="578"/>
      <c r="P922" s="579"/>
      <c r="Q922" s="578"/>
      <c r="R922" s="579"/>
      <c r="S922" s="578"/>
      <c r="T922" s="579"/>
      <c r="U922" s="578"/>
      <c r="V922" s="579"/>
      <c r="W922" s="578"/>
      <c r="X922" s="579"/>
      <c r="Y922" s="578"/>
      <c r="Z922" s="579"/>
      <c r="AA922" s="578"/>
      <c r="AB922" s="578"/>
      <c r="AC922" s="578"/>
      <c r="AD922" s="579"/>
      <c r="AE922" s="578"/>
      <c r="AF922" s="579"/>
      <c r="AG922" s="578"/>
      <c r="AH922" s="586"/>
      <c r="AI922" s="578"/>
      <c r="AJ922" s="579"/>
    </row>
    <row r="923" spans="1:36">
      <c r="A923" s="580"/>
      <c r="B923" s="580"/>
      <c r="C923" s="580"/>
      <c r="D923" s="580"/>
      <c r="E923" s="580" t="s">
        <v>4662</v>
      </c>
      <c r="F923" s="580" t="s">
        <v>4663</v>
      </c>
      <c r="G923" s="580"/>
      <c r="H923" s="580" t="s">
        <v>934</v>
      </c>
      <c r="I923" s="580"/>
      <c r="J923" s="580" t="s">
        <v>1945</v>
      </c>
      <c r="K923" s="580"/>
      <c r="L923" s="580"/>
      <c r="M923" s="580"/>
      <c r="N923" s="580"/>
      <c r="O923" s="580"/>
      <c r="P923" s="581"/>
      <c r="Q923" s="580"/>
      <c r="R923" s="581"/>
      <c r="S923" s="580"/>
      <c r="T923" s="581">
        <v>5000</v>
      </c>
      <c r="U923" s="580"/>
      <c r="V923" s="581">
        <v>0</v>
      </c>
      <c r="W923" s="580"/>
      <c r="X923" s="581">
        <v>0</v>
      </c>
      <c r="Y923" s="580"/>
      <c r="Z923" s="581">
        <v>5000</v>
      </c>
      <c r="AA923" s="580"/>
      <c r="AB923" s="580"/>
      <c r="AC923" s="580"/>
      <c r="AD923" s="581">
        <v>0</v>
      </c>
      <c r="AE923" s="580"/>
      <c r="AF923" s="581">
        <v>0</v>
      </c>
      <c r="AG923" s="580"/>
      <c r="AH923" s="587"/>
      <c r="AI923" s="580"/>
      <c r="AJ923" s="581">
        <v>0</v>
      </c>
    </row>
    <row r="924" spans="1:36" ht="16.5" thickBot="1">
      <c r="A924" s="580"/>
      <c r="B924" s="580"/>
      <c r="C924" s="580"/>
      <c r="D924" s="580"/>
      <c r="E924" s="580" t="s">
        <v>4664</v>
      </c>
      <c r="F924" s="580" t="s">
        <v>4663</v>
      </c>
      <c r="G924" s="580"/>
      <c r="H924" s="580" t="s">
        <v>938</v>
      </c>
      <c r="I924" s="580"/>
      <c r="J924" s="580" t="s">
        <v>1949</v>
      </c>
      <c r="K924" s="580"/>
      <c r="L924" s="580"/>
      <c r="M924" s="580"/>
      <c r="N924" s="580"/>
      <c r="O924" s="580"/>
      <c r="P924" s="581"/>
      <c r="Q924" s="580"/>
      <c r="R924" s="581"/>
      <c r="S924" s="580"/>
      <c r="T924" s="581">
        <v>5000</v>
      </c>
      <c r="U924" s="580"/>
      <c r="V924" s="581">
        <v>0</v>
      </c>
      <c r="W924" s="580"/>
      <c r="X924" s="581">
        <v>0</v>
      </c>
      <c r="Y924" s="580"/>
      <c r="Z924" s="581">
        <v>5000</v>
      </c>
      <c r="AA924" s="580"/>
      <c r="AB924" s="580"/>
      <c r="AC924" s="580"/>
      <c r="AD924" s="581">
        <v>0</v>
      </c>
      <c r="AE924" s="580"/>
      <c r="AF924" s="581">
        <v>0</v>
      </c>
      <c r="AG924" s="580"/>
      <c r="AH924" s="587"/>
      <c r="AI924" s="580"/>
      <c r="AJ924" s="581">
        <v>0</v>
      </c>
    </row>
    <row r="925" spans="1:36" ht="16.5" thickBot="1">
      <c r="A925" s="580"/>
      <c r="B925" s="580"/>
      <c r="C925" s="580"/>
      <c r="D925" s="580" t="s">
        <v>2705</v>
      </c>
      <c r="E925" s="580"/>
      <c r="F925" s="580"/>
      <c r="G925" s="580"/>
      <c r="H925" s="580"/>
      <c r="I925" s="580"/>
      <c r="J925" s="580"/>
      <c r="K925" s="580"/>
      <c r="L925" s="580"/>
      <c r="M925" s="580"/>
      <c r="N925" s="584"/>
      <c r="O925" s="580"/>
      <c r="P925" s="581"/>
      <c r="Q925" s="580"/>
      <c r="R925" s="581"/>
      <c r="S925" s="580"/>
      <c r="T925" s="585">
        <v>10000</v>
      </c>
      <c r="U925" s="580"/>
      <c r="V925" s="585">
        <v>0</v>
      </c>
      <c r="W925" s="580"/>
      <c r="X925" s="585">
        <v>0</v>
      </c>
      <c r="Y925" s="580"/>
      <c r="Z925" s="585">
        <v>10000</v>
      </c>
      <c r="AA925" s="580"/>
      <c r="AB925" s="580"/>
      <c r="AC925" s="580"/>
      <c r="AD925" s="585">
        <v>0</v>
      </c>
      <c r="AE925" s="580"/>
      <c r="AF925" s="581"/>
      <c r="AG925" s="580"/>
      <c r="AH925" s="587"/>
      <c r="AI925" s="580"/>
      <c r="AJ925" s="585">
        <v>0</v>
      </c>
    </row>
    <row r="926" spans="1:36">
      <c r="A926" s="580"/>
      <c r="B926" s="580"/>
      <c r="C926" s="580" t="s">
        <v>4665</v>
      </c>
      <c r="D926" s="580"/>
      <c r="E926" s="580"/>
      <c r="F926" s="580"/>
      <c r="G926" s="580"/>
      <c r="H926" s="580"/>
      <c r="I926" s="580"/>
      <c r="J926" s="580"/>
      <c r="K926" s="580"/>
      <c r="L926" s="580"/>
      <c r="M926" s="580"/>
      <c r="N926" s="580"/>
      <c r="O926" s="580"/>
      <c r="P926" s="581"/>
      <c r="Q926" s="580"/>
      <c r="R926" s="581"/>
      <c r="S926" s="580"/>
      <c r="T926" s="581">
        <v>10000</v>
      </c>
      <c r="U926" s="580"/>
      <c r="V926" s="581">
        <v>0</v>
      </c>
      <c r="W926" s="580"/>
      <c r="X926" s="581">
        <v>0</v>
      </c>
      <c r="Y926" s="580"/>
      <c r="Z926" s="581">
        <v>10000</v>
      </c>
      <c r="AA926" s="580"/>
      <c r="AB926" s="580"/>
      <c r="AC926" s="580"/>
      <c r="AD926" s="581">
        <v>0</v>
      </c>
      <c r="AE926" s="580"/>
      <c r="AF926" s="581"/>
      <c r="AG926" s="580"/>
      <c r="AH926" s="587"/>
      <c r="AI926" s="580"/>
      <c r="AJ926" s="581">
        <v>0</v>
      </c>
    </row>
    <row r="927" spans="1:36">
      <c r="A927" s="578"/>
      <c r="B927" s="578"/>
      <c r="C927" s="578" t="s">
        <v>1957</v>
      </c>
      <c r="D927" s="578"/>
      <c r="E927" s="578"/>
      <c r="F927" s="578"/>
      <c r="G927" s="578"/>
      <c r="H927" s="578"/>
      <c r="I927" s="578"/>
      <c r="J927" s="578"/>
      <c r="K927" s="578"/>
      <c r="L927" s="578"/>
      <c r="M927" s="578"/>
      <c r="N927" s="578"/>
      <c r="O927" s="578"/>
      <c r="P927" s="579"/>
      <c r="Q927" s="578"/>
      <c r="R927" s="579"/>
      <c r="S927" s="578"/>
      <c r="T927" s="579"/>
      <c r="U927" s="578"/>
      <c r="V927" s="579"/>
      <c r="W927" s="578"/>
      <c r="X927" s="579"/>
      <c r="Y927" s="578"/>
      <c r="Z927" s="579"/>
      <c r="AA927" s="578"/>
      <c r="AB927" s="578"/>
      <c r="AC927" s="578"/>
      <c r="AD927" s="579"/>
      <c r="AE927" s="578"/>
      <c r="AF927" s="579"/>
      <c r="AG927" s="578"/>
      <c r="AH927" s="586"/>
      <c r="AI927" s="578"/>
      <c r="AJ927" s="579"/>
    </row>
    <row r="928" spans="1:36">
      <c r="A928" s="578"/>
      <c r="B928" s="578"/>
      <c r="C928" s="578"/>
      <c r="D928" s="578" t="s">
        <v>2734</v>
      </c>
      <c r="E928" s="578"/>
      <c r="F928" s="578"/>
      <c r="G928" s="578"/>
      <c r="H928" s="578"/>
      <c r="I928" s="578"/>
      <c r="J928" s="578"/>
      <c r="K928" s="578"/>
      <c r="L928" s="578"/>
      <c r="M928" s="578"/>
      <c r="N928" s="578"/>
      <c r="O928" s="578"/>
      <c r="P928" s="579"/>
      <c r="Q928" s="578"/>
      <c r="R928" s="579"/>
      <c r="S928" s="578"/>
      <c r="T928" s="579"/>
      <c r="U928" s="578"/>
      <c r="V928" s="579"/>
      <c r="W928" s="578"/>
      <c r="X928" s="579"/>
      <c r="Y928" s="578"/>
      <c r="Z928" s="579"/>
      <c r="AA928" s="578"/>
      <c r="AB928" s="578"/>
      <c r="AC928" s="578"/>
      <c r="AD928" s="579"/>
      <c r="AE928" s="578"/>
      <c r="AF928" s="579"/>
      <c r="AG928" s="578"/>
      <c r="AH928" s="586"/>
      <c r="AI928" s="578"/>
      <c r="AJ928" s="579"/>
    </row>
    <row r="929" spans="1:36">
      <c r="A929" s="580"/>
      <c r="B929" s="580"/>
      <c r="C929" s="580"/>
      <c r="D929" s="580"/>
      <c r="E929" s="580" t="s">
        <v>4666</v>
      </c>
      <c r="F929" s="580" t="s">
        <v>4667</v>
      </c>
      <c r="G929" s="580"/>
      <c r="H929" s="580" t="s">
        <v>524</v>
      </c>
      <c r="I929" s="580"/>
      <c r="J929" s="580" t="s">
        <v>4668</v>
      </c>
      <c r="K929" s="580"/>
      <c r="L929" s="580"/>
      <c r="M929" s="580"/>
      <c r="N929" s="580"/>
      <c r="O929" s="580"/>
      <c r="P929" s="581"/>
      <c r="Q929" s="580"/>
      <c r="R929" s="581"/>
      <c r="S929" s="580"/>
      <c r="T929" s="581">
        <v>0</v>
      </c>
      <c r="U929" s="580"/>
      <c r="V929" s="581">
        <v>12</v>
      </c>
      <c r="W929" s="580"/>
      <c r="X929" s="581">
        <v>0</v>
      </c>
      <c r="Y929" s="580"/>
      <c r="Z929" s="581">
        <v>-12</v>
      </c>
      <c r="AA929" s="580"/>
      <c r="AB929" s="580"/>
      <c r="AC929" s="580"/>
      <c r="AD929" s="581">
        <v>0</v>
      </c>
      <c r="AE929" s="580"/>
      <c r="AF929" s="581">
        <v>0</v>
      </c>
      <c r="AG929" s="580"/>
      <c r="AH929" s="587"/>
      <c r="AI929" s="580"/>
      <c r="AJ929" s="581">
        <v>0</v>
      </c>
    </row>
    <row r="930" spans="1:36" ht="16.5" thickBot="1">
      <c r="A930" s="580"/>
      <c r="B930" s="580"/>
      <c r="C930" s="580"/>
      <c r="D930" s="580"/>
      <c r="E930" s="580" t="s">
        <v>4669</v>
      </c>
      <c r="F930" s="580" t="s">
        <v>4667</v>
      </c>
      <c r="G930" s="580"/>
      <c r="H930" s="580" t="s">
        <v>526</v>
      </c>
      <c r="I930" s="580"/>
      <c r="J930" s="580" t="s">
        <v>4670</v>
      </c>
      <c r="K930" s="580"/>
      <c r="L930" s="580"/>
      <c r="M930" s="580"/>
      <c r="N930" s="580"/>
      <c r="O930" s="580"/>
      <c r="P930" s="581"/>
      <c r="Q930" s="580"/>
      <c r="R930" s="581"/>
      <c r="S930" s="580"/>
      <c r="T930" s="581">
        <v>0</v>
      </c>
      <c r="U930" s="580"/>
      <c r="V930" s="581">
        <v>12</v>
      </c>
      <c r="W930" s="580"/>
      <c r="X930" s="581">
        <v>0</v>
      </c>
      <c r="Y930" s="580"/>
      <c r="Z930" s="581">
        <v>-12</v>
      </c>
      <c r="AA930" s="580"/>
      <c r="AB930" s="580"/>
      <c r="AC930" s="580"/>
      <c r="AD930" s="581">
        <v>0</v>
      </c>
      <c r="AE930" s="580"/>
      <c r="AF930" s="581">
        <v>0</v>
      </c>
      <c r="AG930" s="580"/>
      <c r="AH930" s="587"/>
      <c r="AI930" s="580"/>
      <c r="AJ930" s="581">
        <v>0</v>
      </c>
    </row>
    <row r="931" spans="1:36" ht="16.5" thickBot="1">
      <c r="A931" s="580"/>
      <c r="B931" s="580"/>
      <c r="C931" s="580"/>
      <c r="D931" s="580" t="s">
        <v>2760</v>
      </c>
      <c r="E931" s="580"/>
      <c r="F931" s="580"/>
      <c r="G931" s="580"/>
      <c r="H931" s="580"/>
      <c r="I931" s="580"/>
      <c r="J931" s="580"/>
      <c r="K931" s="580"/>
      <c r="L931" s="580"/>
      <c r="M931" s="580"/>
      <c r="N931" s="584"/>
      <c r="O931" s="580"/>
      <c r="P931" s="581"/>
      <c r="Q931" s="580"/>
      <c r="R931" s="581"/>
      <c r="S931" s="580"/>
      <c r="T931" s="585">
        <v>0</v>
      </c>
      <c r="U931" s="580"/>
      <c r="V931" s="585">
        <v>24</v>
      </c>
      <c r="W931" s="580"/>
      <c r="X931" s="585">
        <v>0</v>
      </c>
      <c r="Y931" s="580"/>
      <c r="Z931" s="585">
        <v>-24</v>
      </c>
      <c r="AA931" s="580"/>
      <c r="AB931" s="580"/>
      <c r="AC931" s="580"/>
      <c r="AD931" s="585">
        <v>0</v>
      </c>
      <c r="AE931" s="580"/>
      <c r="AF931" s="581"/>
      <c r="AG931" s="580"/>
      <c r="AH931" s="587"/>
      <c r="AI931" s="580"/>
      <c r="AJ931" s="585">
        <v>0</v>
      </c>
    </row>
    <row r="932" spans="1:36">
      <c r="A932" s="580"/>
      <c r="B932" s="580"/>
      <c r="C932" s="580" t="s">
        <v>4671</v>
      </c>
      <c r="D932" s="580"/>
      <c r="E932" s="580"/>
      <c r="F932" s="580"/>
      <c r="G932" s="580"/>
      <c r="H932" s="580"/>
      <c r="I932" s="580"/>
      <c r="J932" s="580"/>
      <c r="K932" s="580"/>
      <c r="L932" s="580"/>
      <c r="M932" s="580"/>
      <c r="N932" s="580"/>
      <c r="O932" s="580"/>
      <c r="P932" s="581"/>
      <c r="Q932" s="580"/>
      <c r="R932" s="581"/>
      <c r="S932" s="580"/>
      <c r="T932" s="581">
        <v>0</v>
      </c>
      <c r="U932" s="580"/>
      <c r="V932" s="581">
        <v>24</v>
      </c>
      <c r="W932" s="580"/>
      <c r="X932" s="581">
        <v>0</v>
      </c>
      <c r="Y932" s="580"/>
      <c r="Z932" s="581">
        <v>-24</v>
      </c>
      <c r="AA932" s="580"/>
      <c r="AB932" s="580"/>
      <c r="AC932" s="580"/>
      <c r="AD932" s="581">
        <v>0</v>
      </c>
      <c r="AE932" s="580"/>
      <c r="AF932" s="581"/>
      <c r="AG932" s="580"/>
      <c r="AH932" s="587"/>
      <c r="AI932" s="580"/>
      <c r="AJ932" s="581">
        <v>0</v>
      </c>
    </row>
    <row r="933" spans="1:36">
      <c r="A933" s="578"/>
      <c r="B933" s="578"/>
      <c r="C933" s="578" t="s">
        <v>4672</v>
      </c>
      <c r="D933" s="578"/>
      <c r="E933" s="578"/>
      <c r="F933" s="578"/>
      <c r="G933" s="578"/>
      <c r="H933" s="578"/>
      <c r="I933" s="578"/>
      <c r="J933" s="578"/>
      <c r="K933" s="578"/>
      <c r="L933" s="578"/>
      <c r="M933" s="578"/>
      <c r="N933" s="578"/>
      <c r="O933" s="578"/>
      <c r="P933" s="579"/>
      <c r="Q933" s="578"/>
      <c r="R933" s="579"/>
      <c r="S933" s="578"/>
      <c r="T933" s="579"/>
      <c r="U933" s="578"/>
      <c r="V933" s="579"/>
      <c r="W933" s="578"/>
      <c r="X933" s="579"/>
      <c r="Y933" s="578"/>
      <c r="Z933" s="579"/>
      <c r="AA933" s="578"/>
      <c r="AB933" s="578"/>
      <c r="AC933" s="578"/>
      <c r="AD933" s="579"/>
      <c r="AE933" s="578"/>
      <c r="AF933" s="579"/>
      <c r="AG933" s="578"/>
      <c r="AH933" s="586"/>
      <c r="AI933" s="578"/>
      <c r="AJ933" s="579"/>
    </row>
    <row r="934" spans="1:36">
      <c r="A934" s="578"/>
      <c r="B934" s="578"/>
      <c r="C934" s="578"/>
      <c r="D934" s="578" t="s">
        <v>2734</v>
      </c>
      <c r="E934" s="578"/>
      <c r="F934" s="578"/>
      <c r="G934" s="578"/>
      <c r="H934" s="578"/>
      <c r="I934" s="578"/>
      <c r="J934" s="578"/>
      <c r="K934" s="578"/>
      <c r="L934" s="578"/>
      <c r="M934" s="578"/>
      <c r="N934" s="578"/>
      <c r="O934" s="578"/>
      <c r="P934" s="579"/>
      <c r="Q934" s="578"/>
      <c r="R934" s="579"/>
      <c r="S934" s="578"/>
      <c r="T934" s="579"/>
      <c r="U934" s="578"/>
      <c r="V934" s="579"/>
      <c r="W934" s="578"/>
      <c r="X934" s="579"/>
      <c r="Y934" s="578"/>
      <c r="Z934" s="579"/>
      <c r="AA934" s="578"/>
      <c r="AB934" s="578"/>
      <c r="AC934" s="578"/>
      <c r="AD934" s="579"/>
      <c r="AE934" s="578"/>
      <c r="AF934" s="579"/>
      <c r="AG934" s="578"/>
      <c r="AH934" s="586"/>
      <c r="AI934" s="578"/>
      <c r="AJ934" s="579"/>
    </row>
    <row r="935" spans="1:36" ht="16.5" thickBot="1">
      <c r="A935" s="577"/>
      <c r="B935" s="577"/>
      <c r="C935" s="577"/>
      <c r="D935" s="577"/>
      <c r="E935" s="577" t="s">
        <v>4673</v>
      </c>
      <c r="F935" s="580" t="s">
        <v>4674</v>
      </c>
      <c r="G935" s="580"/>
      <c r="H935" s="580" t="s">
        <v>532</v>
      </c>
      <c r="I935" s="580"/>
      <c r="J935" s="580" t="s">
        <v>4675</v>
      </c>
      <c r="K935" s="580"/>
      <c r="L935" s="580"/>
      <c r="M935" s="580"/>
      <c r="N935" s="580"/>
      <c r="O935" s="580"/>
      <c r="P935" s="581"/>
      <c r="Q935" s="580"/>
      <c r="R935" s="581"/>
      <c r="S935" s="580"/>
      <c r="T935" s="581">
        <v>0</v>
      </c>
      <c r="U935" s="580"/>
      <c r="V935" s="581">
        <v>0</v>
      </c>
      <c r="W935" s="580"/>
      <c r="X935" s="581">
        <v>0</v>
      </c>
      <c r="Y935" s="580"/>
      <c r="Z935" s="581">
        <v>0</v>
      </c>
      <c r="AA935" s="580"/>
      <c r="AB935" s="580"/>
      <c r="AC935" s="580"/>
      <c r="AD935" s="581">
        <v>0</v>
      </c>
      <c r="AE935" s="580"/>
      <c r="AF935" s="581">
        <v>0</v>
      </c>
      <c r="AG935" s="580"/>
      <c r="AH935" s="587"/>
      <c r="AI935" s="580"/>
      <c r="AJ935" s="581">
        <v>0</v>
      </c>
    </row>
    <row r="936" spans="1:36" ht="16.5" thickBot="1">
      <c r="A936" s="580"/>
      <c r="B936" s="580"/>
      <c r="C936" s="580"/>
      <c r="D936" s="580" t="s">
        <v>2760</v>
      </c>
      <c r="E936" s="580"/>
      <c r="F936" s="580"/>
      <c r="G936" s="580"/>
      <c r="H936" s="580"/>
      <c r="I936" s="580"/>
      <c r="J936" s="580"/>
      <c r="K936" s="580"/>
      <c r="L936" s="580"/>
      <c r="M936" s="580"/>
      <c r="N936" s="584"/>
      <c r="O936" s="580"/>
      <c r="P936" s="581"/>
      <c r="Q936" s="580"/>
      <c r="R936" s="581"/>
      <c r="S936" s="580"/>
      <c r="T936" s="585">
        <v>0</v>
      </c>
      <c r="U936" s="580"/>
      <c r="V936" s="585">
        <v>0</v>
      </c>
      <c r="W936" s="580"/>
      <c r="X936" s="585">
        <v>0</v>
      </c>
      <c r="Y936" s="580"/>
      <c r="Z936" s="585">
        <v>0</v>
      </c>
      <c r="AA936" s="580"/>
      <c r="AB936" s="580"/>
      <c r="AC936" s="580"/>
      <c r="AD936" s="585">
        <v>0</v>
      </c>
      <c r="AE936" s="580"/>
      <c r="AF936" s="581"/>
      <c r="AG936" s="580"/>
      <c r="AH936" s="587"/>
      <c r="AI936" s="580"/>
      <c r="AJ936" s="585">
        <v>0</v>
      </c>
    </row>
    <row r="937" spans="1:36">
      <c r="A937" s="580"/>
      <c r="B937" s="580"/>
      <c r="C937" s="580" t="s">
        <v>4676</v>
      </c>
      <c r="D937" s="580"/>
      <c r="E937" s="580"/>
      <c r="F937" s="580"/>
      <c r="G937" s="580"/>
      <c r="H937" s="580"/>
      <c r="I937" s="580"/>
      <c r="J937" s="580"/>
      <c r="K937" s="580"/>
      <c r="L937" s="580"/>
      <c r="M937" s="580"/>
      <c r="N937" s="580"/>
      <c r="O937" s="580"/>
      <c r="P937" s="581"/>
      <c r="Q937" s="580"/>
      <c r="R937" s="581"/>
      <c r="S937" s="580"/>
      <c r="T937" s="581">
        <v>0</v>
      </c>
      <c r="U937" s="580"/>
      <c r="V937" s="581">
        <v>0</v>
      </c>
      <c r="W937" s="580"/>
      <c r="X937" s="581">
        <v>0</v>
      </c>
      <c r="Y937" s="580"/>
      <c r="Z937" s="581">
        <v>0</v>
      </c>
      <c r="AA937" s="580"/>
      <c r="AB937" s="580"/>
      <c r="AC937" s="580"/>
      <c r="AD937" s="581">
        <v>0</v>
      </c>
      <c r="AE937" s="580"/>
      <c r="AF937" s="581"/>
      <c r="AG937" s="580"/>
      <c r="AH937" s="587"/>
      <c r="AI937" s="580"/>
      <c r="AJ937" s="581">
        <v>0</v>
      </c>
    </row>
    <row r="938" spans="1:36">
      <c r="A938" s="578"/>
      <c r="B938" s="578"/>
      <c r="C938" s="578" t="s">
        <v>2026</v>
      </c>
      <c r="D938" s="578"/>
      <c r="E938" s="578"/>
      <c r="F938" s="578"/>
      <c r="G938" s="578"/>
      <c r="H938" s="578"/>
      <c r="I938" s="578"/>
      <c r="J938" s="578"/>
      <c r="K938" s="578"/>
      <c r="L938" s="578"/>
      <c r="M938" s="578"/>
      <c r="N938" s="578"/>
      <c r="O938" s="578"/>
      <c r="P938" s="579"/>
      <c r="Q938" s="578"/>
      <c r="R938" s="579"/>
      <c r="S938" s="578"/>
      <c r="T938" s="579"/>
      <c r="U938" s="578"/>
      <c r="V938" s="579"/>
      <c r="W938" s="578"/>
      <c r="X938" s="579"/>
      <c r="Y938" s="578"/>
      <c r="Z938" s="579"/>
      <c r="AA938" s="578"/>
      <c r="AB938" s="578"/>
      <c r="AC938" s="578"/>
      <c r="AD938" s="579"/>
      <c r="AE938" s="578"/>
      <c r="AF938" s="579"/>
      <c r="AG938" s="578"/>
      <c r="AH938" s="586"/>
      <c r="AI938" s="578"/>
      <c r="AJ938" s="579"/>
    </row>
    <row r="939" spans="1:36">
      <c r="A939" s="578"/>
      <c r="B939" s="578"/>
      <c r="C939" s="578"/>
      <c r="D939" s="578" t="s">
        <v>2734</v>
      </c>
      <c r="E939" s="578"/>
      <c r="F939" s="578"/>
      <c r="G939" s="578"/>
      <c r="H939" s="578"/>
      <c r="I939" s="578"/>
      <c r="J939" s="578"/>
      <c r="K939" s="578"/>
      <c r="L939" s="578"/>
      <c r="M939" s="578"/>
      <c r="N939" s="578"/>
      <c r="O939" s="578"/>
      <c r="P939" s="579"/>
      <c r="Q939" s="578"/>
      <c r="R939" s="579"/>
      <c r="S939" s="578"/>
      <c r="T939" s="579"/>
      <c r="U939" s="578"/>
      <c r="V939" s="579"/>
      <c r="W939" s="578"/>
      <c r="X939" s="579"/>
      <c r="Y939" s="578"/>
      <c r="Z939" s="579"/>
      <c r="AA939" s="578"/>
      <c r="AB939" s="578"/>
      <c r="AC939" s="578"/>
      <c r="AD939" s="579"/>
      <c r="AE939" s="578"/>
      <c r="AF939" s="579"/>
      <c r="AG939" s="578"/>
      <c r="AH939" s="586"/>
      <c r="AI939" s="578"/>
      <c r="AJ939" s="579"/>
    </row>
    <row r="940" spans="1:36">
      <c r="A940" s="580"/>
      <c r="B940" s="580"/>
      <c r="C940" s="580"/>
      <c r="D940" s="580"/>
      <c r="E940" s="580" t="s">
        <v>4677</v>
      </c>
      <c r="F940" s="580" t="s">
        <v>4678</v>
      </c>
      <c r="G940" s="580"/>
      <c r="H940" s="580" t="s">
        <v>528</v>
      </c>
      <c r="I940" s="580"/>
      <c r="J940" s="580" t="s">
        <v>4679</v>
      </c>
      <c r="K940" s="580"/>
      <c r="L940" s="580"/>
      <c r="M940" s="580"/>
      <c r="N940" s="580"/>
      <c r="O940" s="580"/>
      <c r="P940" s="581"/>
      <c r="Q940" s="580"/>
      <c r="R940" s="581"/>
      <c r="S940" s="580"/>
      <c r="T940" s="581">
        <v>0</v>
      </c>
      <c r="U940" s="580"/>
      <c r="V940" s="581">
        <v>12</v>
      </c>
      <c r="W940" s="580"/>
      <c r="X940" s="581">
        <v>0</v>
      </c>
      <c r="Y940" s="580"/>
      <c r="Z940" s="581">
        <v>-12</v>
      </c>
      <c r="AA940" s="580"/>
      <c r="AB940" s="580"/>
      <c r="AC940" s="580"/>
      <c r="AD940" s="581">
        <v>0</v>
      </c>
      <c r="AE940" s="580"/>
      <c r="AF940" s="581">
        <v>0</v>
      </c>
      <c r="AG940" s="580"/>
      <c r="AH940" s="587"/>
      <c r="AI940" s="580"/>
      <c r="AJ940" s="581">
        <v>0</v>
      </c>
    </row>
    <row r="941" spans="1:36">
      <c r="A941" s="580"/>
      <c r="B941" s="580"/>
      <c r="C941" s="580"/>
      <c r="D941" s="580"/>
      <c r="E941" s="580" t="s">
        <v>4680</v>
      </c>
      <c r="F941" s="580" t="s">
        <v>4678</v>
      </c>
      <c r="G941" s="580"/>
      <c r="H941" s="580" t="s">
        <v>530</v>
      </c>
      <c r="I941" s="580"/>
      <c r="J941" s="580" t="s">
        <v>4681</v>
      </c>
      <c r="K941" s="580"/>
      <c r="L941" s="580"/>
      <c r="M941" s="580"/>
      <c r="N941" s="580"/>
      <c r="O941" s="580"/>
      <c r="P941" s="581"/>
      <c r="Q941" s="580"/>
      <c r="R941" s="581"/>
      <c r="S941" s="580"/>
      <c r="T941" s="581">
        <v>0</v>
      </c>
      <c r="U941" s="580"/>
      <c r="V941" s="581">
        <v>12</v>
      </c>
      <c r="W941" s="580"/>
      <c r="X941" s="581">
        <v>0</v>
      </c>
      <c r="Y941" s="580"/>
      <c r="Z941" s="581">
        <v>-12</v>
      </c>
      <c r="AA941" s="580"/>
      <c r="AB941" s="580"/>
      <c r="AC941" s="580"/>
      <c r="AD941" s="581">
        <v>0</v>
      </c>
      <c r="AE941" s="580"/>
      <c r="AF941" s="581">
        <v>0</v>
      </c>
      <c r="AG941" s="580"/>
      <c r="AH941" s="587"/>
      <c r="AI941" s="580"/>
      <c r="AJ941" s="581">
        <v>0</v>
      </c>
    </row>
    <row r="942" spans="1:36">
      <c r="A942" s="580"/>
      <c r="B942" s="580"/>
      <c r="C942" s="580"/>
      <c r="D942" s="580"/>
      <c r="E942" s="580" t="s">
        <v>4682</v>
      </c>
      <c r="F942" s="580" t="s">
        <v>4678</v>
      </c>
      <c r="G942" s="580"/>
      <c r="H942" s="580" t="s">
        <v>940</v>
      </c>
      <c r="I942" s="580"/>
      <c r="J942" s="580" t="s">
        <v>4683</v>
      </c>
      <c r="K942" s="580"/>
      <c r="L942" s="580"/>
      <c r="M942" s="580"/>
      <c r="N942" s="580"/>
      <c r="O942" s="580"/>
      <c r="P942" s="581"/>
      <c r="Q942" s="580"/>
      <c r="R942" s="581"/>
      <c r="S942" s="580"/>
      <c r="T942" s="581">
        <v>0</v>
      </c>
      <c r="U942" s="580"/>
      <c r="V942" s="581">
        <v>12</v>
      </c>
      <c r="W942" s="580"/>
      <c r="X942" s="581">
        <v>0</v>
      </c>
      <c r="Y942" s="580"/>
      <c r="Z942" s="581">
        <v>-12</v>
      </c>
      <c r="AA942" s="580"/>
      <c r="AB942" s="580"/>
      <c r="AC942" s="580"/>
      <c r="AD942" s="581">
        <v>0</v>
      </c>
      <c r="AE942" s="580"/>
      <c r="AF942" s="581">
        <v>0</v>
      </c>
      <c r="AG942" s="580"/>
      <c r="AH942" s="587"/>
      <c r="AI942" s="580"/>
      <c r="AJ942" s="581">
        <v>0</v>
      </c>
    </row>
    <row r="943" spans="1:36">
      <c r="A943" s="580"/>
      <c r="B943" s="580"/>
      <c r="C943" s="580"/>
      <c r="D943" s="580"/>
      <c r="E943" s="580" t="s">
        <v>4684</v>
      </c>
      <c r="F943" s="580" t="s">
        <v>4678</v>
      </c>
      <c r="G943" s="580"/>
      <c r="H943" s="580" t="s">
        <v>944</v>
      </c>
      <c r="I943" s="580"/>
      <c r="J943" s="580" t="s">
        <v>4685</v>
      </c>
      <c r="K943" s="580"/>
      <c r="L943" s="580"/>
      <c r="M943" s="580"/>
      <c r="N943" s="580"/>
      <c r="O943" s="580"/>
      <c r="P943" s="581"/>
      <c r="Q943" s="580"/>
      <c r="R943" s="581"/>
      <c r="S943" s="580"/>
      <c r="T943" s="581">
        <v>0</v>
      </c>
      <c r="U943" s="580"/>
      <c r="V943" s="581">
        <v>12</v>
      </c>
      <c r="W943" s="580"/>
      <c r="X943" s="581">
        <v>0</v>
      </c>
      <c r="Y943" s="580"/>
      <c r="Z943" s="581">
        <v>-12</v>
      </c>
      <c r="AA943" s="580"/>
      <c r="AB943" s="580"/>
      <c r="AC943" s="580"/>
      <c r="AD943" s="581">
        <v>0</v>
      </c>
      <c r="AE943" s="580"/>
      <c r="AF943" s="581">
        <v>0</v>
      </c>
      <c r="AG943" s="580"/>
      <c r="AH943" s="587"/>
      <c r="AI943" s="580"/>
      <c r="AJ943" s="581">
        <v>0</v>
      </c>
    </row>
    <row r="944" spans="1:36" ht="16.5" thickBot="1">
      <c r="A944" s="580"/>
      <c r="B944" s="580"/>
      <c r="C944" s="580"/>
      <c r="D944" s="580"/>
      <c r="E944" s="580" t="s">
        <v>4686</v>
      </c>
      <c r="F944" s="580" t="s">
        <v>4678</v>
      </c>
      <c r="G944" s="580"/>
      <c r="H944" s="580" t="s">
        <v>948</v>
      </c>
      <c r="I944" s="580"/>
      <c r="J944" s="580" t="s">
        <v>4687</v>
      </c>
      <c r="K944" s="580"/>
      <c r="L944" s="580"/>
      <c r="M944" s="580"/>
      <c r="N944" s="580"/>
      <c r="O944" s="580"/>
      <c r="P944" s="581"/>
      <c r="Q944" s="580"/>
      <c r="R944" s="581"/>
      <c r="S944" s="580"/>
      <c r="T944" s="581">
        <v>0</v>
      </c>
      <c r="U944" s="580"/>
      <c r="V944" s="581">
        <v>12</v>
      </c>
      <c r="W944" s="580"/>
      <c r="X944" s="581">
        <v>0</v>
      </c>
      <c r="Y944" s="580"/>
      <c r="Z944" s="581">
        <v>-12</v>
      </c>
      <c r="AA944" s="580"/>
      <c r="AB944" s="580"/>
      <c r="AC944" s="580"/>
      <c r="AD944" s="581">
        <v>0</v>
      </c>
      <c r="AE944" s="580"/>
      <c r="AF944" s="581">
        <v>0</v>
      </c>
      <c r="AG944" s="580"/>
      <c r="AH944" s="587"/>
      <c r="AI944" s="580"/>
      <c r="AJ944" s="581">
        <v>0</v>
      </c>
    </row>
    <row r="945" spans="1:36" ht="16.5" thickBot="1">
      <c r="A945" s="580"/>
      <c r="B945" s="580"/>
      <c r="C945" s="580"/>
      <c r="D945" s="580" t="s">
        <v>2760</v>
      </c>
      <c r="E945" s="580"/>
      <c r="F945" s="580"/>
      <c r="G945" s="580"/>
      <c r="H945" s="580"/>
      <c r="I945" s="580"/>
      <c r="J945" s="580"/>
      <c r="K945" s="580"/>
      <c r="L945" s="580"/>
      <c r="M945" s="580"/>
      <c r="N945" s="584"/>
      <c r="O945" s="580"/>
      <c r="P945" s="581"/>
      <c r="Q945" s="580"/>
      <c r="R945" s="581"/>
      <c r="S945" s="580"/>
      <c r="T945" s="585">
        <v>0</v>
      </c>
      <c r="U945" s="580"/>
      <c r="V945" s="585">
        <v>60</v>
      </c>
      <c r="W945" s="580"/>
      <c r="X945" s="585">
        <v>0</v>
      </c>
      <c r="Y945" s="580"/>
      <c r="Z945" s="585">
        <v>-60</v>
      </c>
      <c r="AA945" s="580"/>
      <c r="AB945" s="580"/>
      <c r="AC945" s="580"/>
      <c r="AD945" s="585">
        <v>0</v>
      </c>
      <c r="AE945" s="580"/>
      <c r="AF945" s="581"/>
      <c r="AG945" s="580"/>
      <c r="AH945" s="587"/>
      <c r="AI945" s="580"/>
      <c r="AJ945" s="585">
        <v>0</v>
      </c>
    </row>
    <row r="946" spans="1:36">
      <c r="A946" s="580"/>
      <c r="B946" s="580"/>
      <c r="C946" s="580" t="s">
        <v>4688</v>
      </c>
      <c r="D946" s="580"/>
      <c r="E946" s="580"/>
      <c r="F946" s="580"/>
      <c r="G946" s="580"/>
      <c r="H946" s="580"/>
      <c r="I946" s="580"/>
      <c r="J946" s="580"/>
      <c r="K946" s="580"/>
      <c r="L946" s="580"/>
      <c r="M946" s="580"/>
      <c r="N946" s="580"/>
      <c r="O946" s="580"/>
      <c r="P946" s="581"/>
      <c r="Q946" s="580"/>
      <c r="R946" s="581"/>
      <c r="S946" s="580"/>
      <c r="T946" s="581">
        <v>0</v>
      </c>
      <c r="U946" s="580"/>
      <c r="V946" s="581">
        <v>60</v>
      </c>
      <c r="W946" s="580"/>
      <c r="X946" s="581">
        <v>0</v>
      </c>
      <c r="Y946" s="580"/>
      <c r="Z946" s="581">
        <v>-60</v>
      </c>
      <c r="AA946" s="580"/>
      <c r="AB946" s="580"/>
      <c r="AC946" s="580"/>
      <c r="AD946" s="581">
        <v>0</v>
      </c>
      <c r="AE946" s="580"/>
      <c r="AF946" s="581"/>
      <c r="AG946" s="580"/>
      <c r="AH946" s="587"/>
      <c r="AI946" s="580"/>
      <c r="AJ946" s="581">
        <v>0</v>
      </c>
    </row>
    <row r="947" spans="1:36">
      <c r="A947" s="578"/>
      <c r="B947" s="578"/>
      <c r="C947" s="578" t="s">
        <v>4689</v>
      </c>
      <c r="D947" s="578"/>
      <c r="E947" s="578"/>
      <c r="F947" s="578"/>
      <c r="G947" s="578"/>
      <c r="H947" s="578"/>
      <c r="I947" s="578"/>
      <c r="J947" s="578"/>
      <c r="K947" s="578"/>
      <c r="L947" s="578"/>
      <c r="M947" s="578"/>
      <c r="N947" s="578"/>
      <c r="O947" s="578"/>
      <c r="P947" s="579"/>
      <c r="Q947" s="578"/>
      <c r="R947" s="579"/>
      <c r="S947" s="578"/>
      <c r="T947" s="579"/>
      <c r="U947" s="578"/>
      <c r="V947" s="579"/>
      <c r="W947" s="578"/>
      <c r="X947" s="579"/>
      <c r="Y947" s="578"/>
      <c r="Z947" s="579"/>
      <c r="AA947" s="578"/>
      <c r="AB947" s="578"/>
      <c r="AC947" s="578"/>
      <c r="AD947" s="579"/>
      <c r="AE947" s="578"/>
      <c r="AF947" s="579"/>
      <c r="AG947" s="578"/>
      <c r="AH947" s="586"/>
      <c r="AI947" s="578"/>
      <c r="AJ947" s="579"/>
    </row>
    <row r="948" spans="1:36">
      <c r="A948" s="578"/>
      <c r="B948" s="578"/>
      <c r="C948" s="578"/>
      <c r="D948" s="578" t="s">
        <v>2734</v>
      </c>
      <c r="E948" s="578"/>
      <c r="F948" s="578"/>
      <c r="G948" s="578"/>
      <c r="H948" s="578"/>
      <c r="I948" s="578"/>
      <c r="J948" s="578"/>
      <c r="K948" s="578"/>
      <c r="L948" s="578"/>
      <c r="M948" s="578"/>
      <c r="N948" s="578"/>
      <c r="O948" s="578"/>
      <c r="P948" s="579"/>
      <c r="Q948" s="578"/>
      <c r="R948" s="579"/>
      <c r="S948" s="578"/>
      <c r="T948" s="579"/>
      <c r="U948" s="578"/>
      <c r="V948" s="579"/>
      <c r="W948" s="578"/>
      <c r="X948" s="579"/>
      <c r="Y948" s="578"/>
      <c r="Z948" s="579"/>
      <c r="AA948" s="578"/>
      <c r="AB948" s="578"/>
      <c r="AC948" s="578"/>
      <c r="AD948" s="579"/>
      <c r="AE948" s="578"/>
      <c r="AF948" s="579"/>
      <c r="AG948" s="578"/>
      <c r="AH948" s="586"/>
      <c r="AI948" s="578"/>
      <c r="AJ948" s="579"/>
    </row>
    <row r="949" spans="1:36">
      <c r="A949" s="580"/>
      <c r="B949" s="580"/>
      <c r="C949" s="580"/>
      <c r="D949" s="580"/>
      <c r="E949" s="580" t="s">
        <v>4690</v>
      </c>
      <c r="F949" s="580" t="s">
        <v>4691</v>
      </c>
      <c r="G949" s="580"/>
      <c r="H949" s="580" t="s">
        <v>4692</v>
      </c>
      <c r="I949" s="580"/>
      <c r="J949" s="580" t="s">
        <v>4693</v>
      </c>
      <c r="K949" s="580"/>
      <c r="L949" s="580"/>
      <c r="M949" s="580"/>
      <c r="N949" s="580"/>
      <c r="O949" s="580"/>
      <c r="P949" s="581"/>
      <c r="Q949" s="580"/>
      <c r="R949" s="581"/>
      <c r="S949" s="580"/>
      <c r="T949" s="581">
        <v>0</v>
      </c>
      <c r="U949" s="580"/>
      <c r="V949" s="581">
        <v>0</v>
      </c>
      <c r="W949" s="580"/>
      <c r="X949" s="581">
        <v>0</v>
      </c>
      <c r="Y949" s="580"/>
      <c r="Z949" s="581">
        <v>0</v>
      </c>
      <c r="AA949" s="580"/>
      <c r="AB949" s="580"/>
      <c r="AC949" s="580"/>
      <c r="AD949" s="581">
        <v>0</v>
      </c>
      <c r="AE949" s="580"/>
      <c r="AF949" s="581">
        <v>0</v>
      </c>
      <c r="AG949" s="580"/>
      <c r="AH949" s="587"/>
      <c r="AI949" s="580"/>
      <c r="AJ949" s="581">
        <v>0</v>
      </c>
    </row>
    <row r="950" spans="1:36">
      <c r="A950" s="580"/>
      <c r="B950" s="580"/>
      <c r="C950" s="580"/>
      <c r="D950" s="580"/>
      <c r="E950" s="580" t="s">
        <v>4694</v>
      </c>
      <c r="F950" s="580" t="s">
        <v>4691</v>
      </c>
      <c r="G950" s="580"/>
      <c r="H950" s="580" t="s">
        <v>4695</v>
      </c>
      <c r="I950" s="580"/>
      <c r="J950" s="580" t="s">
        <v>4696</v>
      </c>
      <c r="K950" s="580"/>
      <c r="L950" s="580"/>
      <c r="M950" s="580"/>
      <c r="N950" s="580"/>
      <c r="O950" s="580"/>
      <c r="P950" s="581"/>
      <c r="Q950" s="580"/>
      <c r="R950" s="581"/>
      <c r="S950" s="580"/>
      <c r="T950" s="581">
        <v>0</v>
      </c>
      <c r="U950" s="580"/>
      <c r="V950" s="581">
        <v>0</v>
      </c>
      <c r="W950" s="580"/>
      <c r="X950" s="581">
        <v>0</v>
      </c>
      <c r="Y950" s="580"/>
      <c r="Z950" s="581">
        <v>0</v>
      </c>
      <c r="AA950" s="580"/>
      <c r="AB950" s="580"/>
      <c r="AC950" s="580"/>
      <c r="AD950" s="581">
        <v>0</v>
      </c>
      <c r="AE950" s="580"/>
      <c r="AF950" s="581">
        <v>0</v>
      </c>
      <c r="AG950" s="580"/>
      <c r="AH950" s="587"/>
      <c r="AI950" s="580"/>
      <c r="AJ950" s="581">
        <v>0</v>
      </c>
    </row>
    <row r="951" spans="1:36">
      <c r="A951" s="580"/>
      <c r="B951" s="580"/>
      <c r="C951" s="580"/>
      <c r="D951" s="580"/>
      <c r="E951" s="580" t="s">
        <v>4697</v>
      </c>
      <c r="F951" s="580" t="s">
        <v>4691</v>
      </c>
      <c r="G951" s="580"/>
      <c r="H951" s="580" t="s">
        <v>4698</v>
      </c>
      <c r="I951" s="580"/>
      <c r="J951" s="580" t="s">
        <v>4699</v>
      </c>
      <c r="K951" s="580"/>
      <c r="L951" s="580"/>
      <c r="M951" s="580"/>
      <c r="N951" s="580"/>
      <c r="O951" s="580"/>
      <c r="P951" s="581"/>
      <c r="Q951" s="580"/>
      <c r="R951" s="581"/>
      <c r="S951" s="580"/>
      <c r="T951" s="581">
        <v>0</v>
      </c>
      <c r="U951" s="580"/>
      <c r="V951" s="581">
        <v>0</v>
      </c>
      <c r="W951" s="580"/>
      <c r="X951" s="581">
        <v>0</v>
      </c>
      <c r="Y951" s="580"/>
      <c r="Z951" s="581">
        <v>0</v>
      </c>
      <c r="AA951" s="580"/>
      <c r="AB951" s="580"/>
      <c r="AC951" s="580"/>
      <c r="AD951" s="581">
        <v>0</v>
      </c>
      <c r="AE951" s="580"/>
      <c r="AF951" s="581">
        <v>0</v>
      </c>
      <c r="AG951" s="580"/>
      <c r="AH951" s="587"/>
      <c r="AI951" s="580"/>
      <c r="AJ951" s="581">
        <v>0</v>
      </c>
    </row>
    <row r="952" spans="1:36">
      <c r="A952" s="580"/>
      <c r="B952" s="580"/>
      <c r="C952" s="580"/>
      <c r="D952" s="580"/>
      <c r="E952" s="580" t="s">
        <v>4700</v>
      </c>
      <c r="F952" s="580" t="s">
        <v>4691</v>
      </c>
      <c r="G952" s="580"/>
      <c r="H952" s="580" t="s">
        <v>4701</v>
      </c>
      <c r="I952" s="580"/>
      <c r="J952" s="580" t="s">
        <v>4702</v>
      </c>
      <c r="K952" s="580"/>
      <c r="L952" s="580"/>
      <c r="M952" s="580"/>
      <c r="N952" s="580"/>
      <c r="O952" s="580"/>
      <c r="P952" s="581"/>
      <c r="Q952" s="580"/>
      <c r="R952" s="581"/>
      <c r="S952" s="580"/>
      <c r="T952" s="581">
        <v>0</v>
      </c>
      <c r="U952" s="580"/>
      <c r="V952" s="581">
        <v>0</v>
      </c>
      <c r="W952" s="580"/>
      <c r="X952" s="581">
        <v>0</v>
      </c>
      <c r="Y952" s="580"/>
      <c r="Z952" s="581">
        <v>0</v>
      </c>
      <c r="AA952" s="580"/>
      <c r="AB952" s="580"/>
      <c r="AC952" s="580"/>
      <c r="AD952" s="581">
        <v>0</v>
      </c>
      <c r="AE952" s="580"/>
      <c r="AF952" s="581">
        <v>0</v>
      </c>
      <c r="AG952" s="580"/>
      <c r="AH952" s="587"/>
      <c r="AI952" s="580"/>
      <c r="AJ952" s="581">
        <v>0</v>
      </c>
    </row>
    <row r="953" spans="1:36" ht="16.5" thickBot="1">
      <c r="A953" s="580"/>
      <c r="B953" s="580"/>
      <c r="C953" s="580"/>
      <c r="D953" s="580"/>
      <c r="E953" s="580" t="s">
        <v>4703</v>
      </c>
      <c r="F953" s="580" t="s">
        <v>4691</v>
      </c>
      <c r="G953" s="580"/>
      <c r="H953" s="580" t="s">
        <v>4704</v>
      </c>
      <c r="I953" s="580"/>
      <c r="J953" s="580" t="s">
        <v>4705</v>
      </c>
      <c r="K953" s="580"/>
      <c r="L953" s="580"/>
      <c r="M953" s="580"/>
      <c r="N953" s="580"/>
      <c r="O953" s="580"/>
      <c r="P953" s="581"/>
      <c r="Q953" s="580"/>
      <c r="R953" s="581"/>
      <c r="S953" s="580"/>
      <c r="T953" s="581">
        <v>0</v>
      </c>
      <c r="U953" s="580"/>
      <c r="V953" s="581">
        <v>0</v>
      </c>
      <c r="W953" s="580"/>
      <c r="X953" s="581">
        <v>0</v>
      </c>
      <c r="Y953" s="580"/>
      <c r="Z953" s="581">
        <v>0</v>
      </c>
      <c r="AA953" s="580"/>
      <c r="AB953" s="580"/>
      <c r="AC953" s="580"/>
      <c r="AD953" s="581">
        <v>0</v>
      </c>
      <c r="AE953" s="580"/>
      <c r="AF953" s="581">
        <v>0</v>
      </c>
      <c r="AG953" s="580"/>
      <c r="AH953" s="587"/>
      <c r="AI953" s="580"/>
      <c r="AJ953" s="581">
        <v>0</v>
      </c>
    </row>
    <row r="954" spans="1:36" ht="16.5" thickBot="1">
      <c r="A954" s="580"/>
      <c r="B954" s="580"/>
      <c r="C954" s="580"/>
      <c r="D954" s="580" t="s">
        <v>2760</v>
      </c>
      <c r="E954" s="580"/>
      <c r="F954" s="580"/>
      <c r="G954" s="580"/>
      <c r="H954" s="580"/>
      <c r="I954" s="580"/>
      <c r="J954" s="580"/>
      <c r="K954" s="580"/>
      <c r="L954" s="580"/>
      <c r="M954" s="580"/>
      <c r="N954" s="584"/>
      <c r="O954" s="580"/>
      <c r="P954" s="581"/>
      <c r="Q954" s="580"/>
      <c r="R954" s="581"/>
      <c r="S954" s="580"/>
      <c r="T954" s="585">
        <v>0</v>
      </c>
      <c r="U954" s="580"/>
      <c r="V954" s="585">
        <v>0</v>
      </c>
      <c r="W954" s="580"/>
      <c r="X954" s="585">
        <v>0</v>
      </c>
      <c r="Y954" s="580"/>
      <c r="Z954" s="585">
        <v>0</v>
      </c>
      <c r="AA954" s="580"/>
      <c r="AB954" s="580"/>
      <c r="AC954" s="580"/>
      <c r="AD954" s="585">
        <v>0</v>
      </c>
      <c r="AE954" s="580"/>
      <c r="AF954" s="581"/>
      <c r="AG954" s="580"/>
      <c r="AH954" s="587"/>
      <c r="AI954" s="580"/>
      <c r="AJ954" s="585">
        <v>0</v>
      </c>
    </row>
    <row r="955" spans="1:36">
      <c r="A955" s="580"/>
      <c r="B955" s="580"/>
      <c r="C955" s="580" t="s">
        <v>4706</v>
      </c>
      <c r="D955" s="580"/>
      <c r="E955" s="580"/>
      <c r="F955" s="580"/>
      <c r="G955" s="580"/>
      <c r="H955" s="580"/>
      <c r="I955" s="580"/>
      <c r="J955" s="580"/>
      <c r="K955" s="580"/>
      <c r="L955" s="580"/>
      <c r="M955" s="580"/>
      <c r="N955" s="580"/>
      <c r="O955" s="580"/>
      <c r="P955" s="581"/>
      <c r="Q955" s="580"/>
      <c r="R955" s="581"/>
      <c r="S955" s="580"/>
      <c r="T955" s="581">
        <v>0</v>
      </c>
      <c r="U955" s="580"/>
      <c r="V955" s="581">
        <v>0</v>
      </c>
      <c r="W955" s="580"/>
      <c r="X955" s="581">
        <v>0</v>
      </c>
      <c r="Y955" s="580"/>
      <c r="Z955" s="581">
        <v>0</v>
      </c>
      <c r="AA955" s="580"/>
      <c r="AB955" s="580"/>
      <c r="AC955" s="580"/>
      <c r="AD955" s="581">
        <v>0</v>
      </c>
      <c r="AE955" s="580"/>
      <c r="AF955" s="581"/>
      <c r="AG955" s="580"/>
      <c r="AH955" s="587"/>
      <c r="AI955" s="580"/>
      <c r="AJ955" s="581">
        <v>0</v>
      </c>
    </row>
    <row r="956" spans="1:36">
      <c r="A956" s="578"/>
      <c r="B956" s="578"/>
      <c r="C956" s="578" t="s">
        <v>2090</v>
      </c>
      <c r="D956" s="578"/>
      <c r="E956" s="578"/>
      <c r="F956" s="578"/>
      <c r="G956" s="578"/>
      <c r="H956" s="578"/>
      <c r="I956" s="578"/>
      <c r="J956" s="578"/>
      <c r="K956" s="578"/>
      <c r="L956" s="578"/>
      <c r="M956" s="578"/>
      <c r="N956" s="578"/>
      <c r="O956" s="578"/>
      <c r="P956" s="579"/>
      <c r="Q956" s="578"/>
      <c r="R956" s="579"/>
      <c r="S956" s="578"/>
      <c r="T956" s="579"/>
      <c r="U956" s="578"/>
      <c r="V956" s="579"/>
      <c r="W956" s="578"/>
      <c r="X956" s="579"/>
      <c r="Y956" s="578"/>
      <c r="Z956" s="579"/>
      <c r="AA956" s="578"/>
      <c r="AB956" s="578"/>
      <c r="AC956" s="578"/>
      <c r="AD956" s="579"/>
      <c r="AE956" s="578"/>
      <c r="AF956" s="579"/>
      <c r="AG956" s="578"/>
      <c r="AH956" s="586"/>
      <c r="AI956" s="578"/>
      <c r="AJ956" s="579"/>
    </row>
    <row r="957" spans="1:36">
      <c r="A957" s="578"/>
      <c r="B957" s="578"/>
      <c r="C957" s="578"/>
      <c r="D957" s="578" t="s">
        <v>2695</v>
      </c>
      <c r="E957" s="578"/>
      <c r="F957" s="578"/>
      <c r="G957" s="578"/>
      <c r="H957" s="578"/>
      <c r="I957" s="578"/>
      <c r="J957" s="578"/>
      <c r="K957" s="578"/>
      <c r="L957" s="578"/>
      <c r="M957" s="578"/>
      <c r="N957" s="578"/>
      <c r="O957" s="578"/>
      <c r="P957" s="579"/>
      <c r="Q957" s="578"/>
      <c r="R957" s="579"/>
      <c r="S957" s="578"/>
      <c r="T957" s="579"/>
      <c r="U957" s="578"/>
      <c r="V957" s="579"/>
      <c r="W957" s="578"/>
      <c r="X957" s="579"/>
      <c r="Y957" s="578"/>
      <c r="Z957" s="579"/>
      <c r="AA957" s="578"/>
      <c r="AB957" s="578"/>
      <c r="AC957" s="578"/>
      <c r="AD957" s="579"/>
      <c r="AE957" s="578"/>
      <c r="AF957" s="579"/>
      <c r="AG957" s="578"/>
      <c r="AH957" s="586"/>
      <c r="AI957" s="578"/>
      <c r="AJ957" s="579"/>
    </row>
    <row r="958" spans="1:36" ht="16.5" thickBot="1">
      <c r="A958" s="577"/>
      <c r="B958" s="577"/>
      <c r="C958" s="577"/>
      <c r="D958" s="577"/>
      <c r="E958" s="577" t="s">
        <v>4707</v>
      </c>
      <c r="F958" s="580" t="s">
        <v>4708</v>
      </c>
      <c r="G958" s="580"/>
      <c r="H958" s="580" t="s">
        <v>383</v>
      </c>
      <c r="I958" s="580"/>
      <c r="J958" s="580" t="s">
        <v>2564</v>
      </c>
      <c r="K958" s="580"/>
      <c r="L958" s="580"/>
      <c r="M958" s="580"/>
      <c r="N958" s="580"/>
      <c r="O958" s="580"/>
      <c r="P958" s="581"/>
      <c r="Q958" s="580"/>
      <c r="R958" s="581"/>
      <c r="S958" s="580"/>
      <c r="T958" s="581">
        <v>250</v>
      </c>
      <c r="U958" s="580"/>
      <c r="V958" s="581">
        <v>20</v>
      </c>
      <c r="W958" s="580"/>
      <c r="X958" s="581">
        <v>0</v>
      </c>
      <c r="Y958" s="580"/>
      <c r="Z958" s="581">
        <v>230</v>
      </c>
      <c r="AA958" s="580"/>
      <c r="AB958" s="580"/>
      <c r="AC958" s="580"/>
      <c r="AD958" s="581">
        <v>250</v>
      </c>
      <c r="AE958" s="580"/>
      <c r="AF958" s="581">
        <v>0</v>
      </c>
      <c r="AG958" s="580"/>
      <c r="AH958" s="587">
        <v>45905</v>
      </c>
      <c r="AI958" s="580"/>
      <c r="AJ958" s="581">
        <v>0</v>
      </c>
    </row>
    <row r="959" spans="1:36" ht="16.5" thickBot="1">
      <c r="A959" s="580"/>
      <c r="B959" s="580"/>
      <c r="C959" s="580"/>
      <c r="D959" s="580" t="s">
        <v>2705</v>
      </c>
      <c r="E959" s="580"/>
      <c r="F959" s="580"/>
      <c r="G959" s="580"/>
      <c r="H959" s="580"/>
      <c r="I959" s="580"/>
      <c r="J959" s="580"/>
      <c r="K959" s="580"/>
      <c r="L959" s="580"/>
      <c r="M959" s="580"/>
      <c r="N959" s="584"/>
      <c r="O959" s="580"/>
      <c r="P959" s="581"/>
      <c r="Q959" s="580"/>
      <c r="R959" s="581"/>
      <c r="S959" s="580"/>
      <c r="T959" s="585">
        <v>250</v>
      </c>
      <c r="U959" s="580"/>
      <c r="V959" s="585">
        <v>20</v>
      </c>
      <c r="W959" s="580"/>
      <c r="X959" s="585">
        <v>0</v>
      </c>
      <c r="Y959" s="580"/>
      <c r="Z959" s="585">
        <v>230</v>
      </c>
      <c r="AA959" s="580"/>
      <c r="AB959" s="580"/>
      <c r="AC959" s="580"/>
      <c r="AD959" s="585">
        <v>250</v>
      </c>
      <c r="AE959" s="580"/>
      <c r="AF959" s="581"/>
      <c r="AG959" s="580"/>
      <c r="AH959" s="587"/>
      <c r="AI959" s="580"/>
      <c r="AJ959" s="585">
        <v>0</v>
      </c>
    </row>
    <row r="960" spans="1:36">
      <c r="A960" s="580"/>
      <c r="B960" s="580"/>
      <c r="C960" s="580" t="s">
        <v>4709</v>
      </c>
      <c r="D960" s="580"/>
      <c r="E960" s="580"/>
      <c r="F960" s="580"/>
      <c r="G960" s="580"/>
      <c r="H960" s="580"/>
      <c r="I960" s="580"/>
      <c r="J960" s="580"/>
      <c r="K960" s="580"/>
      <c r="L960" s="580"/>
      <c r="M960" s="580"/>
      <c r="N960" s="580"/>
      <c r="O960" s="580"/>
      <c r="P960" s="581"/>
      <c r="Q960" s="580"/>
      <c r="R960" s="581"/>
      <c r="S960" s="580"/>
      <c r="T960" s="581">
        <v>250</v>
      </c>
      <c r="U960" s="580"/>
      <c r="V960" s="581">
        <v>20</v>
      </c>
      <c r="W960" s="580"/>
      <c r="X960" s="581">
        <v>0</v>
      </c>
      <c r="Y960" s="580"/>
      <c r="Z960" s="581">
        <v>230</v>
      </c>
      <c r="AA960" s="580"/>
      <c r="AB960" s="580"/>
      <c r="AC960" s="580"/>
      <c r="AD960" s="581">
        <v>250</v>
      </c>
      <c r="AE960" s="580"/>
      <c r="AF960" s="581"/>
      <c r="AG960" s="580"/>
      <c r="AH960" s="587"/>
      <c r="AI960" s="580"/>
      <c r="AJ960" s="581">
        <v>0</v>
      </c>
    </row>
    <row r="961" spans="1:36">
      <c r="A961" s="578"/>
      <c r="B961" s="578"/>
      <c r="C961" s="578" t="s">
        <v>2695</v>
      </c>
      <c r="D961" s="578"/>
      <c r="E961" s="578"/>
      <c r="F961" s="578"/>
      <c r="G961" s="578"/>
      <c r="H961" s="578"/>
      <c r="I961" s="578"/>
      <c r="J961" s="578"/>
      <c r="K961" s="578"/>
      <c r="L961" s="578"/>
      <c r="M961" s="578"/>
      <c r="N961" s="578"/>
      <c r="O961" s="578"/>
      <c r="P961" s="579"/>
      <c r="Q961" s="578"/>
      <c r="R961" s="579"/>
      <c r="S961" s="578"/>
      <c r="T961" s="579"/>
      <c r="U961" s="578"/>
      <c r="V961" s="579"/>
      <c r="W961" s="578"/>
      <c r="X961" s="579"/>
      <c r="Y961" s="578"/>
      <c r="Z961" s="579"/>
      <c r="AA961" s="578"/>
      <c r="AB961" s="578"/>
      <c r="AC961" s="578"/>
      <c r="AD961" s="579"/>
      <c r="AE961" s="578"/>
      <c r="AF961" s="579"/>
      <c r="AG961" s="578"/>
      <c r="AH961" s="586"/>
      <c r="AI961" s="578"/>
      <c r="AJ961" s="579"/>
    </row>
    <row r="962" spans="1:36">
      <c r="A962" s="580"/>
      <c r="B962" s="580"/>
      <c r="C962" s="580"/>
      <c r="D962" s="580" t="s">
        <v>4710</v>
      </c>
      <c r="E962" s="580"/>
      <c r="F962" s="580" t="s">
        <v>374</v>
      </c>
      <c r="G962" s="580"/>
      <c r="H962" s="580" t="s">
        <v>1974</v>
      </c>
      <c r="I962" s="580"/>
      <c r="J962" s="580" t="s">
        <v>1977</v>
      </c>
      <c r="K962" s="580"/>
      <c r="L962" s="580"/>
      <c r="M962" s="580"/>
      <c r="N962" s="580"/>
      <c r="O962" s="580"/>
      <c r="P962" s="581"/>
      <c r="Q962" s="580"/>
      <c r="R962" s="581"/>
      <c r="S962" s="580"/>
      <c r="T962" s="581">
        <v>0</v>
      </c>
      <c r="U962" s="580"/>
      <c r="V962" s="581">
        <v>0</v>
      </c>
      <c r="W962" s="580"/>
      <c r="X962" s="581">
        <v>0</v>
      </c>
      <c r="Y962" s="580"/>
      <c r="Z962" s="581">
        <v>0</v>
      </c>
      <c r="AA962" s="580"/>
      <c r="AB962" s="580"/>
      <c r="AC962" s="580"/>
      <c r="AD962" s="581">
        <v>0</v>
      </c>
      <c r="AE962" s="580"/>
      <c r="AF962" s="581">
        <v>0</v>
      </c>
      <c r="AG962" s="580"/>
      <c r="AH962" s="587"/>
      <c r="AI962" s="580"/>
      <c r="AJ962" s="581">
        <v>0</v>
      </c>
    </row>
    <row r="963" spans="1:36">
      <c r="A963" s="580"/>
      <c r="B963" s="580"/>
      <c r="C963" s="580"/>
      <c r="D963" s="580" t="s">
        <v>4711</v>
      </c>
      <c r="E963" s="580"/>
      <c r="F963" s="580" t="s">
        <v>374</v>
      </c>
      <c r="G963" s="580"/>
      <c r="H963" s="580" t="s">
        <v>1978</v>
      </c>
      <c r="I963" s="580"/>
      <c r="J963" s="580" t="s">
        <v>1981</v>
      </c>
      <c r="K963" s="580"/>
      <c r="L963" s="580"/>
      <c r="M963" s="580"/>
      <c r="N963" s="580"/>
      <c r="O963" s="580"/>
      <c r="P963" s="581"/>
      <c r="Q963" s="580"/>
      <c r="R963" s="581"/>
      <c r="S963" s="580"/>
      <c r="T963" s="581">
        <v>0</v>
      </c>
      <c r="U963" s="580"/>
      <c r="V963" s="581">
        <v>0</v>
      </c>
      <c r="W963" s="580"/>
      <c r="X963" s="581">
        <v>0</v>
      </c>
      <c r="Y963" s="580"/>
      <c r="Z963" s="581">
        <v>0</v>
      </c>
      <c r="AA963" s="580"/>
      <c r="AB963" s="580"/>
      <c r="AC963" s="580"/>
      <c r="AD963" s="581">
        <v>0</v>
      </c>
      <c r="AE963" s="580"/>
      <c r="AF963" s="581">
        <v>0</v>
      </c>
      <c r="AG963" s="580"/>
      <c r="AH963" s="587"/>
      <c r="AI963" s="580"/>
      <c r="AJ963" s="581">
        <v>0</v>
      </c>
    </row>
    <row r="964" spans="1:36">
      <c r="A964" s="580"/>
      <c r="B964" s="580"/>
      <c r="C964" s="580"/>
      <c r="D964" s="580" t="s">
        <v>4712</v>
      </c>
      <c r="E964" s="580"/>
      <c r="F964" s="580" t="s">
        <v>374</v>
      </c>
      <c r="G964" s="580"/>
      <c r="H964" s="580" t="s">
        <v>1982</v>
      </c>
      <c r="I964" s="580"/>
      <c r="J964" s="580" t="s">
        <v>1985</v>
      </c>
      <c r="K964" s="580"/>
      <c r="L964" s="580"/>
      <c r="M964" s="580"/>
      <c r="N964" s="580"/>
      <c r="O964" s="580"/>
      <c r="P964" s="581"/>
      <c r="Q964" s="580"/>
      <c r="R964" s="581"/>
      <c r="S964" s="580"/>
      <c r="T964" s="581">
        <v>0</v>
      </c>
      <c r="U964" s="580"/>
      <c r="V964" s="581">
        <v>0</v>
      </c>
      <c r="W964" s="580"/>
      <c r="X964" s="581">
        <v>0</v>
      </c>
      <c r="Y964" s="580"/>
      <c r="Z964" s="581">
        <v>0</v>
      </c>
      <c r="AA964" s="580"/>
      <c r="AB964" s="580"/>
      <c r="AC964" s="580"/>
      <c r="AD964" s="581">
        <v>0</v>
      </c>
      <c r="AE964" s="580"/>
      <c r="AF964" s="581">
        <v>0</v>
      </c>
      <c r="AG964" s="580"/>
      <c r="AH964" s="587"/>
      <c r="AI964" s="580"/>
      <c r="AJ964" s="581">
        <v>0</v>
      </c>
    </row>
    <row r="965" spans="1:36">
      <c r="A965" s="580"/>
      <c r="B965" s="580"/>
      <c r="C965" s="580"/>
      <c r="D965" s="580" t="s">
        <v>4713</v>
      </c>
      <c r="E965" s="580"/>
      <c r="F965" s="580" t="s">
        <v>374</v>
      </c>
      <c r="G965" s="580"/>
      <c r="H965" s="580" t="s">
        <v>1986</v>
      </c>
      <c r="I965" s="580"/>
      <c r="J965" s="580" t="s">
        <v>1989</v>
      </c>
      <c r="K965" s="580"/>
      <c r="L965" s="580"/>
      <c r="M965" s="580"/>
      <c r="N965" s="580"/>
      <c r="O965" s="580"/>
      <c r="P965" s="581"/>
      <c r="Q965" s="580"/>
      <c r="R965" s="581"/>
      <c r="S965" s="580"/>
      <c r="T965" s="581">
        <v>0</v>
      </c>
      <c r="U965" s="580"/>
      <c r="V965" s="581">
        <v>0</v>
      </c>
      <c r="W965" s="580"/>
      <c r="X965" s="581">
        <v>0</v>
      </c>
      <c r="Y965" s="580"/>
      <c r="Z965" s="581">
        <v>0</v>
      </c>
      <c r="AA965" s="580"/>
      <c r="AB965" s="580"/>
      <c r="AC965" s="580"/>
      <c r="AD965" s="581">
        <v>0</v>
      </c>
      <c r="AE965" s="580"/>
      <c r="AF965" s="581">
        <v>0</v>
      </c>
      <c r="AG965" s="580"/>
      <c r="AH965" s="587"/>
      <c r="AI965" s="580"/>
      <c r="AJ965" s="581">
        <v>0</v>
      </c>
    </row>
    <row r="966" spans="1:36">
      <c r="A966" s="580"/>
      <c r="B966" s="580"/>
      <c r="C966" s="580"/>
      <c r="D966" s="580" t="s">
        <v>4714</v>
      </c>
      <c r="E966" s="580"/>
      <c r="F966" s="580" t="s">
        <v>374</v>
      </c>
      <c r="G966" s="580"/>
      <c r="H966" s="580" t="s">
        <v>1998</v>
      </c>
      <c r="I966" s="580"/>
      <c r="J966" s="580" t="s">
        <v>2549</v>
      </c>
      <c r="K966" s="580"/>
      <c r="L966" s="580"/>
      <c r="M966" s="580"/>
      <c r="N966" s="580"/>
      <c r="O966" s="580"/>
      <c r="P966" s="581"/>
      <c r="Q966" s="580"/>
      <c r="R966" s="581"/>
      <c r="S966" s="580"/>
      <c r="T966" s="581">
        <v>0</v>
      </c>
      <c r="U966" s="580"/>
      <c r="V966" s="581">
        <v>0</v>
      </c>
      <c r="W966" s="580"/>
      <c r="X966" s="581">
        <v>0</v>
      </c>
      <c r="Y966" s="580"/>
      <c r="Z966" s="581">
        <v>0</v>
      </c>
      <c r="AA966" s="580"/>
      <c r="AB966" s="580"/>
      <c r="AC966" s="580"/>
      <c r="AD966" s="581">
        <v>0</v>
      </c>
      <c r="AE966" s="580"/>
      <c r="AF966" s="581">
        <v>0</v>
      </c>
      <c r="AG966" s="580"/>
      <c r="AH966" s="587"/>
      <c r="AI966" s="580"/>
      <c r="AJ966" s="581">
        <v>0</v>
      </c>
    </row>
    <row r="967" spans="1:36">
      <c r="A967" s="580"/>
      <c r="B967" s="580"/>
      <c r="C967" s="580"/>
      <c r="D967" s="580" t="s">
        <v>4715</v>
      </c>
      <c r="E967" s="580"/>
      <c r="F967" s="580" t="s">
        <v>374</v>
      </c>
      <c r="G967" s="580"/>
      <c r="H967" s="580" t="s">
        <v>2003</v>
      </c>
      <c r="I967" s="580"/>
      <c r="J967" s="580" t="s">
        <v>2550</v>
      </c>
      <c r="K967" s="580"/>
      <c r="L967" s="580"/>
      <c r="M967" s="580"/>
      <c r="N967" s="580"/>
      <c r="O967" s="580"/>
      <c r="P967" s="581"/>
      <c r="Q967" s="580"/>
      <c r="R967" s="581"/>
      <c r="S967" s="580"/>
      <c r="T967" s="581">
        <v>0</v>
      </c>
      <c r="U967" s="580"/>
      <c r="V967" s="581">
        <v>0</v>
      </c>
      <c r="W967" s="580"/>
      <c r="X967" s="581">
        <v>0</v>
      </c>
      <c r="Y967" s="580"/>
      <c r="Z967" s="581">
        <v>0</v>
      </c>
      <c r="AA967" s="580"/>
      <c r="AB967" s="580"/>
      <c r="AC967" s="580"/>
      <c r="AD967" s="581">
        <v>0</v>
      </c>
      <c r="AE967" s="580"/>
      <c r="AF967" s="581">
        <v>0</v>
      </c>
      <c r="AG967" s="580"/>
      <c r="AH967" s="587"/>
      <c r="AI967" s="580"/>
      <c r="AJ967" s="581">
        <v>0</v>
      </c>
    </row>
    <row r="968" spans="1:36">
      <c r="A968" s="580"/>
      <c r="B968" s="580"/>
      <c r="C968" s="580"/>
      <c r="D968" s="580" t="s">
        <v>4716</v>
      </c>
      <c r="E968" s="580"/>
      <c r="F968" s="580" t="s">
        <v>374</v>
      </c>
      <c r="G968" s="580"/>
      <c r="H968" s="580" t="s">
        <v>2007</v>
      </c>
      <c r="I968" s="580"/>
      <c r="J968" s="580" t="s">
        <v>2551</v>
      </c>
      <c r="K968" s="580"/>
      <c r="L968" s="580"/>
      <c r="M968" s="580"/>
      <c r="N968" s="580"/>
      <c r="O968" s="580"/>
      <c r="P968" s="581"/>
      <c r="Q968" s="580"/>
      <c r="R968" s="581"/>
      <c r="S968" s="580"/>
      <c r="T968" s="581">
        <v>0</v>
      </c>
      <c r="U968" s="580"/>
      <c r="V968" s="581">
        <v>0</v>
      </c>
      <c r="W968" s="580"/>
      <c r="X968" s="581">
        <v>0</v>
      </c>
      <c r="Y968" s="580"/>
      <c r="Z968" s="581">
        <v>0</v>
      </c>
      <c r="AA968" s="580"/>
      <c r="AB968" s="580"/>
      <c r="AC968" s="580"/>
      <c r="AD968" s="581">
        <v>0</v>
      </c>
      <c r="AE968" s="580"/>
      <c r="AF968" s="581">
        <v>0</v>
      </c>
      <c r="AG968" s="580"/>
      <c r="AH968" s="587"/>
      <c r="AI968" s="580"/>
      <c r="AJ968" s="581">
        <v>0</v>
      </c>
    </row>
    <row r="969" spans="1:36">
      <c r="A969" s="580"/>
      <c r="B969" s="580"/>
      <c r="C969" s="580"/>
      <c r="D969" s="580" t="s">
        <v>4717</v>
      </c>
      <c r="E969" s="580"/>
      <c r="F969" s="580" t="s">
        <v>374</v>
      </c>
      <c r="G969" s="580"/>
      <c r="H969" s="580" t="s">
        <v>416</v>
      </c>
      <c r="I969" s="580"/>
      <c r="J969" s="580" t="s">
        <v>4718</v>
      </c>
      <c r="K969" s="580"/>
      <c r="L969" s="580"/>
      <c r="M969" s="580"/>
      <c r="N969" s="580"/>
      <c r="O969" s="580"/>
      <c r="P969" s="581"/>
      <c r="Q969" s="580"/>
      <c r="R969" s="581"/>
      <c r="S969" s="580"/>
      <c r="T969" s="581">
        <v>278</v>
      </c>
      <c r="U969" s="580"/>
      <c r="V969" s="581">
        <v>0</v>
      </c>
      <c r="W969" s="580"/>
      <c r="X969" s="581">
        <v>0</v>
      </c>
      <c r="Y969" s="580"/>
      <c r="Z969" s="581">
        <v>278</v>
      </c>
      <c r="AA969" s="580"/>
      <c r="AB969" s="580"/>
      <c r="AC969" s="580"/>
      <c r="AD969" s="581">
        <v>0</v>
      </c>
      <c r="AE969" s="580"/>
      <c r="AF969" s="581">
        <v>0</v>
      </c>
      <c r="AG969" s="580"/>
      <c r="AH969" s="587"/>
      <c r="AI969" s="580"/>
      <c r="AJ969" s="581">
        <v>1.5</v>
      </c>
    </row>
    <row r="970" spans="1:36">
      <c r="A970" s="580"/>
      <c r="B970" s="580"/>
      <c r="C970" s="580"/>
      <c r="D970" s="580" t="s">
        <v>4719</v>
      </c>
      <c r="E970" s="580"/>
      <c r="F970" s="580" t="s">
        <v>374</v>
      </c>
      <c r="G970" s="580"/>
      <c r="H970" s="580" t="s">
        <v>419</v>
      </c>
      <c r="I970" s="580"/>
      <c r="J970" s="580" t="s">
        <v>4720</v>
      </c>
      <c r="K970" s="580"/>
      <c r="L970" s="580"/>
      <c r="M970" s="580"/>
      <c r="N970" s="580"/>
      <c r="O970" s="580"/>
      <c r="P970" s="581"/>
      <c r="Q970" s="580"/>
      <c r="R970" s="581"/>
      <c r="S970" s="580"/>
      <c r="T970" s="581">
        <v>163</v>
      </c>
      <c r="U970" s="580"/>
      <c r="V970" s="581">
        <v>0</v>
      </c>
      <c r="W970" s="580"/>
      <c r="X970" s="581">
        <v>0</v>
      </c>
      <c r="Y970" s="580"/>
      <c r="Z970" s="581">
        <v>163</v>
      </c>
      <c r="AA970" s="580"/>
      <c r="AB970" s="580"/>
      <c r="AC970" s="580"/>
      <c r="AD970" s="581">
        <v>0</v>
      </c>
      <c r="AE970" s="580"/>
      <c r="AF970" s="581">
        <v>0</v>
      </c>
      <c r="AG970" s="580"/>
      <c r="AH970" s="587"/>
      <c r="AI970" s="580"/>
      <c r="AJ970" s="581">
        <v>0.8</v>
      </c>
    </row>
    <row r="971" spans="1:36">
      <c r="A971" s="580"/>
      <c r="B971" s="580"/>
      <c r="C971" s="580"/>
      <c r="D971" s="580" t="s">
        <v>4721</v>
      </c>
      <c r="E971" s="580"/>
      <c r="F971" s="580" t="s">
        <v>374</v>
      </c>
      <c r="G971" s="580"/>
      <c r="H971" s="580" t="s">
        <v>428</v>
      </c>
      <c r="I971" s="580"/>
      <c r="J971" s="580" t="s">
        <v>4722</v>
      </c>
      <c r="K971" s="580"/>
      <c r="L971" s="580"/>
      <c r="M971" s="580"/>
      <c r="N971" s="580"/>
      <c r="O971" s="580"/>
      <c r="P971" s="581"/>
      <c r="Q971" s="580"/>
      <c r="R971" s="581"/>
      <c r="S971" s="580"/>
      <c r="T971" s="581">
        <v>0</v>
      </c>
      <c r="U971" s="580"/>
      <c r="V971" s="581">
        <v>0</v>
      </c>
      <c r="W971" s="580"/>
      <c r="X971" s="581">
        <v>0</v>
      </c>
      <c r="Y971" s="580"/>
      <c r="Z971" s="581">
        <v>0</v>
      </c>
      <c r="AA971" s="580"/>
      <c r="AB971" s="580"/>
      <c r="AC971" s="580"/>
      <c r="AD971" s="581">
        <v>50</v>
      </c>
      <c r="AE971" s="580"/>
      <c r="AF971" s="581">
        <v>0</v>
      </c>
      <c r="AG971" s="580"/>
      <c r="AH971" s="587">
        <v>45995</v>
      </c>
      <c r="AI971" s="580"/>
      <c r="AJ971" s="581">
        <v>3.8</v>
      </c>
    </row>
    <row r="972" spans="1:36">
      <c r="A972" s="580"/>
      <c r="B972" s="580"/>
      <c r="C972" s="580"/>
      <c r="D972" s="580" t="s">
        <v>4723</v>
      </c>
      <c r="E972" s="580"/>
      <c r="F972" s="580" t="s">
        <v>374</v>
      </c>
      <c r="G972" s="580"/>
      <c r="H972" s="580" t="s">
        <v>431</v>
      </c>
      <c r="I972" s="580"/>
      <c r="J972" s="580" t="s">
        <v>4724</v>
      </c>
      <c r="K972" s="580"/>
      <c r="L972" s="580"/>
      <c r="M972" s="580"/>
      <c r="N972" s="580"/>
      <c r="O972" s="580"/>
      <c r="P972" s="581"/>
      <c r="Q972" s="580"/>
      <c r="R972" s="581"/>
      <c r="S972" s="580"/>
      <c r="T972" s="581">
        <v>20</v>
      </c>
      <c r="U972" s="580"/>
      <c r="V972" s="581">
        <v>0</v>
      </c>
      <c r="W972" s="580"/>
      <c r="X972" s="581">
        <v>0</v>
      </c>
      <c r="Y972" s="580"/>
      <c r="Z972" s="581">
        <v>20</v>
      </c>
      <c r="AA972" s="580"/>
      <c r="AB972" s="580"/>
      <c r="AC972" s="580"/>
      <c r="AD972" s="581">
        <v>0</v>
      </c>
      <c r="AE972" s="580"/>
      <c r="AF972" s="581">
        <v>0</v>
      </c>
      <c r="AG972" s="580"/>
      <c r="AH972" s="587"/>
      <c r="AI972" s="580"/>
      <c r="AJ972" s="581">
        <v>0.8</v>
      </c>
    </row>
    <row r="973" spans="1:36">
      <c r="A973" s="580"/>
      <c r="B973" s="580"/>
      <c r="C973" s="580"/>
      <c r="D973" s="580" t="s">
        <v>4725</v>
      </c>
      <c r="E973" s="580"/>
      <c r="F973" s="580" t="s">
        <v>374</v>
      </c>
      <c r="G973" s="580"/>
      <c r="H973" s="580" t="s">
        <v>1888</v>
      </c>
      <c r="I973" s="580"/>
      <c r="J973" s="580" t="s">
        <v>1893</v>
      </c>
      <c r="K973" s="580"/>
      <c r="L973" s="580"/>
      <c r="M973" s="580"/>
      <c r="N973" s="580"/>
      <c r="O973" s="580"/>
      <c r="P973" s="581"/>
      <c r="Q973" s="580"/>
      <c r="R973" s="581"/>
      <c r="S973" s="580"/>
      <c r="T973" s="581">
        <v>3979</v>
      </c>
      <c r="U973" s="580"/>
      <c r="V973" s="581">
        <v>0</v>
      </c>
      <c r="W973" s="580"/>
      <c r="X973" s="581">
        <v>0</v>
      </c>
      <c r="Y973" s="580"/>
      <c r="Z973" s="581">
        <v>3979</v>
      </c>
      <c r="AA973" s="580"/>
      <c r="AB973" s="580"/>
      <c r="AC973" s="580"/>
      <c r="AD973" s="581">
        <v>0</v>
      </c>
      <c r="AE973" s="580"/>
      <c r="AF973" s="581">
        <v>0</v>
      </c>
      <c r="AG973" s="580"/>
      <c r="AH973" s="587"/>
      <c r="AI973" s="580"/>
      <c r="AJ973" s="581">
        <v>15.2</v>
      </c>
    </row>
    <row r="974" spans="1:36">
      <c r="A974" s="580"/>
      <c r="B974" s="580"/>
      <c r="C974" s="580"/>
      <c r="D974" s="580" t="s">
        <v>4726</v>
      </c>
      <c r="E974" s="580"/>
      <c r="F974" s="580" t="s">
        <v>374</v>
      </c>
      <c r="G974" s="580"/>
      <c r="H974" s="580" t="s">
        <v>4727</v>
      </c>
      <c r="I974" s="580"/>
      <c r="J974" s="580" t="s">
        <v>4728</v>
      </c>
      <c r="K974" s="580"/>
      <c r="L974" s="580"/>
      <c r="M974" s="580"/>
      <c r="N974" s="580"/>
      <c r="O974" s="580"/>
      <c r="P974" s="581"/>
      <c r="Q974" s="580"/>
      <c r="R974" s="581"/>
      <c r="S974" s="580"/>
      <c r="T974" s="581">
        <v>0</v>
      </c>
      <c r="U974" s="580"/>
      <c r="V974" s="581">
        <v>0</v>
      </c>
      <c r="W974" s="580"/>
      <c r="X974" s="581">
        <v>0</v>
      </c>
      <c r="Y974" s="580"/>
      <c r="Z974" s="581">
        <v>0</v>
      </c>
      <c r="AA974" s="580"/>
      <c r="AB974" s="580"/>
      <c r="AC974" s="580"/>
      <c r="AD974" s="581">
        <v>0</v>
      </c>
      <c r="AE974" s="580"/>
      <c r="AF974" s="581">
        <v>0</v>
      </c>
      <c r="AG974" s="580"/>
      <c r="AH974" s="587"/>
      <c r="AI974" s="580"/>
      <c r="AJ974" s="581">
        <v>0</v>
      </c>
    </row>
    <row r="975" spans="1:36">
      <c r="A975" s="580"/>
      <c r="B975" s="580"/>
      <c r="C975" s="580"/>
      <c r="D975" s="580" t="s">
        <v>4729</v>
      </c>
      <c r="E975" s="580"/>
      <c r="F975" s="580" t="s">
        <v>374</v>
      </c>
      <c r="G975" s="580"/>
      <c r="H975" s="580" t="s">
        <v>4730</v>
      </c>
      <c r="I975" s="580"/>
      <c r="J975" s="580" t="s">
        <v>4731</v>
      </c>
      <c r="K975" s="580"/>
      <c r="L975" s="580"/>
      <c r="M975" s="580"/>
      <c r="N975" s="580"/>
      <c r="O975" s="580"/>
      <c r="P975" s="581"/>
      <c r="Q975" s="580"/>
      <c r="R975" s="581"/>
      <c r="S975" s="580"/>
      <c r="T975" s="581">
        <v>0</v>
      </c>
      <c r="U975" s="580"/>
      <c r="V975" s="581">
        <v>0</v>
      </c>
      <c r="W975" s="580"/>
      <c r="X975" s="581">
        <v>0</v>
      </c>
      <c r="Y975" s="580"/>
      <c r="Z975" s="581">
        <v>0</v>
      </c>
      <c r="AA975" s="580"/>
      <c r="AB975" s="580"/>
      <c r="AC975" s="580"/>
      <c r="AD975" s="581">
        <v>0</v>
      </c>
      <c r="AE975" s="580"/>
      <c r="AF975" s="581">
        <v>0</v>
      </c>
      <c r="AG975" s="580"/>
      <c r="AH975" s="587"/>
      <c r="AI975" s="580"/>
      <c r="AJ975" s="581">
        <v>0</v>
      </c>
    </row>
    <row r="976" spans="1:36">
      <c r="A976" s="580"/>
      <c r="B976" s="580"/>
      <c r="C976" s="580"/>
      <c r="D976" s="580" t="s">
        <v>4732</v>
      </c>
      <c r="E976" s="580"/>
      <c r="F976" s="580" t="s">
        <v>374</v>
      </c>
      <c r="G976" s="580"/>
      <c r="H976" s="580" t="s">
        <v>1894</v>
      </c>
      <c r="I976" s="580"/>
      <c r="J976" s="580" t="s">
        <v>1898</v>
      </c>
      <c r="K976" s="580"/>
      <c r="L976" s="580"/>
      <c r="M976" s="580"/>
      <c r="N976" s="580"/>
      <c r="O976" s="580"/>
      <c r="P976" s="581"/>
      <c r="Q976" s="580"/>
      <c r="R976" s="581"/>
      <c r="S976" s="580"/>
      <c r="T976" s="581">
        <v>0</v>
      </c>
      <c r="U976" s="580"/>
      <c r="V976" s="581">
        <v>0</v>
      </c>
      <c r="W976" s="580"/>
      <c r="X976" s="581">
        <v>0</v>
      </c>
      <c r="Y976" s="580"/>
      <c r="Z976" s="581">
        <v>0</v>
      </c>
      <c r="AA976" s="580"/>
      <c r="AB976" s="580"/>
      <c r="AC976" s="580"/>
      <c r="AD976" s="581">
        <v>0</v>
      </c>
      <c r="AE976" s="580"/>
      <c r="AF976" s="581">
        <v>0</v>
      </c>
      <c r="AG976" s="580"/>
      <c r="AH976" s="587"/>
      <c r="AI976" s="580"/>
      <c r="AJ976" s="581">
        <v>0</v>
      </c>
    </row>
    <row r="977" spans="1:36">
      <c r="A977" s="580"/>
      <c r="B977" s="580"/>
      <c r="C977" s="580"/>
      <c r="D977" s="580" t="s">
        <v>4733</v>
      </c>
      <c r="E977" s="580"/>
      <c r="F977" s="580" t="s">
        <v>374</v>
      </c>
      <c r="G977" s="580"/>
      <c r="H977" s="580" t="s">
        <v>1899</v>
      </c>
      <c r="I977" s="580"/>
      <c r="J977" s="580" t="s">
        <v>1903</v>
      </c>
      <c r="K977" s="580"/>
      <c r="L977" s="580"/>
      <c r="M977" s="580"/>
      <c r="N977" s="580"/>
      <c r="O977" s="580"/>
      <c r="P977" s="581"/>
      <c r="Q977" s="580"/>
      <c r="R977" s="581"/>
      <c r="S977" s="580"/>
      <c r="T977" s="581">
        <v>2680</v>
      </c>
      <c r="U977" s="580"/>
      <c r="V977" s="581">
        <v>0</v>
      </c>
      <c r="W977" s="580"/>
      <c r="X977" s="581">
        <v>0</v>
      </c>
      <c r="Y977" s="580"/>
      <c r="Z977" s="581">
        <v>2680</v>
      </c>
      <c r="AA977" s="580"/>
      <c r="AB977" s="580"/>
      <c r="AC977" s="580"/>
      <c r="AD977" s="581">
        <v>0</v>
      </c>
      <c r="AE977" s="580"/>
      <c r="AF977" s="581">
        <v>0</v>
      </c>
      <c r="AG977" s="580"/>
      <c r="AH977" s="587"/>
      <c r="AI977" s="580"/>
      <c r="AJ977" s="581">
        <v>18.3</v>
      </c>
    </row>
    <row r="978" spans="1:36">
      <c r="A978" s="580"/>
      <c r="B978" s="580"/>
      <c r="C978" s="580"/>
      <c r="D978" s="580" t="s">
        <v>4734</v>
      </c>
      <c r="E978" s="580"/>
      <c r="F978" s="580" t="s">
        <v>374</v>
      </c>
      <c r="G978" s="580"/>
      <c r="H978" s="580" t="s">
        <v>1904</v>
      </c>
      <c r="I978" s="580"/>
      <c r="J978" s="580" t="s">
        <v>1908</v>
      </c>
      <c r="K978" s="580"/>
      <c r="L978" s="580"/>
      <c r="M978" s="580"/>
      <c r="N978" s="580"/>
      <c r="O978" s="580"/>
      <c r="P978" s="581"/>
      <c r="Q978" s="580"/>
      <c r="R978" s="581"/>
      <c r="S978" s="580"/>
      <c r="T978" s="581">
        <v>270</v>
      </c>
      <c r="U978" s="580"/>
      <c r="V978" s="581">
        <v>0</v>
      </c>
      <c r="W978" s="580"/>
      <c r="X978" s="581">
        <v>0</v>
      </c>
      <c r="Y978" s="580"/>
      <c r="Z978" s="581">
        <v>270</v>
      </c>
      <c r="AA978" s="580"/>
      <c r="AB978" s="580"/>
      <c r="AC978" s="580"/>
      <c r="AD978" s="581">
        <v>2450</v>
      </c>
      <c r="AE978" s="580"/>
      <c r="AF978" s="581">
        <v>0</v>
      </c>
      <c r="AG978" s="580"/>
      <c r="AH978" s="587"/>
      <c r="AI978" s="580"/>
      <c r="AJ978" s="581">
        <v>0</v>
      </c>
    </row>
    <row r="979" spans="1:36">
      <c r="A979" s="580"/>
      <c r="B979" s="580"/>
      <c r="C979" s="580"/>
      <c r="D979" s="580" t="s">
        <v>4735</v>
      </c>
      <c r="E979" s="580"/>
      <c r="F979" s="580" t="s">
        <v>374</v>
      </c>
      <c r="G979" s="580"/>
      <c r="H979" s="580" t="s">
        <v>1923</v>
      </c>
      <c r="I979" s="580"/>
      <c r="J979" s="580" t="s">
        <v>1927</v>
      </c>
      <c r="K979" s="580"/>
      <c r="L979" s="580"/>
      <c r="M979" s="580"/>
      <c r="N979" s="580"/>
      <c r="O979" s="580"/>
      <c r="P979" s="581"/>
      <c r="Q979" s="580"/>
      <c r="R979" s="581"/>
      <c r="S979" s="580"/>
      <c r="T979" s="581">
        <v>156</v>
      </c>
      <c r="U979" s="580"/>
      <c r="V979" s="581">
        <v>0</v>
      </c>
      <c r="W979" s="580"/>
      <c r="X979" s="581">
        <v>0</v>
      </c>
      <c r="Y979" s="580"/>
      <c r="Z979" s="581">
        <v>156</v>
      </c>
      <c r="AA979" s="580"/>
      <c r="AB979" s="580"/>
      <c r="AC979" s="580"/>
      <c r="AD979" s="581">
        <v>1700</v>
      </c>
      <c r="AE979" s="580"/>
      <c r="AF979" s="581">
        <v>0</v>
      </c>
      <c r="AG979" s="580"/>
      <c r="AH979" s="587"/>
      <c r="AI979" s="580"/>
      <c r="AJ979" s="581">
        <v>3</v>
      </c>
    </row>
    <row r="980" spans="1:36">
      <c r="A980" s="580"/>
      <c r="B980" s="580"/>
      <c r="C980" s="580"/>
      <c r="D980" s="580" t="s">
        <v>4736</v>
      </c>
      <c r="E980" s="580"/>
      <c r="F980" s="580" t="s">
        <v>374</v>
      </c>
      <c r="G980" s="580"/>
      <c r="H980" s="580" t="s">
        <v>1914</v>
      </c>
      <c r="I980" s="580"/>
      <c r="J980" s="580" t="s">
        <v>1917</v>
      </c>
      <c r="K980" s="580"/>
      <c r="L980" s="580"/>
      <c r="M980" s="580"/>
      <c r="N980" s="580"/>
      <c r="O980" s="580"/>
      <c r="P980" s="581"/>
      <c r="Q980" s="580"/>
      <c r="R980" s="581"/>
      <c r="S980" s="580"/>
      <c r="T980" s="581">
        <v>0</v>
      </c>
      <c r="U980" s="580"/>
      <c r="V980" s="581">
        <v>0</v>
      </c>
      <c r="W980" s="580"/>
      <c r="X980" s="581">
        <v>0</v>
      </c>
      <c r="Y980" s="580"/>
      <c r="Z980" s="581">
        <v>0</v>
      </c>
      <c r="AA980" s="580"/>
      <c r="AB980" s="580"/>
      <c r="AC980" s="580"/>
      <c r="AD980" s="581">
        <v>0</v>
      </c>
      <c r="AE980" s="580"/>
      <c r="AF980" s="581">
        <v>0</v>
      </c>
      <c r="AG980" s="580"/>
      <c r="AH980" s="587"/>
      <c r="AI980" s="580"/>
      <c r="AJ980" s="581">
        <v>0</v>
      </c>
    </row>
    <row r="981" spans="1:36">
      <c r="A981" s="580"/>
      <c r="B981" s="580"/>
      <c r="C981" s="580"/>
      <c r="D981" s="580" t="s">
        <v>4737</v>
      </c>
      <c r="E981" s="580"/>
      <c r="F981" s="580" t="s">
        <v>374</v>
      </c>
      <c r="G981" s="580"/>
      <c r="H981" s="580" t="s">
        <v>1909</v>
      </c>
      <c r="I981" s="580"/>
      <c r="J981" s="580" t="s">
        <v>1913</v>
      </c>
      <c r="K981" s="580"/>
      <c r="L981" s="580"/>
      <c r="M981" s="580"/>
      <c r="N981" s="580"/>
      <c r="O981" s="580"/>
      <c r="P981" s="581"/>
      <c r="Q981" s="580"/>
      <c r="R981" s="581"/>
      <c r="S981" s="580"/>
      <c r="T981" s="581">
        <v>370</v>
      </c>
      <c r="U981" s="580"/>
      <c r="V981" s="581">
        <v>20</v>
      </c>
      <c r="W981" s="580"/>
      <c r="X981" s="581">
        <v>0</v>
      </c>
      <c r="Y981" s="580"/>
      <c r="Z981" s="581">
        <v>350</v>
      </c>
      <c r="AA981" s="580"/>
      <c r="AB981" s="580"/>
      <c r="AC981" s="580"/>
      <c r="AD981" s="581">
        <v>2350</v>
      </c>
      <c r="AE981" s="580"/>
      <c r="AF981" s="581">
        <v>0</v>
      </c>
      <c r="AG981" s="580"/>
      <c r="AH981" s="587"/>
      <c r="AI981" s="580"/>
      <c r="AJ981" s="581">
        <v>0</v>
      </c>
    </row>
    <row r="982" spans="1:36">
      <c r="A982" s="580"/>
      <c r="B982" s="580"/>
      <c r="C982" s="580"/>
      <c r="D982" s="580" t="s">
        <v>4738</v>
      </c>
      <c r="E982" s="580"/>
      <c r="F982" s="580" t="s">
        <v>374</v>
      </c>
      <c r="G982" s="580"/>
      <c r="H982" s="580" t="s">
        <v>1918</v>
      </c>
      <c r="I982" s="580"/>
      <c r="J982" s="580" t="s">
        <v>1922</v>
      </c>
      <c r="K982" s="580"/>
      <c r="L982" s="580"/>
      <c r="M982" s="580"/>
      <c r="N982" s="580"/>
      <c r="O982" s="580"/>
      <c r="P982" s="581"/>
      <c r="Q982" s="580"/>
      <c r="R982" s="581"/>
      <c r="S982" s="580"/>
      <c r="T982" s="581">
        <v>195</v>
      </c>
      <c r="U982" s="580"/>
      <c r="V982" s="581">
        <v>20</v>
      </c>
      <c r="W982" s="580"/>
      <c r="X982" s="581">
        <v>0</v>
      </c>
      <c r="Y982" s="580"/>
      <c r="Z982" s="581">
        <v>175</v>
      </c>
      <c r="AA982" s="580"/>
      <c r="AB982" s="580"/>
      <c r="AC982" s="580"/>
      <c r="AD982" s="581">
        <v>0</v>
      </c>
      <c r="AE982" s="580"/>
      <c r="AF982" s="581">
        <v>0</v>
      </c>
      <c r="AG982" s="580"/>
      <c r="AH982" s="587"/>
      <c r="AI982" s="580"/>
      <c r="AJ982" s="581">
        <v>0</v>
      </c>
    </row>
    <row r="983" spans="1:36">
      <c r="A983" s="580"/>
      <c r="B983" s="580"/>
      <c r="C983" s="580"/>
      <c r="D983" s="580" t="s">
        <v>4739</v>
      </c>
      <c r="E983" s="580"/>
      <c r="F983" s="580" t="s">
        <v>374</v>
      </c>
      <c r="G983" s="580"/>
      <c r="H983" s="580" t="s">
        <v>1928</v>
      </c>
      <c r="I983" s="580"/>
      <c r="J983" s="580" t="s">
        <v>1932</v>
      </c>
      <c r="K983" s="580"/>
      <c r="L983" s="580"/>
      <c r="M983" s="580"/>
      <c r="N983" s="580"/>
      <c r="O983" s="580"/>
      <c r="P983" s="581"/>
      <c r="Q983" s="580"/>
      <c r="R983" s="581"/>
      <c r="S983" s="580"/>
      <c r="T983" s="581">
        <v>0</v>
      </c>
      <c r="U983" s="580"/>
      <c r="V983" s="581">
        <v>20</v>
      </c>
      <c r="W983" s="580"/>
      <c r="X983" s="581">
        <v>0</v>
      </c>
      <c r="Y983" s="580"/>
      <c r="Z983" s="581">
        <v>-20</v>
      </c>
      <c r="AA983" s="580"/>
      <c r="AB983" s="580"/>
      <c r="AC983" s="580"/>
      <c r="AD983" s="581">
        <v>0</v>
      </c>
      <c r="AE983" s="580"/>
      <c r="AF983" s="581">
        <v>0</v>
      </c>
      <c r="AG983" s="580"/>
      <c r="AH983" s="587"/>
      <c r="AI983" s="580"/>
      <c r="AJ983" s="581">
        <v>0</v>
      </c>
    </row>
    <row r="984" spans="1:36">
      <c r="A984" s="580"/>
      <c r="B984" s="580"/>
      <c r="C984" s="580"/>
      <c r="D984" s="580" t="s">
        <v>4740</v>
      </c>
      <c r="E984" s="580"/>
      <c r="F984" s="580" t="s">
        <v>374</v>
      </c>
      <c r="G984" s="580"/>
      <c r="H984" s="580" t="s">
        <v>1937</v>
      </c>
      <c r="I984" s="580"/>
      <c r="J984" s="580" t="s">
        <v>1940</v>
      </c>
      <c r="K984" s="580"/>
      <c r="L984" s="580"/>
      <c r="M984" s="580"/>
      <c r="N984" s="580"/>
      <c r="O984" s="580"/>
      <c r="P984" s="581"/>
      <c r="Q984" s="580"/>
      <c r="R984" s="581"/>
      <c r="S984" s="580"/>
      <c r="T984" s="581">
        <v>96</v>
      </c>
      <c r="U984" s="580"/>
      <c r="V984" s="581">
        <v>48</v>
      </c>
      <c r="W984" s="580"/>
      <c r="X984" s="581">
        <v>0</v>
      </c>
      <c r="Y984" s="580"/>
      <c r="Z984" s="581">
        <v>48</v>
      </c>
      <c r="AA984" s="580"/>
      <c r="AB984" s="580"/>
      <c r="AC984" s="580"/>
      <c r="AD984" s="581">
        <v>0</v>
      </c>
      <c r="AE984" s="580"/>
      <c r="AF984" s="581">
        <v>0</v>
      </c>
      <c r="AG984" s="580"/>
      <c r="AH984" s="587"/>
      <c r="AI984" s="580"/>
      <c r="AJ984" s="581">
        <v>0</v>
      </c>
    </row>
    <row r="985" spans="1:36">
      <c r="A985" s="580"/>
      <c r="B985" s="580"/>
      <c r="C985" s="580"/>
      <c r="D985" s="580" t="s">
        <v>4741</v>
      </c>
      <c r="E985" s="580"/>
      <c r="F985" s="580" t="s">
        <v>374</v>
      </c>
      <c r="G985" s="580"/>
      <c r="H985" s="580" t="s">
        <v>1933</v>
      </c>
      <c r="I985" s="580"/>
      <c r="J985" s="580" t="s">
        <v>1936</v>
      </c>
      <c r="K985" s="580"/>
      <c r="L985" s="580"/>
      <c r="M985" s="580"/>
      <c r="N985" s="580"/>
      <c r="O985" s="580"/>
      <c r="P985" s="581"/>
      <c r="Q985" s="580"/>
      <c r="R985" s="581"/>
      <c r="S985" s="580"/>
      <c r="T985" s="581">
        <v>230</v>
      </c>
      <c r="U985" s="580"/>
      <c r="V985" s="581">
        <v>0</v>
      </c>
      <c r="W985" s="580"/>
      <c r="X985" s="581">
        <v>0</v>
      </c>
      <c r="Y985" s="580"/>
      <c r="Z985" s="581">
        <v>230</v>
      </c>
      <c r="AA985" s="580"/>
      <c r="AB985" s="580"/>
      <c r="AC985" s="580"/>
      <c r="AD985" s="581">
        <v>0</v>
      </c>
      <c r="AE985" s="580"/>
      <c r="AF985" s="581">
        <v>0</v>
      </c>
      <c r="AG985" s="580"/>
      <c r="AH985" s="587"/>
      <c r="AI985" s="580"/>
      <c r="AJ985" s="581">
        <v>0</v>
      </c>
    </row>
    <row r="986" spans="1:36">
      <c r="A986" s="580"/>
      <c r="B986" s="580"/>
      <c r="C986" s="580"/>
      <c r="D986" s="580" t="s">
        <v>4742</v>
      </c>
      <c r="E986" s="580"/>
      <c r="F986" s="580" t="s">
        <v>374</v>
      </c>
      <c r="G986" s="580"/>
      <c r="H986" s="580" t="s">
        <v>434</v>
      </c>
      <c r="I986" s="580"/>
      <c r="J986" s="580" t="s">
        <v>2546</v>
      </c>
      <c r="K986" s="580"/>
      <c r="L986" s="580"/>
      <c r="M986" s="580"/>
      <c r="N986" s="580"/>
      <c r="O986" s="580"/>
      <c r="P986" s="581"/>
      <c r="Q986" s="580"/>
      <c r="R986" s="581"/>
      <c r="S986" s="580"/>
      <c r="T986" s="581">
        <v>392</v>
      </c>
      <c r="U986" s="580"/>
      <c r="V986" s="581">
        <v>0</v>
      </c>
      <c r="W986" s="580"/>
      <c r="X986" s="581">
        <v>0</v>
      </c>
      <c r="Y986" s="580"/>
      <c r="Z986" s="581">
        <v>392</v>
      </c>
      <c r="AA986" s="580"/>
      <c r="AB986" s="580"/>
      <c r="AC986" s="580"/>
      <c r="AD986" s="581">
        <v>0</v>
      </c>
      <c r="AE986" s="580"/>
      <c r="AF986" s="581">
        <v>0</v>
      </c>
      <c r="AG986" s="580"/>
      <c r="AH986" s="587"/>
      <c r="AI986" s="580"/>
      <c r="AJ986" s="581">
        <v>0</v>
      </c>
    </row>
    <row r="987" spans="1:36">
      <c r="A987" s="580"/>
      <c r="B987" s="580"/>
      <c r="C987" s="580"/>
      <c r="D987" s="580" t="s">
        <v>4743</v>
      </c>
      <c r="E987" s="580"/>
      <c r="F987" s="580" t="s">
        <v>374</v>
      </c>
      <c r="G987" s="580"/>
      <c r="H987" s="580" t="s">
        <v>437</v>
      </c>
      <c r="I987" s="580"/>
      <c r="J987" s="580" t="s">
        <v>2547</v>
      </c>
      <c r="K987" s="580"/>
      <c r="L987" s="580"/>
      <c r="M987" s="580"/>
      <c r="N987" s="580"/>
      <c r="O987" s="580"/>
      <c r="P987" s="581"/>
      <c r="Q987" s="580"/>
      <c r="R987" s="581"/>
      <c r="S987" s="580"/>
      <c r="T987" s="581">
        <v>392</v>
      </c>
      <c r="U987" s="580"/>
      <c r="V987" s="581">
        <v>0</v>
      </c>
      <c r="W987" s="580"/>
      <c r="X987" s="581">
        <v>0</v>
      </c>
      <c r="Y987" s="580"/>
      <c r="Z987" s="581">
        <v>392</v>
      </c>
      <c r="AA987" s="580"/>
      <c r="AB987" s="580"/>
      <c r="AC987" s="580"/>
      <c r="AD987" s="581">
        <v>0</v>
      </c>
      <c r="AE987" s="580"/>
      <c r="AF987" s="581">
        <v>0</v>
      </c>
      <c r="AG987" s="580"/>
      <c r="AH987" s="587"/>
      <c r="AI987" s="580"/>
      <c r="AJ987" s="581">
        <v>0</v>
      </c>
    </row>
    <row r="988" spans="1:36">
      <c r="A988" s="580"/>
      <c r="B988" s="580"/>
      <c r="C988" s="580"/>
      <c r="D988" s="580" t="s">
        <v>4744</v>
      </c>
      <c r="E988" s="580"/>
      <c r="F988" s="580" t="s">
        <v>374</v>
      </c>
      <c r="G988" s="580"/>
      <c r="H988" s="580" t="s">
        <v>440</v>
      </c>
      <c r="I988" s="580"/>
      <c r="J988" s="580" t="s">
        <v>2548</v>
      </c>
      <c r="K988" s="580"/>
      <c r="L988" s="580"/>
      <c r="M988" s="580"/>
      <c r="N988" s="580"/>
      <c r="O988" s="580"/>
      <c r="P988" s="581"/>
      <c r="Q988" s="580"/>
      <c r="R988" s="581"/>
      <c r="S988" s="580"/>
      <c r="T988" s="581">
        <v>496</v>
      </c>
      <c r="U988" s="580"/>
      <c r="V988" s="581">
        <v>0</v>
      </c>
      <c r="W988" s="580"/>
      <c r="X988" s="581">
        <v>0</v>
      </c>
      <c r="Y988" s="580"/>
      <c r="Z988" s="581">
        <v>496</v>
      </c>
      <c r="AA988" s="580"/>
      <c r="AB988" s="580"/>
      <c r="AC988" s="580"/>
      <c r="AD988" s="581">
        <v>0</v>
      </c>
      <c r="AE988" s="580"/>
      <c r="AF988" s="581">
        <v>0</v>
      </c>
      <c r="AG988" s="580"/>
      <c r="AH988" s="587"/>
      <c r="AI988" s="580"/>
      <c r="AJ988" s="581">
        <v>0</v>
      </c>
    </row>
    <row r="989" spans="1:36">
      <c r="A989" s="580"/>
      <c r="B989" s="580"/>
      <c r="C989" s="580"/>
      <c r="D989" s="580" t="s">
        <v>4745</v>
      </c>
      <c r="E989" s="580"/>
      <c r="F989" s="580" t="s">
        <v>374</v>
      </c>
      <c r="G989" s="580"/>
      <c r="H989" s="580" t="s">
        <v>1951</v>
      </c>
      <c r="I989" s="580"/>
      <c r="J989" s="580" t="s">
        <v>1953</v>
      </c>
      <c r="K989" s="580"/>
      <c r="L989" s="580"/>
      <c r="M989" s="580"/>
      <c r="N989" s="580"/>
      <c r="O989" s="580"/>
      <c r="P989" s="581"/>
      <c r="Q989" s="580"/>
      <c r="R989" s="581"/>
      <c r="S989" s="580"/>
      <c r="T989" s="581">
        <v>0</v>
      </c>
      <c r="U989" s="580"/>
      <c r="V989" s="581">
        <v>0</v>
      </c>
      <c r="W989" s="580"/>
      <c r="X989" s="581">
        <v>0</v>
      </c>
      <c r="Y989" s="580"/>
      <c r="Z989" s="581">
        <v>0</v>
      </c>
      <c r="AA989" s="580"/>
      <c r="AB989" s="580"/>
      <c r="AC989" s="580"/>
      <c r="AD989" s="581">
        <v>0</v>
      </c>
      <c r="AE989" s="580"/>
      <c r="AF989" s="581">
        <v>0</v>
      </c>
      <c r="AG989" s="580"/>
      <c r="AH989" s="587"/>
      <c r="AI989" s="580"/>
      <c r="AJ989" s="581">
        <v>0</v>
      </c>
    </row>
    <row r="990" spans="1:36">
      <c r="A990" s="580"/>
      <c r="B990" s="580"/>
      <c r="C990" s="580"/>
      <c r="D990" s="580" t="s">
        <v>4746</v>
      </c>
      <c r="E990" s="580"/>
      <c r="F990" s="580" t="s">
        <v>374</v>
      </c>
      <c r="G990" s="580"/>
      <c r="H990" s="580" t="s">
        <v>1954</v>
      </c>
      <c r="I990" s="580"/>
      <c r="J990" s="580" t="s">
        <v>1956</v>
      </c>
      <c r="K990" s="580"/>
      <c r="L990" s="580"/>
      <c r="M990" s="580"/>
      <c r="N990" s="580"/>
      <c r="O990" s="580"/>
      <c r="P990" s="581"/>
      <c r="Q990" s="580"/>
      <c r="R990" s="581"/>
      <c r="S990" s="580"/>
      <c r="T990" s="581">
        <v>0</v>
      </c>
      <c r="U990" s="580"/>
      <c r="V990" s="581">
        <v>0</v>
      </c>
      <c r="W990" s="580"/>
      <c r="X990" s="581">
        <v>0</v>
      </c>
      <c r="Y990" s="580"/>
      <c r="Z990" s="581">
        <v>0</v>
      </c>
      <c r="AA990" s="580"/>
      <c r="AB990" s="580"/>
      <c r="AC990" s="580"/>
      <c r="AD990" s="581">
        <v>0</v>
      </c>
      <c r="AE990" s="580"/>
      <c r="AF990" s="581">
        <v>0</v>
      </c>
      <c r="AG990" s="580"/>
      <c r="AH990" s="587"/>
      <c r="AI990" s="580"/>
      <c r="AJ990" s="581">
        <v>0</v>
      </c>
    </row>
    <row r="991" spans="1:36">
      <c r="A991" s="580"/>
      <c r="B991" s="580"/>
      <c r="C991" s="580"/>
      <c r="D991" s="580" t="s">
        <v>4747</v>
      </c>
      <c r="E991" s="580"/>
      <c r="F991" s="580" t="s">
        <v>374</v>
      </c>
      <c r="G991" s="580"/>
      <c r="H991" s="580" t="s">
        <v>954</v>
      </c>
      <c r="I991" s="580"/>
      <c r="J991" s="580" t="s">
        <v>2029</v>
      </c>
      <c r="K991" s="580"/>
      <c r="L991" s="580"/>
      <c r="M991" s="580"/>
      <c r="N991" s="580"/>
      <c r="O991" s="580"/>
      <c r="P991" s="581"/>
      <c r="Q991" s="580"/>
      <c r="R991" s="581"/>
      <c r="S991" s="580"/>
      <c r="T991" s="581">
        <v>13796</v>
      </c>
      <c r="U991" s="580"/>
      <c r="V991" s="581">
        <v>5000</v>
      </c>
      <c r="W991" s="580"/>
      <c r="X991" s="581">
        <v>0</v>
      </c>
      <c r="Y991" s="580"/>
      <c r="Z991" s="581">
        <v>8796</v>
      </c>
      <c r="AA991" s="580"/>
      <c r="AB991" s="580"/>
      <c r="AC991" s="580"/>
      <c r="AD991" s="581">
        <v>4800</v>
      </c>
      <c r="AE991" s="580"/>
      <c r="AF991" s="581">
        <v>0</v>
      </c>
      <c r="AG991" s="580"/>
      <c r="AH991" s="587">
        <v>45905</v>
      </c>
      <c r="AI991" s="580"/>
      <c r="AJ991" s="581">
        <v>91.9</v>
      </c>
    </row>
    <row r="992" spans="1:36">
      <c r="A992" s="580"/>
      <c r="B992" s="580"/>
      <c r="C992" s="580"/>
      <c r="D992" s="580" t="s">
        <v>4748</v>
      </c>
      <c r="E992" s="580"/>
      <c r="F992" s="580" t="s">
        <v>374</v>
      </c>
      <c r="G992" s="580"/>
      <c r="H992" s="580" t="s">
        <v>960</v>
      </c>
      <c r="I992" s="580"/>
      <c r="J992" s="580" t="s">
        <v>2032</v>
      </c>
      <c r="K992" s="580"/>
      <c r="L992" s="580"/>
      <c r="M992" s="580"/>
      <c r="N992" s="580"/>
      <c r="O992" s="580"/>
      <c r="P992" s="581"/>
      <c r="Q992" s="580"/>
      <c r="R992" s="581"/>
      <c r="S992" s="580"/>
      <c r="T992" s="581">
        <v>10800</v>
      </c>
      <c r="U992" s="580"/>
      <c r="V992" s="581">
        <v>540</v>
      </c>
      <c r="W992" s="580"/>
      <c r="X992" s="581">
        <v>0</v>
      </c>
      <c r="Y992" s="580"/>
      <c r="Z992" s="581">
        <v>10260</v>
      </c>
      <c r="AA992" s="580"/>
      <c r="AB992" s="580"/>
      <c r="AC992" s="580"/>
      <c r="AD992" s="581">
        <v>2160</v>
      </c>
      <c r="AE992" s="580"/>
      <c r="AF992" s="581">
        <v>0</v>
      </c>
      <c r="AG992" s="580"/>
      <c r="AH992" s="587">
        <v>45905</v>
      </c>
      <c r="AI992" s="580"/>
      <c r="AJ992" s="581">
        <v>0</v>
      </c>
    </row>
    <row r="993" spans="1:36">
      <c r="A993" s="580"/>
      <c r="B993" s="580"/>
      <c r="C993" s="580"/>
      <c r="D993" s="580" t="s">
        <v>4749</v>
      </c>
      <c r="E993" s="580"/>
      <c r="F993" s="580" t="s">
        <v>374</v>
      </c>
      <c r="G993" s="580"/>
      <c r="H993" s="580" t="s">
        <v>956</v>
      </c>
      <c r="I993" s="580"/>
      <c r="J993" s="580" t="s">
        <v>2035</v>
      </c>
      <c r="K993" s="580"/>
      <c r="L993" s="580"/>
      <c r="M993" s="580"/>
      <c r="N993" s="580"/>
      <c r="O993" s="580"/>
      <c r="P993" s="581"/>
      <c r="Q993" s="580"/>
      <c r="R993" s="581"/>
      <c r="S993" s="580"/>
      <c r="T993" s="581">
        <v>8000</v>
      </c>
      <c r="U993" s="580"/>
      <c r="V993" s="581">
        <v>3000</v>
      </c>
      <c r="W993" s="580"/>
      <c r="X993" s="581">
        <v>0</v>
      </c>
      <c r="Y993" s="580"/>
      <c r="Z993" s="581">
        <v>5000</v>
      </c>
      <c r="AA993" s="580"/>
      <c r="AB993" s="580"/>
      <c r="AC993" s="580"/>
      <c r="AD993" s="581">
        <v>8000</v>
      </c>
      <c r="AE993" s="580"/>
      <c r="AF993" s="581">
        <v>0</v>
      </c>
      <c r="AG993" s="580"/>
      <c r="AH993" s="587">
        <v>45905</v>
      </c>
      <c r="AI993" s="580"/>
      <c r="AJ993" s="581">
        <v>0</v>
      </c>
    </row>
    <row r="994" spans="1:36">
      <c r="A994" s="580"/>
      <c r="B994" s="580"/>
      <c r="C994" s="580"/>
      <c r="D994" s="580" t="s">
        <v>4750</v>
      </c>
      <c r="E994" s="580"/>
      <c r="F994" s="580" t="s">
        <v>374</v>
      </c>
      <c r="G994" s="580"/>
      <c r="H994" s="580" t="s">
        <v>2036</v>
      </c>
      <c r="I994" s="580"/>
      <c r="J994" s="580" t="s">
        <v>2038</v>
      </c>
      <c r="K994" s="580"/>
      <c r="L994" s="580"/>
      <c r="M994" s="580"/>
      <c r="N994" s="580"/>
      <c r="O994" s="580"/>
      <c r="P994" s="581"/>
      <c r="Q994" s="580"/>
      <c r="R994" s="581"/>
      <c r="S994" s="580"/>
      <c r="T994" s="581">
        <v>0</v>
      </c>
      <c r="U994" s="580"/>
      <c r="V994" s="581">
        <v>0</v>
      </c>
      <c r="W994" s="580"/>
      <c r="X994" s="581">
        <v>0</v>
      </c>
      <c r="Y994" s="580"/>
      <c r="Z994" s="581">
        <v>0</v>
      </c>
      <c r="AA994" s="580"/>
      <c r="AB994" s="580"/>
      <c r="AC994" s="580"/>
      <c r="AD994" s="581">
        <v>0</v>
      </c>
      <c r="AE994" s="580"/>
      <c r="AF994" s="581">
        <v>0</v>
      </c>
      <c r="AG994" s="580"/>
      <c r="AH994" s="587"/>
      <c r="AI994" s="580"/>
      <c r="AJ994" s="581">
        <v>0</v>
      </c>
    </row>
    <row r="995" spans="1:36">
      <c r="A995" s="580"/>
      <c r="B995" s="580"/>
      <c r="C995" s="580"/>
      <c r="D995" s="580" t="s">
        <v>4751</v>
      </c>
      <c r="E995" s="580"/>
      <c r="F995" s="580" t="s">
        <v>374</v>
      </c>
      <c r="G995" s="580"/>
      <c r="H995" s="580" t="s">
        <v>2039</v>
      </c>
      <c r="I995" s="580"/>
      <c r="J995" s="580" t="s">
        <v>2040</v>
      </c>
      <c r="K995" s="580"/>
      <c r="L995" s="580"/>
      <c r="M995" s="580"/>
      <c r="N995" s="580"/>
      <c r="O995" s="580"/>
      <c r="P995" s="581"/>
      <c r="Q995" s="580"/>
      <c r="R995" s="581"/>
      <c r="S995" s="580"/>
      <c r="T995" s="581">
        <v>0</v>
      </c>
      <c r="U995" s="580"/>
      <c r="V995" s="581">
        <v>0</v>
      </c>
      <c r="W995" s="580"/>
      <c r="X995" s="581">
        <v>0</v>
      </c>
      <c r="Y995" s="580"/>
      <c r="Z995" s="581">
        <v>0</v>
      </c>
      <c r="AA995" s="580"/>
      <c r="AB995" s="580"/>
      <c r="AC995" s="580"/>
      <c r="AD995" s="581">
        <v>0</v>
      </c>
      <c r="AE995" s="580"/>
      <c r="AF995" s="581">
        <v>0</v>
      </c>
      <c r="AG995" s="580"/>
      <c r="AH995" s="587"/>
      <c r="AI995" s="580"/>
      <c r="AJ995" s="581">
        <v>0</v>
      </c>
    </row>
    <row r="996" spans="1:36">
      <c r="A996" s="580"/>
      <c r="B996" s="580"/>
      <c r="C996" s="580"/>
      <c r="D996" s="580" t="s">
        <v>4752</v>
      </c>
      <c r="E996" s="580"/>
      <c r="F996" s="580" t="s">
        <v>374</v>
      </c>
      <c r="G996" s="580"/>
      <c r="H996" s="580" t="s">
        <v>2041</v>
      </c>
      <c r="I996" s="580"/>
      <c r="J996" s="580" t="s">
        <v>2042</v>
      </c>
      <c r="K996" s="580"/>
      <c r="L996" s="580"/>
      <c r="M996" s="580"/>
      <c r="N996" s="580"/>
      <c r="O996" s="580"/>
      <c r="P996" s="581"/>
      <c r="Q996" s="580"/>
      <c r="R996" s="581"/>
      <c r="S996" s="580"/>
      <c r="T996" s="581">
        <v>0</v>
      </c>
      <c r="U996" s="580"/>
      <c r="V996" s="581">
        <v>0</v>
      </c>
      <c r="W996" s="580"/>
      <c r="X996" s="581">
        <v>0</v>
      </c>
      <c r="Y996" s="580"/>
      <c r="Z996" s="581">
        <v>0</v>
      </c>
      <c r="AA996" s="580"/>
      <c r="AB996" s="580"/>
      <c r="AC996" s="580"/>
      <c r="AD996" s="581">
        <v>0</v>
      </c>
      <c r="AE996" s="580"/>
      <c r="AF996" s="581">
        <v>0</v>
      </c>
      <c r="AG996" s="580"/>
      <c r="AH996" s="587"/>
      <c r="AI996" s="580"/>
      <c r="AJ996" s="581">
        <v>0</v>
      </c>
    </row>
    <row r="997" spans="1:36">
      <c r="A997" s="580"/>
      <c r="B997" s="580"/>
      <c r="C997" s="580"/>
      <c r="D997" s="580" t="s">
        <v>4753</v>
      </c>
      <c r="E997" s="580"/>
      <c r="F997" s="580" t="s">
        <v>374</v>
      </c>
      <c r="G997" s="580"/>
      <c r="H997" s="580" t="s">
        <v>964</v>
      </c>
      <c r="I997" s="580"/>
      <c r="J997" s="580" t="s">
        <v>2045</v>
      </c>
      <c r="K997" s="580"/>
      <c r="L997" s="580"/>
      <c r="M997" s="580"/>
      <c r="N997" s="580"/>
      <c r="O997" s="580"/>
      <c r="P997" s="581"/>
      <c r="Q997" s="580"/>
      <c r="R997" s="581"/>
      <c r="S997" s="580"/>
      <c r="T997" s="581">
        <v>400</v>
      </c>
      <c r="U997" s="580"/>
      <c r="V997" s="581">
        <v>0</v>
      </c>
      <c r="W997" s="580"/>
      <c r="X997" s="581">
        <v>0</v>
      </c>
      <c r="Y997" s="580"/>
      <c r="Z997" s="581">
        <v>400</v>
      </c>
      <c r="AA997" s="580"/>
      <c r="AB997" s="580"/>
      <c r="AC997" s="580"/>
      <c r="AD997" s="581">
        <v>550</v>
      </c>
      <c r="AE997" s="580"/>
      <c r="AF997" s="581">
        <v>0</v>
      </c>
      <c r="AG997" s="580"/>
      <c r="AH997" s="587">
        <v>45905</v>
      </c>
      <c r="AI997" s="580"/>
      <c r="AJ997" s="581">
        <v>0</v>
      </c>
    </row>
    <row r="998" spans="1:36">
      <c r="A998" s="580"/>
      <c r="B998" s="580"/>
      <c r="C998" s="580"/>
      <c r="D998" s="580" t="s">
        <v>4754</v>
      </c>
      <c r="E998" s="580"/>
      <c r="F998" s="580" t="s">
        <v>374</v>
      </c>
      <c r="G998" s="580"/>
      <c r="H998" s="580" t="s">
        <v>2046</v>
      </c>
      <c r="I998" s="580"/>
      <c r="J998" s="580" t="s">
        <v>2047</v>
      </c>
      <c r="K998" s="580"/>
      <c r="L998" s="580"/>
      <c r="M998" s="580"/>
      <c r="N998" s="580"/>
      <c r="O998" s="580"/>
      <c r="P998" s="581"/>
      <c r="Q998" s="580"/>
      <c r="R998" s="581"/>
      <c r="S998" s="580"/>
      <c r="T998" s="581">
        <v>0</v>
      </c>
      <c r="U998" s="580"/>
      <c r="V998" s="581">
        <v>0</v>
      </c>
      <c r="W998" s="580"/>
      <c r="X998" s="581">
        <v>0</v>
      </c>
      <c r="Y998" s="580"/>
      <c r="Z998" s="581">
        <v>0</v>
      </c>
      <c r="AA998" s="580"/>
      <c r="AB998" s="580"/>
      <c r="AC998" s="580"/>
      <c r="AD998" s="581">
        <v>0</v>
      </c>
      <c r="AE998" s="580"/>
      <c r="AF998" s="581">
        <v>0</v>
      </c>
      <c r="AG998" s="580"/>
      <c r="AH998" s="587"/>
      <c r="AI998" s="580"/>
      <c r="AJ998" s="581">
        <v>0</v>
      </c>
    </row>
    <row r="999" spans="1:36">
      <c r="A999" s="580"/>
      <c r="B999" s="580"/>
      <c r="C999" s="580"/>
      <c r="D999" s="580" t="s">
        <v>4755</v>
      </c>
      <c r="E999" s="580"/>
      <c r="F999" s="580" t="s">
        <v>374</v>
      </c>
      <c r="G999" s="580"/>
      <c r="H999" s="580" t="s">
        <v>966</v>
      </c>
      <c r="I999" s="580"/>
      <c r="J999" s="580" t="s">
        <v>4756</v>
      </c>
      <c r="K999" s="580"/>
      <c r="L999" s="580"/>
      <c r="M999" s="580"/>
      <c r="N999" s="580"/>
      <c r="O999" s="580"/>
      <c r="P999" s="581"/>
      <c r="Q999" s="580"/>
      <c r="R999" s="581"/>
      <c r="S999" s="580"/>
      <c r="T999" s="581">
        <v>400</v>
      </c>
      <c r="U999" s="580"/>
      <c r="V999" s="581">
        <v>0</v>
      </c>
      <c r="W999" s="580"/>
      <c r="X999" s="581">
        <v>0</v>
      </c>
      <c r="Y999" s="580"/>
      <c r="Z999" s="581">
        <v>400</v>
      </c>
      <c r="AA999" s="580"/>
      <c r="AB999" s="580"/>
      <c r="AC999" s="580"/>
      <c r="AD999" s="581">
        <v>400</v>
      </c>
      <c r="AE999" s="580"/>
      <c r="AF999" s="581">
        <v>0</v>
      </c>
      <c r="AG999" s="580"/>
      <c r="AH999" s="587">
        <v>45905</v>
      </c>
      <c r="AI999" s="580"/>
      <c r="AJ999" s="581">
        <v>0</v>
      </c>
    </row>
    <row r="1000" spans="1:36">
      <c r="A1000" s="580"/>
      <c r="B1000" s="580"/>
      <c r="C1000" s="580"/>
      <c r="D1000" s="580" t="s">
        <v>4757</v>
      </c>
      <c r="E1000" s="580"/>
      <c r="F1000" s="580" t="s">
        <v>374</v>
      </c>
      <c r="G1000" s="580"/>
      <c r="H1000" s="580" t="s">
        <v>2051</v>
      </c>
      <c r="I1000" s="580"/>
      <c r="J1000" s="580" t="s">
        <v>2052</v>
      </c>
      <c r="K1000" s="580"/>
      <c r="L1000" s="580"/>
      <c r="M1000" s="580"/>
      <c r="N1000" s="580"/>
      <c r="O1000" s="580"/>
      <c r="P1000" s="581"/>
      <c r="Q1000" s="580"/>
      <c r="R1000" s="581"/>
      <c r="S1000" s="580"/>
      <c r="T1000" s="581">
        <v>0</v>
      </c>
      <c r="U1000" s="580"/>
      <c r="V1000" s="581">
        <v>0</v>
      </c>
      <c r="W1000" s="580"/>
      <c r="X1000" s="581">
        <v>0</v>
      </c>
      <c r="Y1000" s="580"/>
      <c r="Z1000" s="581">
        <v>0</v>
      </c>
      <c r="AA1000" s="580"/>
      <c r="AB1000" s="580"/>
      <c r="AC1000" s="580"/>
      <c r="AD1000" s="581">
        <v>0</v>
      </c>
      <c r="AE1000" s="580"/>
      <c r="AF1000" s="581">
        <v>0</v>
      </c>
      <c r="AG1000" s="580"/>
      <c r="AH1000" s="587"/>
      <c r="AI1000" s="580"/>
      <c r="AJ1000" s="581">
        <v>0</v>
      </c>
    </row>
    <row r="1001" spans="1:36">
      <c r="A1001" s="580"/>
      <c r="B1001" s="580"/>
      <c r="C1001" s="580"/>
      <c r="D1001" s="580" t="s">
        <v>4758</v>
      </c>
      <c r="E1001" s="580"/>
      <c r="F1001" s="580" t="s">
        <v>374</v>
      </c>
      <c r="G1001" s="580"/>
      <c r="H1001" s="580" t="s">
        <v>789</v>
      </c>
      <c r="I1001" s="580"/>
      <c r="J1001" s="580" t="s">
        <v>2055</v>
      </c>
      <c r="K1001" s="580"/>
      <c r="L1001" s="580"/>
      <c r="M1001" s="580"/>
      <c r="N1001" s="580"/>
      <c r="O1001" s="580"/>
      <c r="P1001" s="581"/>
      <c r="Q1001" s="580"/>
      <c r="R1001" s="581"/>
      <c r="S1001" s="580"/>
      <c r="T1001" s="581">
        <v>3000</v>
      </c>
      <c r="U1001" s="580"/>
      <c r="V1001" s="581">
        <v>0</v>
      </c>
      <c r="W1001" s="580"/>
      <c r="X1001" s="581">
        <v>0</v>
      </c>
      <c r="Y1001" s="580"/>
      <c r="Z1001" s="581">
        <v>3000</v>
      </c>
      <c r="AA1001" s="580"/>
      <c r="AB1001" s="580"/>
      <c r="AC1001" s="580"/>
      <c r="AD1001" s="581">
        <v>2000</v>
      </c>
      <c r="AE1001" s="580"/>
      <c r="AF1001" s="581">
        <v>0</v>
      </c>
      <c r="AG1001" s="580"/>
      <c r="AH1001" s="587">
        <v>45905</v>
      </c>
      <c r="AI1001" s="580"/>
      <c r="AJ1001" s="581">
        <v>0</v>
      </c>
    </row>
    <row r="1002" spans="1:36">
      <c r="A1002" s="580"/>
      <c r="B1002" s="580"/>
      <c r="C1002" s="580"/>
      <c r="D1002" s="580" t="s">
        <v>4759</v>
      </c>
      <c r="E1002" s="580"/>
      <c r="F1002" s="580" t="s">
        <v>374</v>
      </c>
      <c r="G1002" s="580"/>
      <c r="H1002" s="580" t="s">
        <v>2057</v>
      </c>
      <c r="I1002" s="580"/>
      <c r="J1002" s="580" t="s">
        <v>4760</v>
      </c>
      <c r="K1002" s="580"/>
      <c r="L1002" s="580"/>
      <c r="M1002" s="580"/>
      <c r="N1002" s="580"/>
      <c r="O1002" s="580"/>
      <c r="P1002" s="581"/>
      <c r="Q1002" s="580"/>
      <c r="R1002" s="581"/>
      <c r="S1002" s="580"/>
      <c r="T1002" s="581">
        <v>100</v>
      </c>
      <c r="U1002" s="580"/>
      <c r="V1002" s="581">
        <v>25</v>
      </c>
      <c r="W1002" s="580"/>
      <c r="X1002" s="581">
        <v>0</v>
      </c>
      <c r="Y1002" s="580"/>
      <c r="Z1002" s="581">
        <v>75</v>
      </c>
      <c r="AA1002" s="580"/>
      <c r="AB1002" s="580"/>
      <c r="AC1002" s="580"/>
      <c r="AD1002" s="581">
        <v>0</v>
      </c>
      <c r="AE1002" s="580"/>
      <c r="AF1002" s="581">
        <v>0</v>
      </c>
      <c r="AG1002" s="580"/>
      <c r="AH1002" s="587"/>
      <c r="AI1002" s="580"/>
      <c r="AJ1002" s="581">
        <v>0</v>
      </c>
    </row>
    <row r="1003" spans="1:36">
      <c r="A1003" s="580"/>
      <c r="B1003" s="580"/>
      <c r="C1003" s="580"/>
      <c r="D1003" s="580" t="s">
        <v>4761</v>
      </c>
      <c r="E1003" s="580"/>
      <c r="F1003" s="580" t="s">
        <v>374</v>
      </c>
      <c r="G1003" s="580"/>
      <c r="H1003" s="580" t="s">
        <v>2061</v>
      </c>
      <c r="I1003" s="580"/>
      <c r="J1003" s="580" t="s">
        <v>4762</v>
      </c>
      <c r="K1003" s="580"/>
      <c r="L1003" s="580"/>
      <c r="M1003" s="580"/>
      <c r="N1003" s="580"/>
      <c r="O1003" s="580"/>
      <c r="P1003" s="581"/>
      <c r="Q1003" s="580"/>
      <c r="R1003" s="581"/>
      <c r="S1003" s="580"/>
      <c r="T1003" s="581">
        <v>100</v>
      </c>
      <c r="U1003" s="580"/>
      <c r="V1003" s="581">
        <v>25</v>
      </c>
      <c r="W1003" s="580"/>
      <c r="X1003" s="581">
        <v>0</v>
      </c>
      <c r="Y1003" s="580"/>
      <c r="Z1003" s="581">
        <v>75</v>
      </c>
      <c r="AA1003" s="580"/>
      <c r="AB1003" s="580"/>
      <c r="AC1003" s="580"/>
      <c r="AD1003" s="581">
        <v>0</v>
      </c>
      <c r="AE1003" s="580"/>
      <c r="AF1003" s="581">
        <v>0</v>
      </c>
      <c r="AG1003" s="580"/>
      <c r="AH1003" s="587"/>
      <c r="AI1003" s="580"/>
      <c r="AJ1003" s="581">
        <v>0</v>
      </c>
    </row>
    <row r="1004" spans="1:36">
      <c r="A1004" s="580"/>
      <c r="B1004" s="580"/>
      <c r="C1004" s="580"/>
      <c r="D1004" s="580" t="s">
        <v>4763</v>
      </c>
      <c r="E1004" s="580"/>
      <c r="F1004" s="580" t="s">
        <v>374</v>
      </c>
      <c r="G1004" s="580"/>
      <c r="H1004" s="580" t="s">
        <v>2065</v>
      </c>
      <c r="I1004" s="580"/>
      <c r="J1004" s="580" t="s">
        <v>2068</v>
      </c>
      <c r="K1004" s="580"/>
      <c r="L1004" s="580"/>
      <c r="M1004" s="580"/>
      <c r="N1004" s="580"/>
      <c r="O1004" s="580"/>
      <c r="P1004" s="581"/>
      <c r="Q1004" s="580"/>
      <c r="R1004" s="581"/>
      <c r="S1004" s="580"/>
      <c r="T1004" s="581">
        <v>100</v>
      </c>
      <c r="U1004" s="580"/>
      <c r="V1004" s="581">
        <v>25</v>
      </c>
      <c r="W1004" s="580"/>
      <c r="X1004" s="581">
        <v>0</v>
      </c>
      <c r="Y1004" s="580"/>
      <c r="Z1004" s="581">
        <v>75</v>
      </c>
      <c r="AA1004" s="580"/>
      <c r="AB1004" s="580"/>
      <c r="AC1004" s="580"/>
      <c r="AD1004" s="581">
        <v>0</v>
      </c>
      <c r="AE1004" s="580"/>
      <c r="AF1004" s="581">
        <v>0</v>
      </c>
      <c r="AG1004" s="580"/>
      <c r="AH1004" s="587"/>
      <c r="AI1004" s="580"/>
      <c r="AJ1004" s="581">
        <v>0</v>
      </c>
    </row>
    <row r="1005" spans="1:36">
      <c r="A1005" s="580"/>
      <c r="B1005" s="580"/>
      <c r="C1005" s="580"/>
      <c r="D1005" s="580" t="s">
        <v>4764</v>
      </c>
      <c r="E1005" s="580"/>
      <c r="F1005" s="580" t="s">
        <v>374</v>
      </c>
      <c r="G1005" s="580"/>
      <c r="H1005" s="580" t="s">
        <v>2069</v>
      </c>
      <c r="I1005" s="580"/>
      <c r="J1005" s="580" t="s">
        <v>2072</v>
      </c>
      <c r="K1005" s="580"/>
      <c r="L1005" s="580"/>
      <c r="M1005" s="580"/>
      <c r="N1005" s="580"/>
      <c r="O1005" s="580"/>
      <c r="P1005" s="581"/>
      <c r="Q1005" s="580"/>
      <c r="R1005" s="581"/>
      <c r="S1005" s="580"/>
      <c r="T1005" s="581">
        <v>100</v>
      </c>
      <c r="U1005" s="580"/>
      <c r="V1005" s="581">
        <v>25</v>
      </c>
      <c r="W1005" s="580"/>
      <c r="X1005" s="581">
        <v>0</v>
      </c>
      <c r="Y1005" s="580"/>
      <c r="Z1005" s="581">
        <v>75</v>
      </c>
      <c r="AA1005" s="580"/>
      <c r="AB1005" s="580"/>
      <c r="AC1005" s="580"/>
      <c r="AD1005" s="581">
        <v>0</v>
      </c>
      <c r="AE1005" s="580"/>
      <c r="AF1005" s="581">
        <v>0</v>
      </c>
      <c r="AG1005" s="580"/>
      <c r="AH1005" s="587"/>
      <c r="AI1005" s="580"/>
      <c r="AJ1005" s="581">
        <v>0</v>
      </c>
    </row>
    <row r="1006" spans="1:36">
      <c r="A1006" s="580"/>
      <c r="B1006" s="580"/>
      <c r="C1006" s="580"/>
      <c r="D1006" s="580" t="s">
        <v>4765</v>
      </c>
      <c r="E1006" s="580"/>
      <c r="F1006" s="580" t="s">
        <v>374</v>
      </c>
      <c r="G1006" s="580"/>
      <c r="H1006" s="580" t="s">
        <v>2073</v>
      </c>
      <c r="I1006" s="580"/>
      <c r="J1006" s="580" t="s">
        <v>4766</v>
      </c>
      <c r="K1006" s="580"/>
      <c r="L1006" s="580"/>
      <c r="M1006" s="580"/>
      <c r="N1006" s="580"/>
      <c r="O1006" s="580"/>
      <c r="P1006" s="581"/>
      <c r="Q1006" s="580"/>
      <c r="R1006" s="581"/>
      <c r="S1006" s="580"/>
      <c r="T1006" s="581">
        <v>100</v>
      </c>
      <c r="U1006" s="580"/>
      <c r="V1006" s="581">
        <v>25</v>
      </c>
      <c r="W1006" s="580"/>
      <c r="X1006" s="581">
        <v>0</v>
      </c>
      <c r="Y1006" s="580"/>
      <c r="Z1006" s="581">
        <v>75</v>
      </c>
      <c r="AA1006" s="580"/>
      <c r="AB1006" s="580"/>
      <c r="AC1006" s="580"/>
      <c r="AD1006" s="581">
        <v>0</v>
      </c>
      <c r="AE1006" s="580"/>
      <c r="AF1006" s="581">
        <v>0</v>
      </c>
      <c r="AG1006" s="580"/>
      <c r="AH1006" s="587"/>
      <c r="AI1006" s="580"/>
      <c r="AJ1006" s="581">
        <v>0</v>
      </c>
    </row>
    <row r="1007" spans="1:36">
      <c r="A1007" s="580"/>
      <c r="B1007" s="580"/>
      <c r="C1007" s="580"/>
      <c r="D1007" s="580" t="s">
        <v>4767</v>
      </c>
      <c r="E1007" s="580"/>
      <c r="F1007" s="580" t="s">
        <v>374</v>
      </c>
      <c r="G1007" s="580"/>
      <c r="H1007" s="580" t="s">
        <v>2077</v>
      </c>
      <c r="I1007" s="580"/>
      <c r="J1007" s="580" t="s">
        <v>2080</v>
      </c>
      <c r="K1007" s="580"/>
      <c r="L1007" s="580"/>
      <c r="M1007" s="580"/>
      <c r="N1007" s="580"/>
      <c r="O1007" s="580"/>
      <c r="P1007" s="581"/>
      <c r="Q1007" s="580"/>
      <c r="R1007" s="581"/>
      <c r="S1007" s="580"/>
      <c r="T1007" s="581">
        <v>100</v>
      </c>
      <c r="U1007" s="580"/>
      <c r="V1007" s="581">
        <v>25</v>
      </c>
      <c r="W1007" s="580"/>
      <c r="X1007" s="581">
        <v>0</v>
      </c>
      <c r="Y1007" s="580"/>
      <c r="Z1007" s="581">
        <v>75</v>
      </c>
      <c r="AA1007" s="580"/>
      <c r="AB1007" s="580"/>
      <c r="AC1007" s="580"/>
      <c r="AD1007" s="581">
        <v>0</v>
      </c>
      <c r="AE1007" s="580"/>
      <c r="AF1007" s="581">
        <v>0</v>
      </c>
      <c r="AG1007" s="580"/>
      <c r="AH1007" s="587"/>
      <c r="AI1007" s="580"/>
      <c r="AJ1007" s="581">
        <v>0</v>
      </c>
    </row>
    <row r="1008" spans="1:36">
      <c r="A1008" s="580"/>
      <c r="B1008" s="580"/>
      <c r="C1008" s="580"/>
      <c r="D1008" s="580" t="s">
        <v>4768</v>
      </c>
      <c r="E1008" s="580"/>
      <c r="F1008" s="580" t="s">
        <v>374</v>
      </c>
      <c r="G1008" s="580"/>
      <c r="H1008" s="580" t="s">
        <v>2081</v>
      </c>
      <c r="I1008" s="580"/>
      <c r="J1008" s="580" t="s">
        <v>2084</v>
      </c>
      <c r="K1008" s="580"/>
      <c r="L1008" s="580"/>
      <c r="M1008" s="580"/>
      <c r="N1008" s="580"/>
      <c r="O1008" s="580"/>
      <c r="P1008" s="581"/>
      <c r="Q1008" s="580"/>
      <c r="R1008" s="581"/>
      <c r="S1008" s="580"/>
      <c r="T1008" s="581">
        <v>100</v>
      </c>
      <c r="U1008" s="580"/>
      <c r="V1008" s="581">
        <v>16</v>
      </c>
      <c r="W1008" s="580"/>
      <c r="X1008" s="581">
        <v>0</v>
      </c>
      <c r="Y1008" s="580"/>
      <c r="Z1008" s="581">
        <v>84</v>
      </c>
      <c r="AA1008" s="580"/>
      <c r="AB1008" s="580"/>
      <c r="AC1008" s="580"/>
      <c r="AD1008" s="581">
        <v>0</v>
      </c>
      <c r="AE1008" s="580"/>
      <c r="AF1008" s="581">
        <v>0</v>
      </c>
      <c r="AG1008" s="580"/>
      <c r="AH1008" s="587"/>
      <c r="AI1008" s="580"/>
      <c r="AJ1008" s="581">
        <v>0</v>
      </c>
    </row>
    <row r="1009" spans="1:36">
      <c r="A1009" s="580"/>
      <c r="B1009" s="580"/>
      <c r="C1009" s="580"/>
      <c r="D1009" s="580" t="s">
        <v>4769</v>
      </c>
      <c r="E1009" s="580"/>
      <c r="F1009" s="580" t="s">
        <v>374</v>
      </c>
      <c r="G1009" s="580"/>
      <c r="H1009" s="580" t="s">
        <v>2085</v>
      </c>
      <c r="I1009" s="580"/>
      <c r="J1009" s="580" t="s">
        <v>2088</v>
      </c>
      <c r="K1009" s="580"/>
      <c r="L1009" s="580"/>
      <c r="M1009" s="580"/>
      <c r="N1009" s="580"/>
      <c r="O1009" s="580"/>
      <c r="P1009" s="581"/>
      <c r="Q1009" s="580"/>
      <c r="R1009" s="581"/>
      <c r="S1009" s="580"/>
      <c r="T1009" s="581">
        <v>100</v>
      </c>
      <c r="U1009" s="580"/>
      <c r="V1009" s="581">
        <v>16</v>
      </c>
      <c r="W1009" s="580"/>
      <c r="X1009" s="581">
        <v>0</v>
      </c>
      <c r="Y1009" s="580"/>
      <c r="Z1009" s="581">
        <v>84</v>
      </c>
      <c r="AA1009" s="580"/>
      <c r="AB1009" s="580"/>
      <c r="AC1009" s="580"/>
      <c r="AD1009" s="581">
        <v>0</v>
      </c>
      <c r="AE1009" s="580"/>
      <c r="AF1009" s="581">
        <v>0</v>
      </c>
      <c r="AG1009" s="580"/>
      <c r="AH1009" s="587"/>
      <c r="AI1009" s="580"/>
      <c r="AJ1009" s="581">
        <v>0</v>
      </c>
    </row>
    <row r="1010" spans="1:36">
      <c r="A1010" s="580"/>
      <c r="B1010" s="580"/>
      <c r="C1010" s="580"/>
      <c r="D1010" s="580" t="s">
        <v>4770</v>
      </c>
      <c r="E1010" s="580"/>
      <c r="F1010" s="580" t="s">
        <v>374</v>
      </c>
      <c r="G1010" s="580"/>
      <c r="H1010" s="580" t="s">
        <v>1990</v>
      </c>
      <c r="I1010" s="580"/>
      <c r="J1010" s="580" t="s">
        <v>1994</v>
      </c>
      <c r="K1010" s="580"/>
      <c r="L1010" s="580"/>
      <c r="M1010" s="580"/>
      <c r="N1010" s="580"/>
      <c r="O1010" s="580"/>
      <c r="P1010" s="581"/>
      <c r="Q1010" s="580"/>
      <c r="R1010" s="581"/>
      <c r="S1010" s="580"/>
      <c r="T1010" s="581">
        <v>500</v>
      </c>
      <c r="U1010" s="580"/>
      <c r="V1010" s="581">
        <v>0</v>
      </c>
      <c r="W1010" s="580"/>
      <c r="X1010" s="581">
        <v>0</v>
      </c>
      <c r="Y1010" s="580"/>
      <c r="Z1010" s="581">
        <v>500</v>
      </c>
      <c r="AA1010" s="580"/>
      <c r="AB1010" s="580"/>
      <c r="AC1010" s="580"/>
      <c r="AD1010" s="581">
        <v>0</v>
      </c>
      <c r="AE1010" s="580"/>
      <c r="AF1010" s="581">
        <v>0</v>
      </c>
      <c r="AG1010" s="580"/>
      <c r="AH1010" s="587"/>
      <c r="AI1010" s="580"/>
      <c r="AJ1010" s="581">
        <v>0</v>
      </c>
    </row>
    <row r="1011" spans="1:36">
      <c r="A1011" s="580"/>
      <c r="B1011" s="580"/>
      <c r="C1011" s="580"/>
      <c r="D1011" s="580" t="s">
        <v>4771</v>
      </c>
      <c r="E1011" s="580"/>
      <c r="F1011" s="580" t="s">
        <v>374</v>
      </c>
      <c r="G1011" s="580"/>
      <c r="H1011" s="580" t="s">
        <v>1995</v>
      </c>
      <c r="I1011" s="580"/>
      <c r="J1011" s="580" t="s">
        <v>4772</v>
      </c>
      <c r="K1011" s="580"/>
      <c r="L1011" s="580"/>
      <c r="M1011" s="580"/>
      <c r="N1011" s="580"/>
      <c r="O1011" s="580"/>
      <c r="P1011" s="581"/>
      <c r="Q1011" s="580"/>
      <c r="R1011" s="581"/>
      <c r="S1011" s="580"/>
      <c r="T1011" s="581">
        <v>100</v>
      </c>
      <c r="U1011" s="580"/>
      <c r="V1011" s="581">
        <v>0</v>
      </c>
      <c r="W1011" s="580"/>
      <c r="X1011" s="581">
        <v>0</v>
      </c>
      <c r="Y1011" s="580"/>
      <c r="Z1011" s="581">
        <v>100</v>
      </c>
      <c r="AA1011" s="580"/>
      <c r="AB1011" s="580"/>
      <c r="AC1011" s="580"/>
      <c r="AD1011" s="581">
        <v>0</v>
      </c>
      <c r="AE1011" s="580"/>
      <c r="AF1011" s="581">
        <v>0</v>
      </c>
      <c r="AG1011" s="580"/>
      <c r="AH1011" s="587"/>
      <c r="AI1011" s="580"/>
      <c r="AJ1011" s="581">
        <v>0</v>
      </c>
    </row>
    <row r="1012" spans="1:36">
      <c r="A1012" s="580"/>
      <c r="B1012" s="580"/>
      <c r="C1012" s="580"/>
      <c r="D1012" s="580" t="s">
        <v>4773</v>
      </c>
      <c r="E1012" s="580"/>
      <c r="F1012" s="580" t="s">
        <v>374</v>
      </c>
      <c r="G1012" s="580"/>
      <c r="H1012" s="580" t="s">
        <v>2011</v>
      </c>
      <c r="I1012" s="580"/>
      <c r="J1012" s="580" t="s">
        <v>4774</v>
      </c>
      <c r="K1012" s="580"/>
      <c r="L1012" s="580"/>
      <c r="M1012" s="580"/>
      <c r="N1012" s="580"/>
      <c r="O1012" s="580"/>
      <c r="P1012" s="581"/>
      <c r="Q1012" s="580"/>
      <c r="R1012" s="581"/>
      <c r="S1012" s="580"/>
      <c r="T1012" s="581">
        <v>700</v>
      </c>
      <c r="U1012" s="580"/>
      <c r="V1012" s="581">
        <v>0</v>
      </c>
      <c r="W1012" s="580"/>
      <c r="X1012" s="581">
        <v>0</v>
      </c>
      <c r="Y1012" s="580"/>
      <c r="Z1012" s="581">
        <v>700</v>
      </c>
      <c r="AA1012" s="580"/>
      <c r="AB1012" s="580"/>
      <c r="AC1012" s="580"/>
      <c r="AD1012" s="581">
        <v>700</v>
      </c>
      <c r="AE1012" s="580"/>
      <c r="AF1012" s="581">
        <v>0</v>
      </c>
      <c r="AG1012" s="580"/>
      <c r="AH1012" s="587">
        <v>45905</v>
      </c>
      <c r="AI1012" s="580"/>
      <c r="AJ1012" s="581">
        <v>0</v>
      </c>
    </row>
    <row r="1013" spans="1:36">
      <c r="A1013" s="580"/>
      <c r="B1013" s="580"/>
      <c r="C1013" s="580"/>
      <c r="D1013" s="580" t="s">
        <v>4775</v>
      </c>
      <c r="E1013" s="580"/>
      <c r="F1013" s="580" t="s">
        <v>374</v>
      </c>
      <c r="G1013" s="580"/>
      <c r="H1013" s="580" t="s">
        <v>950</v>
      </c>
      <c r="I1013" s="580"/>
      <c r="J1013" s="580" t="s">
        <v>2019</v>
      </c>
      <c r="K1013" s="580"/>
      <c r="L1013" s="580"/>
      <c r="M1013" s="580"/>
      <c r="N1013" s="580"/>
      <c r="O1013" s="580"/>
      <c r="P1013" s="581"/>
      <c r="Q1013" s="580"/>
      <c r="R1013" s="581"/>
      <c r="S1013" s="580"/>
      <c r="T1013" s="581">
        <v>320</v>
      </c>
      <c r="U1013" s="580"/>
      <c r="V1013" s="581">
        <v>0</v>
      </c>
      <c r="W1013" s="580"/>
      <c r="X1013" s="581">
        <v>0</v>
      </c>
      <c r="Y1013" s="580"/>
      <c r="Z1013" s="581">
        <v>320</v>
      </c>
      <c r="AA1013" s="580"/>
      <c r="AB1013" s="580"/>
      <c r="AC1013" s="580"/>
      <c r="AD1013" s="581">
        <v>2300</v>
      </c>
      <c r="AE1013" s="580"/>
      <c r="AF1013" s="581">
        <v>0</v>
      </c>
      <c r="AG1013" s="580"/>
      <c r="AH1013" s="587">
        <v>45905</v>
      </c>
      <c r="AI1013" s="580"/>
      <c r="AJ1013" s="581">
        <v>54.8</v>
      </c>
    </row>
    <row r="1014" spans="1:36">
      <c r="A1014" s="580"/>
      <c r="B1014" s="580"/>
      <c r="C1014" s="580"/>
      <c r="D1014" s="580" t="s">
        <v>4776</v>
      </c>
      <c r="E1014" s="580"/>
      <c r="F1014" s="580" t="s">
        <v>374</v>
      </c>
      <c r="G1014" s="580"/>
      <c r="H1014" s="580" t="s">
        <v>946</v>
      </c>
      <c r="I1014" s="580"/>
      <c r="J1014" s="580" t="s">
        <v>2022</v>
      </c>
      <c r="K1014" s="580"/>
      <c r="L1014" s="580"/>
      <c r="M1014" s="580"/>
      <c r="N1014" s="580"/>
      <c r="O1014" s="580"/>
      <c r="P1014" s="581"/>
      <c r="Q1014" s="580"/>
      <c r="R1014" s="581"/>
      <c r="S1014" s="580"/>
      <c r="T1014" s="581">
        <v>300</v>
      </c>
      <c r="U1014" s="580"/>
      <c r="V1014" s="581">
        <v>0</v>
      </c>
      <c r="W1014" s="580"/>
      <c r="X1014" s="581">
        <v>0</v>
      </c>
      <c r="Y1014" s="580"/>
      <c r="Z1014" s="581">
        <v>300</v>
      </c>
      <c r="AA1014" s="580"/>
      <c r="AB1014" s="580"/>
      <c r="AC1014" s="580"/>
      <c r="AD1014" s="581">
        <v>2500</v>
      </c>
      <c r="AE1014" s="580"/>
      <c r="AF1014" s="581">
        <v>0</v>
      </c>
      <c r="AG1014" s="580"/>
      <c r="AH1014" s="587">
        <v>45905</v>
      </c>
      <c r="AI1014" s="580"/>
      <c r="AJ1014" s="581">
        <v>60.9</v>
      </c>
    </row>
    <row r="1015" spans="1:36">
      <c r="A1015" s="580"/>
      <c r="B1015" s="580"/>
      <c r="C1015" s="580"/>
      <c r="D1015" s="580" t="s">
        <v>4777</v>
      </c>
      <c r="E1015" s="580"/>
      <c r="F1015" s="580" t="s">
        <v>374</v>
      </c>
      <c r="G1015" s="580"/>
      <c r="H1015" s="580" t="s">
        <v>942</v>
      </c>
      <c r="I1015" s="580"/>
      <c r="J1015" s="580" t="s">
        <v>2025</v>
      </c>
      <c r="K1015" s="580"/>
      <c r="L1015" s="580"/>
      <c r="M1015" s="580"/>
      <c r="N1015" s="580"/>
      <c r="O1015" s="580"/>
      <c r="P1015" s="581"/>
      <c r="Q1015" s="580"/>
      <c r="R1015" s="581"/>
      <c r="S1015" s="580"/>
      <c r="T1015" s="581">
        <v>250</v>
      </c>
      <c r="U1015" s="580"/>
      <c r="V1015" s="581">
        <v>0</v>
      </c>
      <c r="W1015" s="580"/>
      <c r="X1015" s="581">
        <v>0</v>
      </c>
      <c r="Y1015" s="580"/>
      <c r="Z1015" s="581">
        <v>250</v>
      </c>
      <c r="AA1015" s="580"/>
      <c r="AB1015" s="580"/>
      <c r="AC1015" s="580"/>
      <c r="AD1015" s="581">
        <v>2500</v>
      </c>
      <c r="AE1015" s="580"/>
      <c r="AF1015" s="581">
        <v>0</v>
      </c>
      <c r="AG1015" s="580"/>
      <c r="AH1015" s="587">
        <v>45999</v>
      </c>
      <c r="AI1015" s="580"/>
      <c r="AJ1015" s="581">
        <v>0</v>
      </c>
    </row>
    <row r="1016" spans="1:36">
      <c r="A1016" s="580"/>
      <c r="B1016" s="580"/>
      <c r="C1016" s="580"/>
      <c r="D1016" s="580" t="s">
        <v>4778</v>
      </c>
      <c r="E1016" s="580"/>
      <c r="F1016" s="580" t="s">
        <v>374</v>
      </c>
      <c r="G1016" s="580"/>
      <c r="H1016" s="580" t="s">
        <v>4779</v>
      </c>
      <c r="I1016" s="580"/>
      <c r="J1016" s="580" t="s">
        <v>4780</v>
      </c>
      <c r="K1016" s="580"/>
      <c r="L1016" s="580"/>
      <c r="M1016" s="580"/>
      <c r="N1016" s="580"/>
      <c r="O1016" s="580"/>
      <c r="P1016" s="581"/>
      <c r="Q1016" s="580"/>
      <c r="R1016" s="581"/>
      <c r="S1016" s="580"/>
      <c r="T1016" s="581">
        <v>0</v>
      </c>
      <c r="U1016" s="580"/>
      <c r="V1016" s="581">
        <v>0</v>
      </c>
      <c r="W1016" s="580"/>
      <c r="X1016" s="581">
        <v>0</v>
      </c>
      <c r="Y1016" s="580"/>
      <c r="Z1016" s="581">
        <v>0</v>
      </c>
      <c r="AA1016" s="580"/>
      <c r="AB1016" s="580"/>
      <c r="AC1016" s="580"/>
      <c r="AD1016" s="581">
        <v>0</v>
      </c>
      <c r="AE1016" s="580"/>
      <c r="AF1016" s="581">
        <v>0</v>
      </c>
      <c r="AG1016" s="580"/>
      <c r="AH1016" s="587"/>
      <c r="AI1016" s="580"/>
      <c r="AJ1016" s="581">
        <v>0</v>
      </c>
    </row>
    <row r="1017" spans="1:36">
      <c r="A1017" s="580"/>
      <c r="B1017" s="580"/>
      <c r="C1017" s="580"/>
      <c r="D1017" s="580" t="s">
        <v>4781</v>
      </c>
      <c r="E1017" s="580"/>
      <c r="F1017" s="580" t="s">
        <v>374</v>
      </c>
      <c r="G1017" s="580"/>
      <c r="H1017" s="580" t="s">
        <v>4782</v>
      </c>
      <c r="I1017" s="580"/>
      <c r="J1017" s="580" t="s">
        <v>4783</v>
      </c>
      <c r="K1017" s="580"/>
      <c r="L1017" s="580"/>
      <c r="M1017" s="580"/>
      <c r="N1017" s="580"/>
      <c r="O1017" s="580"/>
      <c r="P1017" s="581"/>
      <c r="Q1017" s="580"/>
      <c r="R1017" s="581"/>
      <c r="S1017" s="580"/>
      <c r="T1017" s="581">
        <v>0</v>
      </c>
      <c r="U1017" s="580"/>
      <c r="V1017" s="581">
        <v>0</v>
      </c>
      <c r="W1017" s="580"/>
      <c r="X1017" s="581">
        <v>0</v>
      </c>
      <c r="Y1017" s="580"/>
      <c r="Z1017" s="581">
        <v>0</v>
      </c>
      <c r="AA1017" s="580"/>
      <c r="AB1017" s="580"/>
      <c r="AC1017" s="580"/>
      <c r="AD1017" s="581">
        <v>0</v>
      </c>
      <c r="AE1017" s="580"/>
      <c r="AF1017" s="581">
        <v>0</v>
      </c>
      <c r="AG1017" s="580"/>
      <c r="AH1017" s="587"/>
      <c r="AI1017" s="580"/>
      <c r="AJ1017" s="581">
        <v>0</v>
      </c>
    </row>
    <row r="1018" spans="1:36">
      <c r="A1018" s="580"/>
      <c r="B1018" s="580"/>
      <c r="C1018" s="580"/>
      <c r="D1018" s="580" t="s">
        <v>4784</v>
      </c>
      <c r="E1018" s="580"/>
      <c r="F1018" s="580" t="s">
        <v>374</v>
      </c>
      <c r="G1018" s="580"/>
      <c r="H1018" s="580" t="s">
        <v>1453</v>
      </c>
      <c r="I1018" s="580"/>
      <c r="J1018" s="580" t="s">
        <v>2104</v>
      </c>
      <c r="K1018" s="580"/>
      <c r="L1018" s="580"/>
      <c r="M1018" s="580"/>
      <c r="N1018" s="580"/>
      <c r="O1018" s="580"/>
      <c r="P1018" s="581"/>
      <c r="Q1018" s="580"/>
      <c r="R1018" s="581"/>
      <c r="S1018" s="580"/>
      <c r="T1018" s="581">
        <v>0</v>
      </c>
      <c r="U1018" s="580"/>
      <c r="V1018" s="581">
        <v>0</v>
      </c>
      <c r="W1018" s="580"/>
      <c r="X1018" s="581">
        <v>0</v>
      </c>
      <c r="Y1018" s="580"/>
      <c r="Z1018" s="581">
        <v>0</v>
      </c>
      <c r="AA1018" s="580"/>
      <c r="AB1018" s="580"/>
      <c r="AC1018" s="580"/>
      <c r="AD1018" s="581">
        <v>0</v>
      </c>
      <c r="AE1018" s="580"/>
      <c r="AF1018" s="581">
        <v>0</v>
      </c>
      <c r="AG1018" s="580"/>
      <c r="AH1018" s="587"/>
      <c r="AI1018" s="580"/>
      <c r="AJ1018" s="581">
        <v>0</v>
      </c>
    </row>
    <row r="1019" spans="1:36">
      <c r="A1019" s="580"/>
      <c r="B1019" s="580"/>
      <c r="C1019" s="580"/>
      <c r="D1019" s="580" t="s">
        <v>4785</v>
      </c>
      <c r="E1019" s="580"/>
      <c r="F1019" s="580" t="s">
        <v>374</v>
      </c>
      <c r="G1019" s="580"/>
      <c r="H1019" s="580" t="s">
        <v>1457</v>
      </c>
      <c r="I1019" s="580"/>
      <c r="J1019" s="580" t="s">
        <v>2106</v>
      </c>
      <c r="K1019" s="580"/>
      <c r="L1019" s="580"/>
      <c r="M1019" s="580"/>
      <c r="N1019" s="580"/>
      <c r="O1019" s="580"/>
      <c r="P1019" s="581"/>
      <c r="Q1019" s="580"/>
      <c r="R1019" s="581"/>
      <c r="S1019" s="580"/>
      <c r="T1019" s="581">
        <v>0</v>
      </c>
      <c r="U1019" s="580"/>
      <c r="V1019" s="581">
        <v>0</v>
      </c>
      <c r="W1019" s="580"/>
      <c r="X1019" s="581">
        <v>0</v>
      </c>
      <c r="Y1019" s="580"/>
      <c r="Z1019" s="581">
        <v>0</v>
      </c>
      <c r="AA1019" s="580"/>
      <c r="AB1019" s="580"/>
      <c r="AC1019" s="580"/>
      <c r="AD1019" s="581">
        <v>1200</v>
      </c>
      <c r="AE1019" s="580"/>
      <c r="AF1019" s="581">
        <v>0</v>
      </c>
      <c r="AG1019" s="580"/>
      <c r="AH1019" s="587">
        <v>45944</v>
      </c>
      <c r="AI1019" s="580"/>
      <c r="AJ1019" s="581">
        <v>0</v>
      </c>
    </row>
    <row r="1020" spans="1:36">
      <c r="A1020" s="580"/>
      <c r="B1020" s="580"/>
      <c r="C1020" s="580"/>
      <c r="D1020" s="580" t="s">
        <v>4786</v>
      </c>
      <c r="E1020" s="580"/>
      <c r="F1020" s="580" t="s">
        <v>374</v>
      </c>
      <c r="G1020" s="580"/>
      <c r="H1020" s="580" t="s">
        <v>1460</v>
      </c>
      <c r="I1020" s="580"/>
      <c r="J1020" s="580" t="s">
        <v>2108</v>
      </c>
      <c r="K1020" s="580"/>
      <c r="L1020" s="580"/>
      <c r="M1020" s="580"/>
      <c r="N1020" s="580"/>
      <c r="O1020" s="580"/>
      <c r="P1020" s="581"/>
      <c r="Q1020" s="580"/>
      <c r="R1020" s="581"/>
      <c r="S1020" s="580"/>
      <c r="T1020" s="581">
        <v>0</v>
      </c>
      <c r="U1020" s="580"/>
      <c r="V1020" s="581">
        <v>0</v>
      </c>
      <c r="W1020" s="580"/>
      <c r="X1020" s="581">
        <v>0</v>
      </c>
      <c r="Y1020" s="580"/>
      <c r="Z1020" s="581">
        <v>0</v>
      </c>
      <c r="AA1020" s="580"/>
      <c r="AB1020" s="580"/>
      <c r="AC1020" s="580"/>
      <c r="AD1020" s="581">
        <v>400</v>
      </c>
      <c r="AE1020" s="580"/>
      <c r="AF1020" s="581">
        <v>0</v>
      </c>
      <c r="AG1020" s="580"/>
      <c r="AH1020" s="587">
        <v>45944</v>
      </c>
      <c r="AI1020" s="580"/>
      <c r="AJ1020" s="581">
        <v>0</v>
      </c>
    </row>
    <row r="1021" spans="1:36">
      <c r="A1021" s="580"/>
      <c r="B1021" s="580"/>
      <c r="C1021" s="580"/>
      <c r="D1021" s="580" t="s">
        <v>4787</v>
      </c>
      <c r="E1021" s="580"/>
      <c r="F1021" s="580" t="s">
        <v>374</v>
      </c>
      <c r="G1021" s="580"/>
      <c r="H1021" s="580" t="s">
        <v>1463</v>
      </c>
      <c r="I1021" s="580"/>
      <c r="J1021" s="580" t="s">
        <v>2110</v>
      </c>
      <c r="K1021" s="580"/>
      <c r="L1021" s="580"/>
      <c r="M1021" s="580"/>
      <c r="N1021" s="580"/>
      <c r="O1021" s="580"/>
      <c r="P1021" s="581"/>
      <c r="Q1021" s="580"/>
      <c r="R1021" s="581"/>
      <c r="S1021" s="580"/>
      <c r="T1021" s="581">
        <v>0</v>
      </c>
      <c r="U1021" s="580"/>
      <c r="V1021" s="581">
        <v>0</v>
      </c>
      <c r="W1021" s="580"/>
      <c r="X1021" s="581">
        <v>0</v>
      </c>
      <c r="Y1021" s="580"/>
      <c r="Z1021" s="581">
        <v>0</v>
      </c>
      <c r="AA1021" s="580"/>
      <c r="AB1021" s="580"/>
      <c r="AC1021" s="580"/>
      <c r="AD1021" s="581">
        <v>500</v>
      </c>
      <c r="AE1021" s="580"/>
      <c r="AF1021" s="581">
        <v>0</v>
      </c>
      <c r="AG1021" s="580"/>
      <c r="AH1021" s="587">
        <v>45944</v>
      </c>
      <c r="AI1021" s="580"/>
      <c r="AJ1021" s="581">
        <v>0</v>
      </c>
    </row>
    <row r="1022" spans="1:36">
      <c r="A1022" s="580"/>
      <c r="B1022" s="580"/>
      <c r="C1022" s="580"/>
      <c r="D1022" s="580" t="s">
        <v>4788</v>
      </c>
      <c r="E1022" s="580"/>
      <c r="F1022" s="580" t="s">
        <v>374</v>
      </c>
      <c r="G1022" s="580"/>
      <c r="H1022" s="580" t="s">
        <v>1465</v>
      </c>
      <c r="I1022" s="580"/>
      <c r="J1022" s="580" t="s">
        <v>2113</v>
      </c>
      <c r="K1022" s="580"/>
      <c r="L1022" s="580"/>
      <c r="M1022" s="580"/>
      <c r="N1022" s="580"/>
      <c r="O1022" s="580"/>
      <c r="P1022" s="581"/>
      <c r="Q1022" s="580"/>
      <c r="R1022" s="581"/>
      <c r="S1022" s="580"/>
      <c r="T1022" s="581">
        <v>0</v>
      </c>
      <c r="U1022" s="580"/>
      <c r="V1022" s="581">
        <v>0</v>
      </c>
      <c r="W1022" s="580"/>
      <c r="X1022" s="581">
        <v>0</v>
      </c>
      <c r="Y1022" s="580"/>
      <c r="Z1022" s="581">
        <v>0</v>
      </c>
      <c r="AA1022" s="580"/>
      <c r="AB1022" s="580"/>
      <c r="AC1022" s="580"/>
      <c r="AD1022" s="581">
        <v>250</v>
      </c>
      <c r="AE1022" s="580"/>
      <c r="AF1022" s="581">
        <v>0</v>
      </c>
      <c r="AG1022" s="580"/>
      <c r="AH1022" s="587">
        <v>45995</v>
      </c>
      <c r="AI1022" s="580"/>
      <c r="AJ1022" s="581">
        <v>0</v>
      </c>
    </row>
    <row r="1023" spans="1:36">
      <c r="A1023" s="580"/>
      <c r="B1023" s="580"/>
      <c r="C1023" s="580"/>
      <c r="D1023" s="580" t="s">
        <v>4789</v>
      </c>
      <c r="E1023" s="580"/>
      <c r="F1023" s="580" t="s">
        <v>374</v>
      </c>
      <c r="G1023" s="580"/>
      <c r="H1023" s="580" t="s">
        <v>1467</v>
      </c>
      <c r="I1023" s="580"/>
      <c r="J1023" s="580" t="s">
        <v>2115</v>
      </c>
      <c r="K1023" s="580"/>
      <c r="L1023" s="580"/>
      <c r="M1023" s="580"/>
      <c r="N1023" s="580"/>
      <c r="O1023" s="580"/>
      <c r="P1023" s="581"/>
      <c r="Q1023" s="580"/>
      <c r="R1023" s="581"/>
      <c r="S1023" s="580"/>
      <c r="T1023" s="581">
        <v>0</v>
      </c>
      <c r="U1023" s="580"/>
      <c r="V1023" s="581">
        <v>0</v>
      </c>
      <c r="W1023" s="580"/>
      <c r="X1023" s="581">
        <v>0</v>
      </c>
      <c r="Y1023" s="580"/>
      <c r="Z1023" s="581">
        <v>0</v>
      </c>
      <c r="AA1023" s="580"/>
      <c r="AB1023" s="580"/>
      <c r="AC1023" s="580"/>
      <c r="AD1023" s="581">
        <v>250</v>
      </c>
      <c r="AE1023" s="580"/>
      <c r="AF1023" s="581">
        <v>0</v>
      </c>
      <c r="AG1023" s="580"/>
      <c r="AH1023" s="587">
        <v>45995</v>
      </c>
      <c r="AI1023" s="580"/>
      <c r="AJ1023" s="581">
        <v>0</v>
      </c>
    </row>
    <row r="1024" spans="1:36">
      <c r="A1024" s="580"/>
      <c r="B1024" s="580"/>
      <c r="C1024" s="580"/>
      <c r="D1024" s="580" t="s">
        <v>4790</v>
      </c>
      <c r="E1024" s="580"/>
      <c r="F1024" s="580" t="s">
        <v>374</v>
      </c>
      <c r="G1024" s="580"/>
      <c r="H1024" s="580" t="s">
        <v>1468</v>
      </c>
      <c r="I1024" s="580"/>
      <c r="J1024" s="580" t="s">
        <v>2574</v>
      </c>
      <c r="K1024" s="580"/>
      <c r="L1024" s="580"/>
      <c r="M1024" s="580"/>
      <c r="N1024" s="580"/>
      <c r="O1024" s="580"/>
      <c r="P1024" s="581"/>
      <c r="Q1024" s="580"/>
      <c r="R1024" s="581"/>
      <c r="S1024" s="580"/>
      <c r="T1024" s="581">
        <v>0</v>
      </c>
      <c r="U1024" s="580"/>
      <c r="V1024" s="581">
        <v>0</v>
      </c>
      <c r="W1024" s="580"/>
      <c r="X1024" s="581">
        <v>0</v>
      </c>
      <c r="Y1024" s="580"/>
      <c r="Z1024" s="581">
        <v>0</v>
      </c>
      <c r="AA1024" s="580"/>
      <c r="AB1024" s="580"/>
      <c r="AC1024" s="580"/>
      <c r="AD1024" s="581">
        <v>100</v>
      </c>
      <c r="AE1024" s="580"/>
      <c r="AF1024" s="581">
        <v>0</v>
      </c>
      <c r="AG1024" s="580"/>
      <c r="AH1024" s="587">
        <v>45995</v>
      </c>
      <c r="AI1024" s="580"/>
      <c r="AJ1024" s="581">
        <v>0</v>
      </c>
    </row>
    <row r="1025" spans="1:36">
      <c r="A1025" s="580"/>
      <c r="B1025" s="580"/>
      <c r="C1025" s="580"/>
      <c r="D1025" s="580" t="s">
        <v>4791</v>
      </c>
      <c r="E1025" s="580"/>
      <c r="F1025" s="580" t="s">
        <v>374</v>
      </c>
      <c r="G1025" s="580"/>
      <c r="H1025" s="580" t="s">
        <v>1371</v>
      </c>
      <c r="I1025" s="580"/>
      <c r="J1025" s="580" t="s">
        <v>2123</v>
      </c>
      <c r="K1025" s="580"/>
      <c r="L1025" s="580"/>
      <c r="M1025" s="580"/>
      <c r="N1025" s="580"/>
      <c r="O1025" s="580"/>
      <c r="P1025" s="581"/>
      <c r="Q1025" s="580"/>
      <c r="R1025" s="581"/>
      <c r="S1025" s="580"/>
      <c r="T1025" s="581">
        <v>950</v>
      </c>
      <c r="U1025" s="580"/>
      <c r="V1025" s="581">
        <v>0</v>
      </c>
      <c r="W1025" s="580"/>
      <c r="X1025" s="581">
        <v>0</v>
      </c>
      <c r="Y1025" s="580"/>
      <c r="Z1025" s="581">
        <v>950</v>
      </c>
      <c r="AA1025" s="580"/>
      <c r="AB1025" s="580"/>
      <c r="AC1025" s="580"/>
      <c r="AD1025" s="581">
        <v>500</v>
      </c>
      <c r="AE1025" s="580"/>
      <c r="AF1025" s="581">
        <v>0</v>
      </c>
      <c r="AG1025" s="580"/>
      <c r="AH1025" s="587">
        <v>45944</v>
      </c>
      <c r="AI1025" s="580"/>
      <c r="AJ1025" s="581">
        <v>7.6</v>
      </c>
    </row>
    <row r="1026" spans="1:36">
      <c r="A1026" s="580"/>
      <c r="B1026" s="580"/>
      <c r="C1026" s="580"/>
      <c r="D1026" s="580" t="s">
        <v>4792</v>
      </c>
      <c r="E1026" s="580"/>
      <c r="F1026" s="580" t="s">
        <v>374</v>
      </c>
      <c r="G1026" s="580"/>
      <c r="H1026" s="580" t="s">
        <v>1471</v>
      </c>
      <c r="I1026" s="580"/>
      <c r="J1026" s="580" t="s">
        <v>2159</v>
      </c>
      <c r="K1026" s="580"/>
      <c r="L1026" s="580"/>
      <c r="M1026" s="580"/>
      <c r="N1026" s="580"/>
      <c r="O1026" s="580"/>
      <c r="P1026" s="581"/>
      <c r="Q1026" s="580"/>
      <c r="R1026" s="581"/>
      <c r="S1026" s="580"/>
      <c r="T1026" s="581">
        <v>0</v>
      </c>
      <c r="U1026" s="580"/>
      <c r="V1026" s="581">
        <v>0</v>
      </c>
      <c r="W1026" s="580"/>
      <c r="X1026" s="581">
        <v>0</v>
      </c>
      <c r="Y1026" s="580"/>
      <c r="Z1026" s="581">
        <v>0</v>
      </c>
      <c r="AA1026" s="580"/>
      <c r="AB1026" s="580"/>
      <c r="AC1026" s="580"/>
      <c r="AD1026" s="581">
        <v>0</v>
      </c>
      <c r="AE1026" s="580"/>
      <c r="AF1026" s="581">
        <v>0</v>
      </c>
      <c r="AG1026" s="580"/>
      <c r="AH1026" s="587"/>
      <c r="AI1026" s="580"/>
      <c r="AJ1026" s="581">
        <v>0</v>
      </c>
    </row>
    <row r="1027" spans="1:36">
      <c r="A1027" s="580"/>
      <c r="B1027" s="580"/>
      <c r="C1027" s="580"/>
      <c r="D1027" s="580" t="s">
        <v>4793</v>
      </c>
      <c r="E1027" s="580"/>
      <c r="F1027" s="580" t="s">
        <v>374</v>
      </c>
      <c r="G1027" s="580"/>
      <c r="H1027" s="580" t="s">
        <v>1474</v>
      </c>
      <c r="I1027" s="580"/>
      <c r="J1027" s="580" t="s">
        <v>2161</v>
      </c>
      <c r="K1027" s="580"/>
      <c r="L1027" s="580"/>
      <c r="M1027" s="580"/>
      <c r="N1027" s="580"/>
      <c r="O1027" s="580"/>
      <c r="P1027" s="581"/>
      <c r="Q1027" s="580"/>
      <c r="R1027" s="581"/>
      <c r="S1027" s="580"/>
      <c r="T1027" s="581">
        <v>0</v>
      </c>
      <c r="U1027" s="580"/>
      <c r="V1027" s="581">
        <v>0</v>
      </c>
      <c r="W1027" s="580"/>
      <c r="X1027" s="581">
        <v>0</v>
      </c>
      <c r="Y1027" s="580"/>
      <c r="Z1027" s="581">
        <v>0</v>
      </c>
      <c r="AA1027" s="580"/>
      <c r="AB1027" s="580"/>
      <c r="AC1027" s="580"/>
      <c r="AD1027" s="581">
        <v>0</v>
      </c>
      <c r="AE1027" s="580"/>
      <c r="AF1027" s="581">
        <v>0</v>
      </c>
      <c r="AG1027" s="580"/>
      <c r="AH1027" s="587"/>
      <c r="AI1027" s="580"/>
      <c r="AJ1027" s="581">
        <v>0</v>
      </c>
    </row>
    <row r="1028" spans="1:36">
      <c r="A1028" s="580"/>
      <c r="B1028" s="580"/>
      <c r="C1028" s="580"/>
      <c r="D1028" s="580" t="s">
        <v>4794</v>
      </c>
      <c r="E1028" s="580"/>
      <c r="F1028" s="580" t="s">
        <v>374</v>
      </c>
      <c r="G1028" s="580"/>
      <c r="H1028" s="580" t="s">
        <v>1479</v>
      </c>
      <c r="I1028" s="580"/>
      <c r="J1028" s="580" t="s">
        <v>4795</v>
      </c>
      <c r="K1028" s="580"/>
      <c r="L1028" s="580"/>
      <c r="M1028" s="580"/>
      <c r="N1028" s="580"/>
      <c r="O1028" s="580"/>
      <c r="P1028" s="581"/>
      <c r="Q1028" s="580"/>
      <c r="R1028" s="581"/>
      <c r="S1028" s="580"/>
      <c r="T1028" s="581">
        <v>0</v>
      </c>
      <c r="U1028" s="580"/>
      <c r="V1028" s="581">
        <v>0</v>
      </c>
      <c r="W1028" s="580"/>
      <c r="X1028" s="581">
        <v>0</v>
      </c>
      <c r="Y1028" s="580"/>
      <c r="Z1028" s="581">
        <v>0</v>
      </c>
      <c r="AA1028" s="580"/>
      <c r="AB1028" s="580"/>
      <c r="AC1028" s="580"/>
      <c r="AD1028" s="581">
        <v>0</v>
      </c>
      <c r="AE1028" s="580"/>
      <c r="AF1028" s="581">
        <v>0</v>
      </c>
      <c r="AG1028" s="580"/>
      <c r="AH1028" s="587"/>
      <c r="AI1028" s="580"/>
      <c r="AJ1028" s="581">
        <v>0</v>
      </c>
    </row>
    <row r="1029" spans="1:36">
      <c r="A1029" s="580"/>
      <c r="B1029" s="580"/>
      <c r="C1029" s="580"/>
      <c r="D1029" s="580" t="s">
        <v>4796</v>
      </c>
      <c r="E1029" s="580"/>
      <c r="F1029" s="580" t="s">
        <v>374</v>
      </c>
      <c r="G1029" s="580"/>
      <c r="H1029" s="580" t="s">
        <v>1482</v>
      </c>
      <c r="I1029" s="580"/>
      <c r="J1029" s="580" t="s">
        <v>2170</v>
      </c>
      <c r="K1029" s="580"/>
      <c r="L1029" s="580"/>
      <c r="M1029" s="580"/>
      <c r="N1029" s="580"/>
      <c r="O1029" s="580"/>
      <c r="P1029" s="581"/>
      <c r="Q1029" s="580"/>
      <c r="R1029" s="581"/>
      <c r="S1029" s="580"/>
      <c r="T1029" s="581">
        <v>200</v>
      </c>
      <c r="U1029" s="580"/>
      <c r="V1029" s="581">
        <v>0</v>
      </c>
      <c r="W1029" s="580"/>
      <c r="X1029" s="581">
        <v>0</v>
      </c>
      <c r="Y1029" s="580"/>
      <c r="Z1029" s="581">
        <v>200</v>
      </c>
      <c r="AA1029" s="580"/>
      <c r="AB1029" s="580"/>
      <c r="AC1029" s="580"/>
      <c r="AD1029" s="581">
        <v>200</v>
      </c>
      <c r="AE1029" s="580"/>
      <c r="AF1029" s="581">
        <v>0</v>
      </c>
      <c r="AG1029" s="580"/>
      <c r="AH1029" s="587">
        <v>45995</v>
      </c>
      <c r="AI1029" s="580"/>
      <c r="AJ1029" s="581">
        <v>0</v>
      </c>
    </row>
    <row r="1030" spans="1:36" ht="16.5" thickBot="1">
      <c r="A1030" s="580"/>
      <c r="B1030" s="580"/>
      <c r="C1030" s="580"/>
      <c r="D1030" s="580" t="s">
        <v>4797</v>
      </c>
      <c r="E1030" s="580"/>
      <c r="F1030" s="580" t="s">
        <v>374</v>
      </c>
      <c r="G1030" s="580"/>
      <c r="H1030" s="580" t="s">
        <v>1477</v>
      </c>
      <c r="I1030" s="580"/>
      <c r="J1030" s="580" t="s">
        <v>2163</v>
      </c>
      <c r="K1030" s="580"/>
      <c r="L1030" s="580"/>
      <c r="M1030" s="580"/>
      <c r="N1030" s="580"/>
      <c r="O1030" s="580"/>
      <c r="P1030" s="581"/>
      <c r="Q1030" s="580"/>
      <c r="R1030" s="581"/>
      <c r="S1030" s="580"/>
      <c r="T1030" s="581">
        <v>0</v>
      </c>
      <c r="U1030" s="580"/>
      <c r="V1030" s="581">
        <v>0</v>
      </c>
      <c r="W1030" s="580"/>
      <c r="X1030" s="581">
        <v>0</v>
      </c>
      <c r="Y1030" s="580"/>
      <c r="Z1030" s="581">
        <v>0</v>
      </c>
      <c r="AA1030" s="580"/>
      <c r="AB1030" s="580"/>
      <c r="AC1030" s="580"/>
      <c r="AD1030" s="581">
        <v>50</v>
      </c>
      <c r="AE1030" s="580"/>
      <c r="AF1030" s="581">
        <v>0</v>
      </c>
      <c r="AG1030" s="580"/>
      <c r="AH1030" s="587">
        <v>45995</v>
      </c>
      <c r="AI1030" s="580"/>
      <c r="AJ1030" s="581">
        <v>0</v>
      </c>
    </row>
    <row r="1031" spans="1:36" ht="16.5" thickBot="1">
      <c r="A1031" s="580"/>
      <c r="B1031" s="580"/>
      <c r="C1031" s="580" t="s">
        <v>2705</v>
      </c>
      <c r="D1031" s="580"/>
      <c r="E1031" s="580"/>
      <c r="F1031" s="580"/>
      <c r="G1031" s="580"/>
      <c r="H1031" s="580"/>
      <c r="I1031" s="580"/>
      <c r="J1031" s="580"/>
      <c r="K1031" s="580"/>
      <c r="L1031" s="580"/>
      <c r="M1031" s="580"/>
      <c r="N1031" s="584"/>
      <c r="O1031" s="580"/>
      <c r="P1031" s="581"/>
      <c r="Q1031" s="580"/>
      <c r="R1031" s="581"/>
      <c r="S1031" s="580"/>
      <c r="T1031" s="585">
        <v>50233</v>
      </c>
      <c r="U1031" s="580"/>
      <c r="V1031" s="585">
        <v>8830</v>
      </c>
      <c r="W1031" s="580"/>
      <c r="X1031" s="585">
        <v>0</v>
      </c>
      <c r="Y1031" s="580"/>
      <c r="Z1031" s="585">
        <v>41403</v>
      </c>
      <c r="AA1031" s="580"/>
      <c r="AB1031" s="580"/>
      <c r="AC1031" s="580"/>
      <c r="AD1031" s="585">
        <v>35910</v>
      </c>
      <c r="AE1031" s="580"/>
      <c r="AF1031" s="581"/>
      <c r="AG1031" s="580"/>
      <c r="AH1031" s="587"/>
      <c r="AI1031" s="580"/>
      <c r="AJ1031" s="585">
        <v>258.60000000000002</v>
      </c>
    </row>
    <row r="1032" spans="1:36">
      <c r="A1032" s="580"/>
      <c r="B1032" s="580" t="s">
        <v>4798</v>
      </c>
      <c r="C1032" s="580"/>
      <c r="D1032" s="580"/>
      <c r="E1032" s="580"/>
      <c r="F1032" s="580"/>
      <c r="G1032" s="580"/>
      <c r="H1032" s="580"/>
      <c r="I1032" s="580"/>
      <c r="J1032" s="580"/>
      <c r="K1032" s="580"/>
      <c r="L1032" s="580"/>
      <c r="M1032" s="580"/>
      <c r="N1032" s="580"/>
      <c r="O1032" s="580"/>
      <c r="P1032" s="581"/>
      <c r="Q1032" s="580"/>
      <c r="R1032" s="581"/>
      <c r="S1032" s="580"/>
      <c r="T1032" s="581">
        <v>60483</v>
      </c>
      <c r="U1032" s="580"/>
      <c r="V1032" s="581">
        <v>8934</v>
      </c>
      <c r="W1032" s="580"/>
      <c r="X1032" s="581">
        <v>0</v>
      </c>
      <c r="Y1032" s="580"/>
      <c r="Z1032" s="581">
        <v>51549</v>
      </c>
      <c r="AA1032" s="580"/>
      <c r="AB1032" s="580"/>
      <c r="AC1032" s="580"/>
      <c r="AD1032" s="581">
        <v>36160</v>
      </c>
      <c r="AE1032" s="580"/>
      <c r="AF1032" s="581"/>
      <c r="AG1032" s="580"/>
      <c r="AH1032" s="587"/>
      <c r="AI1032" s="580"/>
      <c r="AJ1032" s="581">
        <v>258.60000000000002</v>
      </c>
    </row>
    <row r="1033" spans="1:36">
      <c r="A1033" s="578"/>
      <c r="B1033" s="578" t="s">
        <v>1319</v>
      </c>
      <c r="C1033" s="578"/>
      <c r="D1033" s="578"/>
      <c r="E1033" s="578"/>
      <c r="F1033" s="578"/>
      <c r="G1033" s="578"/>
      <c r="H1033" s="578"/>
      <c r="I1033" s="578"/>
      <c r="J1033" s="578"/>
      <c r="K1033" s="578"/>
      <c r="L1033" s="578"/>
      <c r="M1033" s="578"/>
      <c r="N1033" s="578"/>
      <c r="O1033" s="578"/>
      <c r="P1033" s="579"/>
      <c r="Q1033" s="578"/>
      <c r="R1033" s="579"/>
      <c r="S1033" s="578"/>
      <c r="T1033" s="579"/>
      <c r="U1033" s="578"/>
      <c r="V1033" s="579"/>
      <c r="W1033" s="578"/>
      <c r="X1033" s="579"/>
      <c r="Y1033" s="578"/>
      <c r="Z1033" s="579"/>
      <c r="AA1033" s="578"/>
      <c r="AB1033" s="578"/>
      <c r="AC1033" s="578"/>
      <c r="AD1033" s="579"/>
      <c r="AE1033" s="578"/>
      <c r="AF1033" s="579"/>
      <c r="AG1033" s="578"/>
      <c r="AH1033" s="586"/>
      <c r="AI1033" s="578"/>
      <c r="AJ1033" s="579"/>
    </row>
    <row r="1034" spans="1:36">
      <c r="A1034" s="578"/>
      <c r="B1034" s="578"/>
      <c r="C1034" s="578" t="s">
        <v>2695</v>
      </c>
      <c r="D1034" s="578"/>
      <c r="E1034" s="578"/>
      <c r="F1034" s="578"/>
      <c r="G1034" s="578"/>
      <c r="H1034" s="578"/>
      <c r="I1034" s="578"/>
      <c r="J1034" s="578"/>
      <c r="K1034" s="578"/>
      <c r="L1034" s="578"/>
      <c r="M1034" s="578"/>
      <c r="N1034" s="578"/>
      <c r="O1034" s="578"/>
      <c r="P1034" s="579"/>
      <c r="Q1034" s="578"/>
      <c r="R1034" s="579"/>
      <c r="S1034" s="578"/>
      <c r="T1034" s="579"/>
      <c r="U1034" s="578"/>
      <c r="V1034" s="579"/>
      <c r="W1034" s="578"/>
      <c r="X1034" s="579"/>
      <c r="Y1034" s="578"/>
      <c r="Z1034" s="579"/>
      <c r="AA1034" s="578"/>
      <c r="AB1034" s="578"/>
      <c r="AC1034" s="578"/>
      <c r="AD1034" s="579"/>
      <c r="AE1034" s="578"/>
      <c r="AF1034" s="579"/>
      <c r="AG1034" s="578"/>
      <c r="AH1034" s="586"/>
      <c r="AI1034" s="578"/>
      <c r="AJ1034" s="579"/>
    </row>
    <row r="1035" spans="1:36">
      <c r="A1035" s="580"/>
      <c r="B1035" s="580"/>
      <c r="C1035" s="580"/>
      <c r="D1035" s="580" t="s">
        <v>4799</v>
      </c>
      <c r="E1035" s="580"/>
      <c r="F1035" s="580" t="s">
        <v>1319</v>
      </c>
      <c r="G1035" s="580"/>
      <c r="H1035" s="580" t="s">
        <v>1396</v>
      </c>
      <c r="I1035" s="580"/>
      <c r="J1035" s="580" t="s">
        <v>4800</v>
      </c>
      <c r="K1035" s="580"/>
      <c r="L1035" s="580"/>
      <c r="M1035" s="580"/>
      <c r="N1035" s="580"/>
      <c r="O1035" s="580"/>
      <c r="P1035" s="581"/>
      <c r="Q1035" s="580"/>
      <c r="R1035" s="581"/>
      <c r="S1035" s="580"/>
      <c r="T1035" s="581">
        <v>0</v>
      </c>
      <c r="U1035" s="580"/>
      <c r="V1035" s="581">
        <v>0</v>
      </c>
      <c r="W1035" s="580"/>
      <c r="X1035" s="581">
        <v>0</v>
      </c>
      <c r="Y1035" s="580"/>
      <c r="Z1035" s="581">
        <v>0</v>
      </c>
      <c r="AA1035" s="580"/>
      <c r="AB1035" s="580"/>
      <c r="AC1035" s="580"/>
      <c r="AD1035" s="581">
        <v>180</v>
      </c>
      <c r="AE1035" s="580"/>
      <c r="AF1035" s="581">
        <v>0</v>
      </c>
      <c r="AG1035" s="580"/>
      <c r="AH1035" s="587">
        <v>46016</v>
      </c>
      <c r="AI1035" s="580"/>
      <c r="AJ1035" s="581">
        <v>0</v>
      </c>
    </row>
    <row r="1036" spans="1:36">
      <c r="A1036" s="580"/>
      <c r="B1036" s="580"/>
      <c r="C1036" s="580"/>
      <c r="D1036" s="580" t="s">
        <v>4801</v>
      </c>
      <c r="E1036" s="580"/>
      <c r="F1036" s="580" t="s">
        <v>1319</v>
      </c>
      <c r="G1036" s="580"/>
      <c r="H1036" s="580" t="s">
        <v>1399</v>
      </c>
      <c r="I1036" s="580"/>
      <c r="J1036" s="580" t="s">
        <v>4802</v>
      </c>
      <c r="K1036" s="580"/>
      <c r="L1036" s="580"/>
      <c r="M1036" s="580"/>
      <c r="N1036" s="580"/>
      <c r="O1036" s="580"/>
      <c r="P1036" s="581"/>
      <c r="Q1036" s="580"/>
      <c r="R1036" s="581"/>
      <c r="S1036" s="580"/>
      <c r="T1036" s="581">
        <v>0</v>
      </c>
      <c r="U1036" s="580"/>
      <c r="V1036" s="581">
        <v>0</v>
      </c>
      <c r="W1036" s="580"/>
      <c r="X1036" s="581">
        <v>0</v>
      </c>
      <c r="Y1036" s="580"/>
      <c r="Z1036" s="581">
        <v>0</v>
      </c>
      <c r="AA1036" s="580"/>
      <c r="AB1036" s="580"/>
      <c r="AC1036" s="580"/>
      <c r="AD1036" s="581">
        <v>180</v>
      </c>
      <c r="AE1036" s="580"/>
      <c r="AF1036" s="581">
        <v>0</v>
      </c>
      <c r="AG1036" s="580"/>
      <c r="AH1036" s="587">
        <v>46016</v>
      </c>
      <c r="AI1036" s="580"/>
      <c r="AJ1036" s="581">
        <v>0</v>
      </c>
    </row>
    <row r="1037" spans="1:36">
      <c r="A1037" s="580"/>
      <c r="B1037" s="580"/>
      <c r="C1037" s="580"/>
      <c r="D1037" s="580" t="s">
        <v>4803</v>
      </c>
      <c r="E1037" s="580"/>
      <c r="F1037" s="580" t="s">
        <v>1319</v>
      </c>
      <c r="G1037" s="580"/>
      <c r="H1037" s="580" t="s">
        <v>1401</v>
      </c>
      <c r="I1037" s="580"/>
      <c r="J1037" s="580" t="s">
        <v>4804</v>
      </c>
      <c r="K1037" s="580"/>
      <c r="L1037" s="580"/>
      <c r="M1037" s="580"/>
      <c r="N1037" s="580"/>
      <c r="O1037" s="580"/>
      <c r="P1037" s="581"/>
      <c r="Q1037" s="580"/>
      <c r="R1037" s="581"/>
      <c r="S1037" s="580"/>
      <c r="T1037" s="581">
        <v>0</v>
      </c>
      <c r="U1037" s="580"/>
      <c r="V1037" s="581">
        <v>0</v>
      </c>
      <c r="W1037" s="580"/>
      <c r="X1037" s="581">
        <v>0</v>
      </c>
      <c r="Y1037" s="580"/>
      <c r="Z1037" s="581">
        <v>0</v>
      </c>
      <c r="AA1037" s="580"/>
      <c r="AB1037" s="580"/>
      <c r="AC1037" s="580"/>
      <c r="AD1037" s="581">
        <v>180</v>
      </c>
      <c r="AE1037" s="580"/>
      <c r="AF1037" s="581">
        <v>0</v>
      </c>
      <c r="AG1037" s="580"/>
      <c r="AH1037" s="587">
        <v>46016</v>
      </c>
      <c r="AI1037" s="580"/>
      <c r="AJ1037" s="581">
        <v>0</v>
      </c>
    </row>
    <row r="1038" spans="1:36">
      <c r="A1038" s="580"/>
      <c r="B1038" s="580"/>
      <c r="C1038" s="580"/>
      <c r="D1038" s="580" t="s">
        <v>4805</v>
      </c>
      <c r="E1038" s="580"/>
      <c r="F1038" s="580" t="s">
        <v>1319</v>
      </c>
      <c r="G1038" s="580"/>
      <c r="H1038" s="580" t="s">
        <v>1403</v>
      </c>
      <c r="I1038" s="580"/>
      <c r="J1038" s="580" t="s">
        <v>4806</v>
      </c>
      <c r="K1038" s="580"/>
      <c r="L1038" s="580"/>
      <c r="M1038" s="580"/>
      <c r="N1038" s="580"/>
      <c r="O1038" s="580"/>
      <c r="P1038" s="581"/>
      <c r="Q1038" s="580"/>
      <c r="R1038" s="581"/>
      <c r="S1038" s="580"/>
      <c r="T1038" s="581">
        <v>0</v>
      </c>
      <c r="U1038" s="580"/>
      <c r="V1038" s="581">
        <v>0</v>
      </c>
      <c r="W1038" s="580"/>
      <c r="X1038" s="581">
        <v>0</v>
      </c>
      <c r="Y1038" s="580"/>
      <c r="Z1038" s="581">
        <v>0</v>
      </c>
      <c r="AA1038" s="580"/>
      <c r="AB1038" s="580"/>
      <c r="AC1038" s="580"/>
      <c r="AD1038" s="581">
        <v>180</v>
      </c>
      <c r="AE1038" s="580"/>
      <c r="AF1038" s="581">
        <v>0</v>
      </c>
      <c r="AG1038" s="580"/>
      <c r="AH1038" s="587">
        <v>46016</v>
      </c>
      <c r="AI1038" s="580"/>
      <c r="AJ1038" s="581">
        <v>0</v>
      </c>
    </row>
    <row r="1039" spans="1:36">
      <c r="A1039" s="580"/>
      <c r="B1039" s="580"/>
      <c r="C1039" s="580"/>
      <c r="D1039" s="580" t="s">
        <v>4807</v>
      </c>
      <c r="E1039" s="580"/>
      <c r="F1039" s="580" t="s">
        <v>1319</v>
      </c>
      <c r="G1039" s="580"/>
      <c r="H1039" s="580" t="s">
        <v>1409</v>
      </c>
      <c r="I1039" s="580"/>
      <c r="J1039" s="580" t="s">
        <v>4808</v>
      </c>
      <c r="K1039" s="580"/>
      <c r="L1039" s="580"/>
      <c r="M1039" s="580"/>
      <c r="N1039" s="580"/>
      <c r="O1039" s="580"/>
      <c r="P1039" s="581"/>
      <c r="Q1039" s="580"/>
      <c r="R1039" s="581"/>
      <c r="S1039" s="580"/>
      <c r="T1039" s="581">
        <v>0</v>
      </c>
      <c r="U1039" s="580"/>
      <c r="V1039" s="581">
        <v>0</v>
      </c>
      <c r="W1039" s="580"/>
      <c r="X1039" s="581">
        <v>0</v>
      </c>
      <c r="Y1039" s="580"/>
      <c r="Z1039" s="581">
        <v>0</v>
      </c>
      <c r="AA1039" s="580"/>
      <c r="AB1039" s="580"/>
      <c r="AC1039" s="580"/>
      <c r="AD1039" s="581">
        <v>100</v>
      </c>
      <c r="AE1039" s="580"/>
      <c r="AF1039" s="581">
        <v>0</v>
      </c>
      <c r="AG1039" s="580"/>
      <c r="AH1039" s="587">
        <v>46016</v>
      </c>
      <c r="AI1039" s="580"/>
      <c r="AJ1039" s="581">
        <v>0</v>
      </c>
    </row>
    <row r="1040" spans="1:36">
      <c r="A1040" s="580"/>
      <c r="B1040" s="580"/>
      <c r="C1040" s="580"/>
      <c r="D1040" s="580" t="s">
        <v>4809</v>
      </c>
      <c r="E1040" s="580"/>
      <c r="F1040" s="580" t="s">
        <v>1319</v>
      </c>
      <c r="G1040" s="580"/>
      <c r="H1040" s="580" t="s">
        <v>1405</v>
      </c>
      <c r="I1040" s="580"/>
      <c r="J1040" s="580" t="s">
        <v>4810</v>
      </c>
      <c r="K1040" s="580"/>
      <c r="L1040" s="580"/>
      <c r="M1040" s="580"/>
      <c r="N1040" s="580"/>
      <c r="O1040" s="580"/>
      <c r="P1040" s="581"/>
      <c r="Q1040" s="580"/>
      <c r="R1040" s="581"/>
      <c r="S1040" s="580"/>
      <c r="T1040" s="581">
        <v>0</v>
      </c>
      <c r="U1040" s="580"/>
      <c r="V1040" s="581">
        <v>0</v>
      </c>
      <c r="W1040" s="580"/>
      <c r="X1040" s="581">
        <v>0</v>
      </c>
      <c r="Y1040" s="580"/>
      <c r="Z1040" s="581">
        <v>0</v>
      </c>
      <c r="AA1040" s="580"/>
      <c r="AB1040" s="580"/>
      <c r="AC1040" s="580"/>
      <c r="AD1040" s="581">
        <v>200</v>
      </c>
      <c r="AE1040" s="580"/>
      <c r="AF1040" s="581">
        <v>0</v>
      </c>
      <c r="AG1040" s="580"/>
      <c r="AH1040" s="587">
        <v>46016</v>
      </c>
      <c r="AI1040" s="580"/>
      <c r="AJ1040" s="581">
        <v>0</v>
      </c>
    </row>
    <row r="1041" spans="1:36">
      <c r="A1041" s="580"/>
      <c r="B1041" s="580"/>
      <c r="C1041" s="580"/>
      <c r="D1041" s="580" t="s">
        <v>4811</v>
      </c>
      <c r="E1041" s="580"/>
      <c r="F1041" s="580" t="s">
        <v>1319</v>
      </c>
      <c r="G1041" s="580"/>
      <c r="H1041" s="580" t="s">
        <v>1407</v>
      </c>
      <c r="I1041" s="580"/>
      <c r="J1041" s="580" t="s">
        <v>4812</v>
      </c>
      <c r="K1041" s="580"/>
      <c r="L1041" s="580"/>
      <c r="M1041" s="580"/>
      <c r="N1041" s="580"/>
      <c r="O1041" s="580"/>
      <c r="P1041" s="581"/>
      <c r="Q1041" s="580"/>
      <c r="R1041" s="581"/>
      <c r="S1041" s="580"/>
      <c r="T1041" s="581">
        <v>0</v>
      </c>
      <c r="U1041" s="580"/>
      <c r="V1041" s="581">
        <v>0</v>
      </c>
      <c r="W1041" s="580"/>
      <c r="X1041" s="581">
        <v>0</v>
      </c>
      <c r="Y1041" s="580"/>
      <c r="Z1041" s="581">
        <v>0</v>
      </c>
      <c r="AA1041" s="580"/>
      <c r="AB1041" s="580"/>
      <c r="AC1041" s="580"/>
      <c r="AD1041" s="581">
        <v>200</v>
      </c>
      <c r="AE1041" s="580"/>
      <c r="AF1041" s="581">
        <v>0</v>
      </c>
      <c r="AG1041" s="580"/>
      <c r="AH1041" s="587">
        <v>46016</v>
      </c>
      <c r="AI1041" s="580"/>
      <c r="AJ1041" s="581">
        <v>0</v>
      </c>
    </row>
    <row r="1042" spans="1:36">
      <c r="A1042" s="580"/>
      <c r="B1042" s="580"/>
      <c r="C1042" s="580"/>
      <c r="D1042" s="580" t="s">
        <v>4813</v>
      </c>
      <c r="E1042" s="580"/>
      <c r="F1042" s="580" t="s">
        <v>1319</v>
      </c>
      <c r="G1042" s="580"/>
      <c r="H1042" s="580" t="s">
        <v>1411</v>
      </c>
      <c r="I1042" s="580"/>
      <c r="J1042" s="580" t="s">
        <v>4814</v>
      </c>
      <c r="K1042" s="580"/>
      <c r="L1042" s="580"/>
      <c r="M1042" s="580"/>
      <c r="N1042" s="580"/>
      <c r="O1042" s="580"/>
      <c r="P1042" s="581"/>
      <c r="Q1042" s="580"/>
      <c r="R1042" s="581"/>
      <c r="S1042" s="580"/>
      <c r="T1042" s="581">
        <v>0</v>
      </c>
      <c r="U1042" s="580"/>
      <c r="V1042" s="581">
        <v>0</v>
      </c>
      <c r="W1042" s="580"/>
      <c r="X1042" s="581">
        <v>0</v>
      </c>
      <c r="Y1042" s="580"/>
      <c r="Z1042" s="581">
        <v>0</v>
      </c>
      <c r="AA1042" s="580"/>
      <c r="AB1042" s="580"/>
      <c r="AC1042" s="580"/>
      <c r="AD1042" s="581">
        <v>180</v>
      </c>
      <c r="AE1042" s="580"/>
      <c r="AF1042" s="581">
        <v>0</v>
      </c>
      <c r="AG1042" s="580"/>
      <c r="AH1042" s="587">
        <v>46016</v>
      </c>
      <c r="AI1042" s="580"/>
      <c r="AJ1042" s="581">
        <v>0</v>
      </c>
    </row>
    <row r="1043" spans="1:36">
      <c r="A1043" s="580"/>
      <c r="B1043" s="580"/>
      <c r="C1043" s="580"/>
      <c r="D1043" s="580" t="s">
        <v>4815</v>
      </c>
      <c r="E1043" s="580"/>
      <c r="F1043" s="580" t="s">
        <v>1319</v>
      </c>
      <c r="G1043" s="580"/>
      <c r="H1043" s="580" t="s">
        <v>1318</v>
      </c>
      <c r="I1043" s="580"/>
      <c r="J1043" s="580" t="s">
        <v>4816</v>
      </c>
      <c r="K1043" s="580"/>
      <c r="L1043" s="580"/>
      <c r="M1043" s="580"/>
      <c r="N1043" s="580"/>
      <c r="O1043" s="580"/>
      <c r="P1043" s="581"/>
      <c r="Q1043" s="580"/>
      <c r="R1043" s="581"/>
      <c r="S1043" s="580"/>
      <c r="T1043" s="581">
        <v>0</v>
      </c>
      <c r="U1043" s="580"/>
      <c r="V1043" s="581">
        <v>0</v>
      </c>
      <c r="W1043" s="580"/>
      <c r="X1043" s="581">
        <v>0</v>
      </c>
      <c r="Y1043" s="580"/>
      <c r="Z1043" s="581">
        <v>0</v>
      </c>
      <c r="AA1043" s="580"/>
      <c r="AB1043" s="580"/>
      <c r="AC1043" s="580"/>
      <c r="AD1043" s="581">
        <v>200</v>
      </c>
      <c r="AE1043" s="580"/>
      <c r="AF1043" s="581">
        <v>0</v>
      </c>
      <c r="AG1043" s="580"/>
      <c r="AH1043" s="587">
        <v>46016</v>
      </c>
      <c r="AI1043" s="580"/>
      <c r="AJ1043" s="581">
        <v>0</v>
      </c>
    </row>
    <row r="1044" spans="1:36" ht="16.5" thickBot="1">
      <c r="A1044" s="580"/>
      <c r="B1044" s="580"/>
      <c r="C1044" s="580"/>
      <c r="D1044" s="580" t="s">
        <v>4817</v>
      </c>
      <c r="E1044" s="580"/>
      <c r="F1044" s="580" t="s">
        <v>1319</v>
      </c>
      <c r="G1044" s="580"/>
      <c r="H1044" s="580" t="s">
        <v>1330</v>
      </c>
      <c r="I1044" s="580"/>
      <c r="J1044" s="580" t="s">
        <v>4818</v>
      </c>
      <c r="K1044" s="580"/>
      <c r="L1044" s="580"/>
      <c r="M1044" s="580"/>
      <c r="N1044" s="580"/>
      <c r="O1044" s="580"/>
      <c r="P1044" s="581"/>
      <c r="Q1044" s="580"/>
      <c r="R1044" s="581"/>
      <c r="S1044" s="580"/>
      <c r="T1044" s="581">
        <v>0</v>
      </c>
      <c r="U1044" s="580"/>
      <c r="V1044" s="581">
        <v>0</v>
      </c>
      <c r="W1044" s="580"/>
      <c r="X1044" s="581">
        <v>0</v>
      </c>
      <c r="Y1044" s="580"/>
      <c r="Z1044" s="581">
        <v>0</v>
      </c>
      <c r="AA1044" s="580"/>
      <c r="AB1044" s="580"/>
      <c r="AC1044" s="580"/>
      <c r="AD1044" s="581">
        <v>500</v>
      </c>
      <c r="AE1044" s="580"/>
      <c r="AF1044" s="581">
        <v>0</v>
      </c>
      <c r="AG1044" s="580"/>
      <c r="AH1044" s="587">
        <v>46016</v>
      </c>
      <c r="AI1044" s="580"/>
      <c r="AJ1044" s="581">
        <v>0</v>
      </c>
    </row>
    <row r="1045" spans="1:36" ht="16.5" thickBot="1">
      <c r="A1045" s="580"/>
      <c r="B1045" s="580"/>
      <c r="C1045" s="580" t="s">
        <v>2705</v>
      </c>
      <c r="D1045" s="580"/>
      <c r="E1045" s="580"/>
      <c r="F1045" s="580"/>
      <c r="G1045" s="580"/>
      <c r="H1045" s="580"/>
      <c r="I1045" s="580"/>
      <c r="J1045" s="580"/>
      <c r="K1045" s="580"/>
      <c r="L1045" s="580"/>
      <c r="M1045" s="580"/>
      <c r="N1045" s="584"/>
      <c r="O1045" s="580"/>
      <c r="P1045" s="581"/>
      <c r="Q1045" s="580"/>
      <c r="R1045" s="581"/>
      <c r="S1045" s="580"/>
      <c r="T1045" s="585">
        <v>0</v>
      </c>
      <c r="U1045" s="580"/>
      <c r="V1045" s="585">
        <v>0</v>
      </c>
      <c r="W1045" s="580"/>
      <c r="X1045" s="585">
        <v>0</v>
      </c>
      <c r="Y1045" s="580"/>
      <c r="Z1045" s="585">
        <v>0</v>
      </c>
      <c r="AA1045" s="580"/>
      <c r="AB1045" s="580"/>
      <c r="AC1045" s="580"/>
      <c r="AD1045" s="585">
        <v>2100</v>
      </c>
      <c r="AE1045" s="580"/>
      <c r="AF1045" s="581"/>
      <c r="AG1045" s="580"/>
      <c r="AH1045" s="587"/>
      <c r="AI1045" s="580"/>
      <c r="AJ1045" s="585">
        <v>0</v>
      </c>
    </row>
    <row r="1046" spans="1:36">
      <c r="A1046" s="580"/>
      <c r="B1046" s="580" t="s">
        <v>4819</v>
      </c>
      <c r="C1046" s="580"/>
      <c r="D1046" s="580"/>
      <c r="E1046" s="580"/>
      <c r="F1046" s="580"/>
      <c r="G1046" s="580"/>
      <c r="H1046" s="580"/>
      <c r="I1046" s="580"/>
      <c r="J1046" s="580"/>
      <c r="K1046" s="580"/>
      <c r="L1046" s="580"/>
      <c r="M1046" s="580"/>
      <c r="N1046" s="580"/>
      <c r="O1046" s="580"/>
      <c r="P1046" s="581"/>
      <c r="Q1046" s="580"/>
      <c r="R1046" s="581"/>
      <c r="S1046" s="580"/>
      <c r="T1046" s="581">
        <v>0</v>
      </c>
      <c r="U1046" s="580"/>
      <c r="V1046" s="581">
        <v>0</v>
      </c>
      <c r="W1046" s="580"/>
      <c r="X1046" s="581">
        <v>0</v>
      </c>
      <c r="Y1046" s="580"/>
      <c r="Z1046" s="581">
        <v>0</v>
      </c>
      <c r="AA1046" s="580"/>
      <c r="AB1046" s="580"/>
      <c r="AC1046" s="580"/>
      <c r="AD1046" s="581">
        <v>2100</v>
      </c>
      <c r="AE1046" s="580"/>
      <c r="AF1046" s="581"/>
      <c r="AG1046" s="580"/>
      <c r="AH1046" s="587"/>
      <c r="AI1046" s="580"/>
      <c r="AJ1046" s="581">
        <v>0</v>
      </c>
    </row>
    <row r="1047" spans="1:36">
      <c r="A1047" s="578"/>
      <c r="B1047" s="578" t="s">
        <v>4820</v>
      </c>
      <c r="C1047" s="578"/>
      <c r="D1047" s="578"/>
      <c r="E1047" s="578"/>
      <c r="F1047" s="578"/>
      <c r="G1047" s="578"/>
      <c r="H1047" s="578"/>
      <c r="I1047" s="578"/>
      <c r="J1047" s="578"/>
      <c r="K1047" s="578"/>
      <c r="L1047" s="578"/>
      <c r="M1047" s="578"/>
      <c r="N1047" s="578"/>
      <c r="O1047" s="578"/>
      <c r="P1047" s="579"/>
      <c r="Q1047" s="578"/>
      <c r="R1047" s="579"/>
      <c r="S1047" s="578"/>
      <c r="T1047" s="579"/>
      <c r="U1047" s="578"/>
      <c r="V1047" s="579"/>
      <c r="W1047" s="578"/>
      <c r="X1047" s="579"/>
      <c r="Y1047" s="578"/>
      <c r="Z1047" s="579"/>
      <c r="AA1047" s="578"/>
      <c r="AB1047" s="578"/>
      <c r="AC1047" s="578"/>
      <c r="AD1047" s="579"/>
      <c r="AE1047" s="578"/>
      <c r="AF1047" s="579"/>
      <c r="AG1047" s="578"/>
      <c r="AH1047" s="586"/>
      <c r="AI1047" s="578"/>
      <c r="AJ1047" s="579"/>
    </row>
    <row r="1048" spans="1:36">
      <c r="A1048" s="578"/>
      <c r="B1048" s="578"/>
      <c r="C1048" s="578" t="s">
        <v>2695</v>
      </c>
      <c r="D1048" s="578"/>
      <c r="E1048" s="578"/>
      <c r="F1048" s="578"/>
      <c r="G1048" s="578"/>
      <c r="H1048" s="578"/>
      <c r="I1048" s="578"/>
      <c r="J1048" s="578"/>
      <c r="K1048" s="578"/>
      <c r="L1048" s="578"/>
      <c r="M1048" s="578"/>
      <c r="N1048" s="578"/>
      <c r="O1048" s="578"/>
      <c r="P1048" s="579"/>
      <c r="Q1048" s="578"/>
      <c r="R1048" s="579"/>
      <c r="S1048" s="578"/>
      <c r="T1048" s="579"/>
      <c r="U1048" s="578"/>
      <c r="V1048" s="579"/>
      <c r="W1048" s="578"/>
      <c r="X1048" s="579"/>
      <c r="Y1048" s="578"/>
      <c r="Z1048" s="579"/>
      <c r="AA1048" s="578"/>
      <c r="AB1048" s="578"/>
      <c r="AC1048" s="578"/>
      <c r="AD1048" s="579"/>
      <c r="AE1048" s="578"/>
      <c r="AF1048" s="579"/>
      <c r="AG1048" s="578"/>
      <c r="AH1048" s="586"/>
      <c r="AI1048" s="578"/>
      <c r="AJ1048" s="579"/>
    </row>
    <row r="1049" spans="1:36">
      <c r="A1049" s="580"/>
      <c r="B1049" s="580"/>
      <c r="C1049" s="580"/>
      <c r="D1049" s="580" t="s">
        <v>4821</v>
      </c>
      <c r="E1049" s="580"/>
      <c r="F1049" s="580" t="s">
        <v>4820</v>
      </c>
      <c r="G1049" s="580"/>
      <c r="H1049" s="580" t="s">
        <v>4822</v>
      </c>
      <c r="I1049" s="580"/>
      <c r="J1049" s="580" t="s">
        <v>4823</v>
      </c>
      <c r="K1049" s="580"/>
      <c r="L1049" s="580"/>
      <c r="M1049" s="580"/>
      <c r="N1049" s="580"/>
      <c r="O1049" s="580"/>
      <c r="P1049" s="581"/>
      <c r="Q1049" s="580"/>
      <c r="R1049" s="581"/>
      <c r="S1049" s="580"/>
      <c r="T1049" s="581">
        <v>0</v>
      </c>
      <c r="U1049" s="580"/>
      <c r="V1049" s="581">
        <v>0</v>
      </c>
      <c r="W1049" s="580"/>
      <c r="X1049" s="581">
        <v>0</v>
      </c>
      <c r="Y1049" s="580"/>
      <c r="Z1049" s="581">
        <v>0</v>
      </c>
      <c r="AA1049" s="580"/>
      <c r="AB1049" s="580"/>
      <c r="AC1049" s="580"/>
      <c r="AD1049" s="581">
        <v>250</v>
      </c>
      <c r="AE1049" s="580"/>
      <c r="AF1049" s="581">
        <v>0</v>
      </c>
      <c r="AG1049" s="580"/>
      <c r="AH1049" s="587">
        <v>45965</v>
      </c>
      <c r="AI1049" s="580"/>
      <c r="AJ1049" s="581">
        <v>0</v>
      </c>
    </row>
    <row r="1050" spans="1:36">
      <c r="A1050" s="580"/>
      <c r="B1050" s="580"/>
      <c r="C1050" s="580"/>
      <c r="D1050" s="580" t="s">
        <v>4824</v>
      </c>
      <c r="E1050" s="580"/>
      <c r="F1050" s="580" t="s">
        <v>4820</v>
      </c>
      <c r="G1050" s="580"/>
      <c r="H1050" s="580" t="s">
        <v>4825</v>
      </c>
      <c r="I1050" s="580"/>
      <c r="J1050" s="580" t="s">
        <v>4826</v>
      </c>
      <c r="K1050" s="580"/>
      <c r="L1050" s="580"/>
      <c r="M1050" s="580"/>
      <c r="N1050" s="580"/>
      <c r="O1050" s="580"/>
      <c r="P1050" s="581"/>
      <c r="Q1050" s="580"/>
      <c r="R1050" s="581"/>
      <c r="S1050" s="580"/>
      <c r="T1050" s="581">
        <v>0</v>
      </c>
      <c r="U1050" s="580"/>
      <c r="V1050" s="581">
        <v>0</v>
      </c>
      <c r="W1050" s="580"/>
      <c r="X1050" s="581">
        <v>0</v>
      </c>
      <c r="Y1050" s="580"/>
      <c r="Z1050" s="581">
        <v>0</v>
      </c>
      <c r="AA1050" s="580"/>
      <c r="AB1050" s="580"/>
      <c r="AC1050" s="580"/>
      <c r="AD1050" s="581">
        <v>250</v>
      </c>
      <c r="AE1050" s="580"/>
      <c r="AF1050" s="581">
        <v>0</v>
      </c>
      <c r="AG1050" s="580"/>
      <c r="AH1050" s="587">
        <v>45965</v>
      </c>
      <c r="AI1050" s="580"/>
      <c r="AJ1050" s="581">
        <v>0</v>
      </c>
    </row>
    <row r="1051" spans="1:36">
      <c r="A1051" s="580"/>
      <c r="B1051" s="580"/>
      <c r="C1051" s="580"/>
      <c r="D1051" s="580" t="s">
        <v>4827</v>
      </c>
      <c r="E1051" s="580"/>
      <c r="F1051" s="580" t="s">
        <v>4820</v>
      </c>
      <c r="G1051" s="580"/>
      <c r="H1051" s="580" t="s">
        <v>560</v>
      </c>
      <c r="I1051" s="580"/>
      <c r="J1051" s="580" t="s">
        <v>4828</v>
      </c>
      <c r="K1051" s="580"/>
      <c r="L1051" s="580"/>
      <c r="M1051" s="580"/>
      <c r="N1051" s="580"/>
      <c r="O1051" s="580"/>
      <c r="P1051" s="581"/>
      <c r="Q1051" s="580"/>
      <c r="R1051" s="581"/>
      <c r="S1051" s="580"/>
      <c r="T1051" s="581">
        <v>880</v>
      </c>
      <c r="U1051" s="580"/>
      <c r="V1051" s="581">
        <v>0</v>
      </c>
      <c r="W1051" s="580"/>
      <c r="X1051" s="581">
        <v>0</v>
      </c>
      <c r="Y1051" s="580"/>
      <c r="Z1051" s="581">
        <v>880</v>
      </c>
      <c r="AA1051" s="580"/>
      <c r="AB1051" s="580"/>
      <c r="AC1051" s="580"/>
      <c r="AD1051" s="581">
        <v>0</v>
      </c>
      <c r="AE1051" s="580"/>
      <c r="AF1051" s="581">
        <v>0</v>
      </c>
      <c r="AG1051" s="580"/>
      <c r="AH1051" s="587"/>
      <c r="AI1051" s="580"/>
      <c r="AJ1051" s="581">
        <v>0</v>
      </c>
    </row>
    <row r="1052" spans="1:36">
      <c r="A1052" s="580"/>
      <c r="B1052" s="580"/>
      <c r="C1052" s="580"/>
      <c r="D1052" s="580" t="s">
        <v>4829</v>
      </c>
      <c r="E1052" s="580"/>
      <c r="F1052" s="580" t="s">
        <v>4820</v>
      </c>
      <c r="G1052" s="580"/>
      <c r="H1052" s="580" t="s">
        <v>588</v>
      </c>
      <c r="I1052" s="580"/>
      <c r="J1052" s="580" t="s">
        <v>4830</v>
      </c>
      <c r="K1052" s="580"/>
      <c r="L1052" s="580"/>
      <c r="M1052" s="580"/>
      <c r="N1052" s="580"/>
      <c r="O1052" s="580"/>
      <c r="P1052" s="581"/>
      <c r="Q1052" s="580"/>
      <c r="R1052" s="581"/>
      <c r="S1052" s="580"/>
      <c r="T1052" s="581">
        <v>1200</v>
      </c>
      <c r="U1052" s="580"/>
      <c r="V1052" s="581">
        <v>0</v>
      </c>
      <c r="W1052" s="580"/>
      <c r="X1052" s="581">
        <v>0</v>
      </c>
      <c r="Y1052" s="580"/>
      <c r="Z1052" s="581">
        <v>1200</v>
      </c>
      <c r="AA1052" s="580"/>
      <c r="AB1052" s="580"/>
      <c r="AC1052" s="580"/>
      <c r="AD1052" s="581">
        <v>0</v>
      </c>
      <c r="AE1052" s="580"/>
      <c r="AF1052" s="581">
        <v>0</v>
      </c>
      <c r="AG1052" s="580"/>
      <c r="AH1052" s="587"/>
      <c r="AI1052" s="580"/>
      <c r="AJ1052" s="581">
        <v>0</v>
      </c>
    </row>
    <row r="1053" spans="1:36">
      <c r="A1053" s="580"/>
      <c r="B1053" s="580"/>
      <c r="C1053" s="580"/>
      <c r="D1053" s="580" t="s">
        <v>4831</v>
      </c>
      <c r="E1053" s="580"/>
      <c r="F1053" s="580" t="s">
        <v>4820</v>
      </c>
      <c r="G1053" s="580"/>
      <c r="H1053" s="580" t="s">
        <v>4832</v>
      </c>
      <c r="I1053" s="580"/>
      <c r="J1053" s="580" t="s">
        <v>4833</v>
      </c>
      <c r="K1053" s="580"/>
      <c r="L1053" s="580"/>
      <c r="M1053" s="580"/>
      <c r="N1053" s="580"/>
      <c r="O1053" s="580"/>
      <c r="P1053" s="581"/>
      <c r="Q1053" s="580"/>
      <c r="R1053" s="581"/>
      <c r="S1053" s="580"/>
      <c r="T1053" s="581">
        <v>0</v>
      </c>
      <c r="U1053" s="580"/>
      <c r="V1053" s="581">
        <v>0</v>
      </c>
      <c r="W1053" s="580"/>
      <c r="X1053" s="581">
        <v>0</v>
      </c>
      <c r="Y1053" s="580"/>
      <c r="Z1053" s="581">
        <v>0</v>
      </c>
      <c r="AA1053" s="580"/>
      <c r="AB1053" s="580"/>
      <c r="AC1053" s="580"/>
      <c r="AD1053" s="581">
        <v>126</v>
      </c>
      <c r="AE1053" s="580"/>
      <c r="AF1053" s="581">
        <v>0</v>
      </c>
      <c r="AG1053" s="580"/>
      <c r="AH1053" s="587">
        <v>46031</v>
      </c>
      <c r="AI1053" s="580"/>
      <c r="AJ1053" s="581">
        <v>0</v>
      </c>
    </row>
    <row r="1054" spans="1:36">
      <c r="A1054" s="580"/>
      <c r="B1054" s="580"/>
      <c r="C1054" s="580"/>
      <c r="D1054" s="580" t="s">
        <v>4834</v>
      </c>
      <c r="E1054" s="580"/>
      <c r="F1054" s="580" t="s">
        <v>4820</v>
      </c>
      <c r="G1054" s="580"/>
      <c r="H1054" s="580" t="s">
        <v>627</v>
      </c>
      <c r="I1054" s="580"/>
      <c r="J1054" s="580" t="s">
        <v>4835</v>
      </c>
      <c r="K1054" s="580"/>
      <c r="L1054" s="580"/>
      <c r="M1054" s="580"/>
      <c r="N1054" s="580"/>
      <c r="O1054" s="580"/>
      <c r="P1054" s="581"/>
      <c r="Q1054" s="580"/>
      <c r="R1054" s="581"/>
      <c r="S1054" s="580"/>
      <c r="T1054" s="581">
        <v>1017</v>
      </c>
      <c r="U1054" s="580"/>
      <c r="V1054" s="581">
        <v>0</v>
      </c>
      <c r="W1054" s="580"/>
      <c r="X1054" s="581">
        <v>0</v>
      </c>
      <c r="Y1054" s="580"/>
      <c r="Z1054" s="581">
        <v>1017</v>
      </c>
      <c r="AA1054" s="580"/>
      <c r="AB1054" s="580"/>
      <c r="AC1054" s="580"/>
      <c r="AD1054" s="581">
        <v>0</v>
      </c>
      <c r="AE1054" s="580"/>
      <c r="AF1054" s="581">
        <v>0</v>
      </c>
      <c r="AG1054" s="580"/>
      <c r="AH1054" s="587"/>
      <c r="AI1054" s="580"/>
      <c r="AJ1054" s="581">
        <v>0</v>
      </c>
    </row>
    <row r="1055" spans="1:36">
      <c r="A1055" s="580"/>
      <c r="B1055" s="580"/>
      <c r="C1055" s="580"/>
      <c r="D1055" s="580" t="s">
        <v>4836</v>
      </c>
      <c r="E1055" s="580"/>
      <c r="F1055" s="580" t="s">
        <v>4820</v>
      </c>
      <c r="G1055" s="580"/>
      <c r="H1055" s="580" t="s">
        <v>2282</v>
      </c>
      <c r="I1055" s="580"/>
      <c r="J1055" s="580" t="s">
        <v>4837</v>
      </c>
      <c r="K1055" s="580"/>
      <c r="L1055" s="580"/>
      <c r="M1055" s="580"/>
      <c r="N1055" s="580"/>
      <c r="O1055" s="580"/>
      <c r="P1055" s="581"/>
      <c r="Q1055" s="580"/>
      <c r="R1055" s="581"/>
      <c r="S1055" s="580"/>
      <c r="T1055" s="581">
        <v>180</v>
      </c>
      <c r="U1055" s="580"/>
      <c r="V1055" s="581">
        <v>30</v>
      </c>
      <c r="W1055" s="580"/>
      <c r="X1055" s="581">
        <v>0</v>
      </c>
      <c r="Y1055" s="580"/>
      <c r="Z1055" s="581">
        <v>150</v>
      </c>
      <c r="AA1055" s="580"/>
      <c r="AB1055" s="580"/>
      <c r="AC1055" s="580"/>
      <c r="AD1055" s="581">
        <v>0</v>
      </c>
      <c r="AE1055" s="580"/>
      <c r="AF1055" s="581">
        <v>0</v>
      </c>
      <c r="AG1055" s="580"/>
      <c r="AH1055" s="587"/>
      <c r="AI1055" s="580"/>
      <c r="AJ1055" s="581">
        <v>0</v>
      </c>
    </row>
    <row r="1056" spans="1:36">
      <c r="A1056" s="580"/>
      <c r="B1056" s="580"/>
      <c r="C1056" s="580"/>
      <c r="D1056" s="580" t="s">
        <v>4838</v>
      </c>
      <c r="E1056" s="580"/>
      <c r="F1056" s="580" t="s">
        <v>4820</v>
      </c>
      <c r="G1056" s="580"/>
      <c r="H1056" s="580" t="s">
        <v>2291</v>
      </c>
      <c r="I1056" s="580"/>
      <c r="J1056" s="580" t="s">
        <v>2295</v>
      </c>
      <c r="K1056" s="580"/>
      <c r="L1056" s="580"/>
      <c r="M1056" s="580"/>
      <c r="N1056" s="580"/>
      <c r="O1056" s="580"/>
      <c r="P1056" s="581"/>
      <c r="Q1056" s="580"/>
      <c r="R1056" s="581"/>
      <c r="S1056" s="580"/>
      <c r="T1056" s="581">
        <v>100</v>
      </c>
      <c r="U1056" s="580"/>
      <c r="V1056" s="581">
        <v>20</v>
      </c>
      <c r="W1056" s="580"/>
      <c r="X1056" s="581">
        <v>0</v>
      </c>
      <c r="Y1056" s="580"/>
      <c r="Z1056" s="581">
        <v>80</v>
      </c>
      <c r="AA1056" s="580"/>
      <c r="AB1056" s="580"/>
      <c r="AC1056" s="580"/>
      <c r="AD1056" s="581">
        <v>0</v>
      </c>
      <c r="AE1056" s="580"/>
      <c r="AF1056" s="581">
        <v>0</v>
      </c>
      <c r="AG1056" s="580"/>
      <c r="AH1056" s="587"/>
      <c r="AI1056" s="580"/>
      <c r="AJ1056" s="581">
        <v>0</v>
      </c>
    </row>
    <row r="1057" spans="1:36">
      <c r="A1057" s="580"/>
      <c r="B1057" s="580"/>
      <c r="C1057" s="580"/>
      <c r="D1057" s="580" t="s">
        <v>4839</v>
      </c>
      <c r="E1057" s="580"/>
      <c r="F1057" s="580" t="s">
        <v>4820</v>
      </c>
      <c r="G1057" s="580"/>
      <c r="H1057" s="580" t="s">
        <v>2296</v>
      </c>
      <c r="I1057" s="580"/>
      <c r="J1057" s="580" t="s">
        <v>2299</v>
      </c>
      <c r="K1057" s="580"/>
      <c r="L1057" s="580"/>
      <c r="M1057" s="580"/>
      <c r="N1057" s="580"/>
      <c r="O1057" s="580"/>
      <c r="P1057" s="581"/>
      <c r="Q1057" s="580"/>
      <c r="R1057" s="581"/>
      <c r="S1057" s="580"/>
      <c r="T1057" s="581">
        <v>1000</v>
      </c>
      <c r="U1057" s="580"/>
      <c r="V1057" s="581">
        <v>100</v>
      </c>
      <c r="W1057" s="580"/>
      <c r="X1057" s="581">
        <v>0</v>
      </c>
      <c r="Y1057" s="580"/>
      <c r="Z1057" s="581">
        <v>900</v>
      </c>
      <c r="AA1057" s="580"/>
      <c r="AB1057" s="580"/>
      <c r="AC1057" s="580"/>
      <c r="AD1057" s="581">
        <v>0</v>
      </c>
      <c r="AE1057" s="580"/>
      <c r="AF1057" s="581">
        <v>0</v>
      </c>
      <c r="AG1057" s="580"/>
      <c r="AH1057" s="587"/>
      <c r="AI1057" s="580"/>
      <c r="AJ1057" s="581">
        <v>0</v>
      </c>
    </row>
    <row r="1058" spans="1:36">
      <c r="A1058" s="580"/>
      <c r="B1058" s="580"/>
      <c r="C1058" s="580"/>
      <c r="D1058" s="580" t="s">
        <v>4840</v>
      </c>
      <c r="E1058" s="580"/>
      <c r="F1058" s="580" t="s">
        <v>4820</v>
      </c>
      <c r="G1058" s="580"/>
      <c r="H1058" s="580" t="s">
        <v>2300</v>
      </c>
      <c r="I1058" s="580"/>
      <c r="J1058" s="580" t="s">
        <v>2303</v>
      </c>
      <c r="K1058" s="580"/>
      <c r="L1058" s="580"/>
      <c r="M1058" s="580"/>
      <c r="N1058" s="580"/>
      <c r="O1058" s="580"/>
      <c r="P1058" s="581"/>
      <c r="Q1058" s="580"/>
      <c r="R1058" s="581"/>
      <c r="S1058" s="580"/>
      <c r="T1058" s="581">
        <v>1000</v>
      </c>
      <c r="U1058" s="580"/>
      <c r="V1058" s="581">
        <v>140</v>
      </c>
      <c r="W1058" s="580"/>
      <c r="X1058" s="581">
        <v>0</v>
      </c>
      <c r="Y1058" s="580"/>
      <c r="Z1058" s="581">
        <v>860</v>
      </c>
      <c r="AA1058" s="580"/>
      <c r="AB1058" s="580"/>
      <c r="AC1058" s="580"/>
      <c r="AD1058" s="581">
        <v>0</v>
      </c>
      <c r="AE1058" s="580"/>
      <c r="AF1058" s="581">
        <v>0</v>
      </c>
      <c r="AG1058" s="580"/>
      <c r="AH1058" s="587"/>
      <c r="AI1058" s="580"/>
      <c r="AJ1058" s="581">
        <v>0</v>
      </c>
    </row>
    <row r="1059" spans="1:36">
      <c r="A1059" s="580"/>
      <c r="B1059" s="580"/>
      <c r="C1059" s="580"/>
      <c r="D1059" s="580" t="s">
        <v>4841</v>
      </c>
      <c r="E1059" s="580"/>
      <c r="F1059" s="580" t="s">
        <v>4820</v>
      </c>
      <c r="G1059" s="580"/>
      <c r="H1059" s="580" t="s">
        <v>2242</v>
      </c>
      <c r="I1059" s="580"/>
      <c r="J1059" s="580" t="s">
        <v>4842</v>
      </c>
      <c r="K1059" s="580"/>
      <c r="L1059" s="580"/>
      <c r="M1059" s="580"/>
      <c r="N1059" s="580"/>
      <c r="O1059" s="580"/>
      <c r="P1059" s="581"/>
      <c r="Q1059" s="580"/>
      <c r="R1059" s="581"/>
      <c r="S1059" s="580"/>
      <c r="T1059" s="581">
        <v>510</v>
      </c>
      <c r="U1059" s="580"/>
      <c r="V1059" s="581">
        <v>90</v>
      </c>
      <c r="W1059" s="580"/>
      <c r="X1059" s="581">
        <v>0</v>
      </c>
      <c r="Y1059" s="580"/>
      <c r="Z1059" s="581">
        <v>420</v>
      </c>
      <c r="AA1059" s="580"/>
      <c r="AB1059" s="580"/>
      <c r="AC1059" s="580"/>
      <c r="AD1059" s="581">
        <v>0</v>
      </c>
      <c r="AE1059" s="580"/>
      <c r="AF1059" s="581">
        <v>0</v>
      </c>
      <c r="AG1059" s="580"/>
      <c r="AH1059" s="587"/>
      <c r="AI1059" s="580"/>
      <c r="AJ1059" s="581">
        <v>0</v>
      </c>
    </row>
    <row r="1060" spans="1:36">
      <c r="A1060" s="580"/>
      <c r="B1060" s="580"/>
      <c r="C1060" s="580"/>
      <c r="D1060" s="580" t="s">
        <v>4843</v>
      </c>
      <c r="E1060" s="580"/>
      <c r="F1060" s="580" t="s">
        <v>4820</v>
      </c>
      <c r="G1060" s="580"/>
      <c r="H1060" s="580" t="s">
        <v>2247</v>
      </c>
      <c r="I1060" s="580"/>
      <c r="J1060" s="580" t="s">
        <v>4844</v>
      </c>
      <c r="K1060" s="580"/>
      <c r="L1060" s="580"/>
      <c r="M1060" s="580"/>
      <c r="N1060" s="580"/>
      <c r="O1060" s="580"/>
      <c r="P1060" s="581"/>
      <c r="Q1060" s="580"/>
      <c r="R1060" s="581"/>
      <c r="S1060" s="580"/>
      <c r="T1060" s="581">
        <v>1100</v>
      </c>
      <c r="U1060" s="580"/>
      <c r="V1060" s="581">
        <v>150</v>
      </c>
      <c r="W1060" s="580"/>
      <c r="X1060" s="581">
        <v>0</v>
      </c>
      <c r="Y1060" s="580"/>
      <c r="Z1060" s="581">
        <v>950</v>
      </c>
      <c r="AA1060" s="580"/>
      <c r="AB1060" s="580"/>
      <c r="AC1060" s="580"/>
      <c r="AD1060" s="581">
        <v>0</v>
      </c>
      <c r="AE1060" s="580"/>
      <c r="AF1060" s="581">
        <v>0</v>
      </c>
      <c r="AG1060" s="580"/>
      <c r="AH1060" s="587"/>
      <c r="AI1060" s="580"/>
      <c r="AJ1060" s="581">
        <v>0</v>
      </c>
    </row>
    <row r="1061" spans="1:36">
      <c r="A1061" s="580"/>
      <c r="B1061" s="580"/>
      <c r="C1061" s="580"/>
      <c r="D1061" s="580" t="s">
        <v>4845</v>
      </c>
      <c r="E1061" s="580"/>
      <c r="F1061" s="580" t="s">
        <v>4820</v>
      </c>
      <c r="G1061" s="580"/>
      <c r="H1061" s="580" t="s">
        <v>2287</v>
      </c>
      <c r="I1061" s="580"/>
      <c r="J1061" s="580" t="s">
        <v>2290</v>
      </c>
      <c r="K1061" s="580"/>
      <c r="L1061" s="580"/>
      <c r="M1061" s="580"/>
      <c r="N1061" s="580"/>
      <c r="O1061" s="580"/>
      <c r="P1061" s="581"/>
      <c r="Q1061" s="580"/>
      <c r="R1061" s="581"/>
      <c r="S1061" s="580"/>
      <c r="T1061" s="581">
        <v>200</v>
      </c>
      <c r="U1061" s="580"/>
      <c r="V1061" s="581">
        <v>60</v>
      </c>
      <c r="W1061" s="580"/>
      <c r="X1061" s="581">
        <v>0</v>
      </c>
      <c r="Y1061" s="580"/>
      <c r="Z1061" s="581">
        <v>140</v>
      </c>
      <c r="AA1061" s="580"/>
      <c r="AB1061" s="580"/>
      <c r="AC1061" s="580"/>
      <c r="AD1061" s="581">
        <v>0</v>
      </c>
      <c r="AE1061" s="580"/>
      <c r="AF1061" s="581">
        <v>0</v>
      </c>
      <c r="AG1061" s="580"/>
      <c r="AH1061" s="587"/>
      <c r="AI1061" s="580"/>
      <c r="AJ1061" s="581">
        <v>0</v>
      </c>
    </row>
    <row r="1062" spans="1:36">
      <c r="A1062" s="580"/>
      <c r="B1062" s="580"/>
      <c r="C1062" s="580"/>
      <c r="D1062" s="580" t="s">
        <v>4846</v>
      </c>
      <c r="E1062" s="580"/>
      <c r="F1062" s="580" t="s">
        <v>4820</v>
      </c>
      <c r="G1062" s="580"/>
      <c r="H1062" s="580" t="s">
        <v>2250</v>
      </c>
      <c r="I1062" s="580"/>
      <c r="J1062" s="580" t="s">
        <v>2254</v>
      </c>
      <c r="K1062" s="580"/>
      <c r="L1062" s="580"/>
      <c r="M1062" s="580"/>
      <c r="N1062" s="580"/>
      <c r="O1062" s="580"/>
      <c r="P1062" s="581"/>
      <c r="Q1062" s="580"/>
      <c r="R1062" s="581"/>
      <c r="S1062" s="580"/>
      <c r="T1062" s="581">
        <v>6450</v>
      </c>
      <c r="U1062" s="580"/>
      <c r="V1062" s="581">
        <v>0</v>
      </c>
      <c r="W1062" s="580"/>
      <c r="X1062" s="581">
        <v>0</v>
      </c>
      <c r="Y1062" s="580"/>
      <c r="Z1062" s="581">
        <v>6450</v>
      </c>
      <c r="AA1062" s="580"/>
      <c r="AB1062" s="580"/>
      <c r="AC1062" s="580"/>
      <c r="AD1062" s="581">
        <v>0</v>
      </c>
      <c r="AE1062" s="580"/>
      <c r="AF1062" s="581">
        <v>0</v>
      </c>
      <c r="AG1062" s="580"/>
      <c r="AH1062" s="587"/>
      <c r="AI1062" s="580"/>
      <c r="AJ1062" s="581">
        <v>327.2</v>
      </c>
    </row>
    <row r="1063" spans="1:36">
      <c r="A1063" s="580"/>
      <c r="B1063" s="580"/>
      <c r="C1063" s="580"/>
      <c r="D1063" s="580" t="s">
        <v>4847</v>
      </c>
      <c r="E1063" s="580"/>
      <c r="F1063" s="580" t="s">
        <v>4820</v>
      </c>
      <c r="G1063" s="580"/>
      <c r="H1063" s="580" t="s">
        <v>4848</v>
      </c>
      <c r="I1063" s="580"/>
      <c r="J1063" s="580" t="s">
        <v>4849</v>
      </c>
      <c r="K1063" s="580"/>
      <c r="L1063" s="580"/>
      <c r="M1063" s="580"/>
      <c r="N1063" s="580"/>
      <c r="O1063" s="580"/>
      <c r="P1063" s="581"/>
      <c r="Q1063" s="580"/>
      <c r="R1063" s="581"/>
      <c r="S1063" s="580"/>
      <c r="T1063" s="581">
        <v>0</v>
      </c>
      <c r="U1063" s="580"/>
      <c r="V1063" s="581">
        <v>0</v>
      </c>
      <c r="W1063" s="580"/>
      <c r="X1063" s="581">
        <v>0</v>
      </c>
      <c r="Y1063" s="580"/>
      <c r="Z1063" s="581">
        <v>0</v>
      </c>
      <c r="AA1063" s="580"/>
      <c r="AB1063" s="580"/>
      <c r="AC1063" s="580"/>
      <c r="AD1063" s="581">
        <v>0</v>
      </c>
      <c r="AE1063" s="580"/>
      <c r="AF1063" s="581">
        <v>0</v>
      </c>
      <c r="AG1063" s="580"/>
      <c r="AH1063" s="587"/>
      <c r="AI1063" s="580"/>
      <c r="AJ1063" s="581">
        <v>0</v>
      </c>
    </row>
    <row r="1064" spans="1:36">
      <c r="A1064" s="580"/>
      <c r="B1064" s="580"/>
      <c r="C1064" s="580"/>
      <c r="D1064" s="580" t="s">
        <v>4850</v>
      </c>
      <c r="E1064" s="580"/>
      <c r="F1064" s="580" t="s">
        <v>4820</v>
      </c>
      <c r="G1064" s="580"/>
      <c r="H1064" s="580" t="s">
        <v>4851</v>
      </c>
      <c r="I1064" s="580"/>
      <c r="J1064" s="580" t="s">
        <v>4852</v>
      </c>
      <c r="K1064" s="580"/>
      <c r="L1064" s="580"/>
      <c r="M1064" s="580"/>
      <c r="N1064" s="580"/>
      <c r="O1064" s="580"/>
      <c r="P1064" s="581"/>
      <c r="Q1064" s="580"/>
      <c r="R1064" s="581"/>
      <c r="S1064" s="580"/>
      <c r="T1064" s="581">
        <v>0</v>
      </c>
      <c r="U1064" s="580"/>
      <c r="V1064" s="581">
        <v>0</v>
      </c>
      <c r="W1064" s="580"/>
      <c r="X1064" s="581">
        <v>0</v>
      </c>
      <c r="Y1064" s="580"/>
      <c r="Z1064" s="581">
        <v>0</v>
      </c>
      <c r="AA1064" s="580"/>
      <c r="AB1064" s="580"/>
      <c r="AC1064" s="580"/>
      <c r="AD1064" s="581">
        <v>0</v>
      </c>
      <c r="AE1064" s="580"/>
      <c r="AF1064" s="581">
        <v>0</v>
      </c>
      <c r="AG1064" s="580"/>
      <c r="AH1064" s="587"/>
      <c r="AI1064" s="580"/>
      <c r="AJ1064" s="581">
        <v>0</v>
      </c>
    </row>
    <row r="1065" spans="1:36">
      <c r="A1065" s="580"/>
      <c r="B1065" s="580"/>
      <c r="C1065" s="580"/>
      <c r="D1065" s="580" t="s">
        <v>4853</v>
      </c>
      <c r="E1065" s="580"/>
      <c r="F1065" s="580" t="s">
        <v>4820</v>
      </c>
      <c r="G1065" s="580"/>
      <c r="H1065" s="580" t="s">
        <v>4854</v>
      </c>
      <c r="I1065" s="580"/>
      <c r="J1065" s="580" t="s">
        <v>4855</v>
      </c>
      <c r="K1065" s="580"/>
      <c r="L1065" s="580"/>
      <c r="M1065" s="580"/>
      <c r="N1065" s="580"/>
      <c r="O1065" s="580"/>
      <c r="P1065" s="581"/>
      <c r="Q1065" s="580"/>
      <c r="R1065" s="581"/>
      <c r="S1065" s="580"/>
      <c r="T1065" s="581">
        <v>0</v>
      </c>
      <c r="U1065" s="580"/>
      <c r="V1065" s="581">
        <v>0</v>
      </c>
      <c r="W1065" s="580"/>
      <c r="X1065" s="581">
        <v>0</v>
      </c>
      <c r="Y1065" s="580"/>
      <c r="Z1065" s="581">
        <v>0</v>
      </c>
      <c r="AA1065" s="580"/>
      <c r="AB1065" s="580"/>
      <c r="AC1065" s="580"/>
      <c r="AD1065" s="581">
        <v>0</v>
      </c>
      <c r="AE1065" s="580"/>
      <c r="AF1065" s="581">
        <v>0</v>
      </c>
      <c r="AG1065" s="580"/>
      <c r="AH1065" s="587"/>
      <c r="AI1065" s="580"/>
      <c r="AJ1065" s="581">
        <v>0</v>
      </c>
    </row>
    <row r="1066" spans="1:36">
      <c r="A1066" s="580"/>
      <c r="B1066" s="580"/>
      <c r="C1066" s="580"/>
      <c r="D1066" s="580" t="s">
        <v>4856</v>
      </c>
      <c r="E1066" s="580"/>
      <c r="F1066" s="580" t="s">
        <v>4820</v>
      </c>
      <c r="G1066" s="580"/>
      <c r="H1066" s="580" t="s">
        <v>4857</v>
      </c>
      <c r="I1066" s="580"/>
      <c r="J1066" s="580" t="s">
        <v>4858</v>
      </c>
      <c r="K1066" s="580"/>
      <c r="L1066" s="580"/>
      <c r="M1066" s="580"/>
      <c r="N1066" s="580"/>
      <c r="O1066" s="580"/>
      <c r="P1066" s="581"/>
      <c r="Q1066" s="580"/>
      <c r="R1066" s="581"/>
      <c r="S1066" s="580"/>
      <c r="T1066" s="581">
        <v>0</v>
      </c>
      <c r="U1066" s="580"/>
      <c r="V1066" s="581">
        <v>0</v>
      </c>
      <c r="W1066" s="580"/>
      <c r="X1066" s="581">
        <v>0</v>
      </c>
      <c r="Y1066" s="580"/>
      <c r="Z1066" s="581">
        <v>0</v>
      </c>
      <c r="AA1066" s="580"/>
      <c r="AB1066" s="580"/>
      <c r="AC1066" s="580"/>
      <c r="AD1066" s="581">
        <v>0</v>
      </c>
      <c r="AE1066" s="580"/>
      <c r="AF1066" s="581">
        <v>0</v>
      </c>
      <c r="AG1066" s="580"/>
      <c r="AH1066" s="587"/>
      <c r="AI1066" s="580"/>
      <c r="AJ1066" s="581">
        <v>0</v>
      </c>
    </row>
    <row r="1067" spans="1:36">
      <c r="A1067" s="580"/>
      <c r="B1067" s="580"/>
      <c r="C1067" s="580"/>
      <c r="D1067" s="580" t="s">
        <v>4859</v>
      </c>
      <c r="E1067" s="580"/>
      <c r="F1067" s="580" t="s">
        <v>4820</v>
      </c>
      <c r="G1067" s="580"/>
      <c r="H1067" s="580" t="s">
        <v>4860</v>
      </c>
      <c r="I1067" s="580"/>
      <c r="J1067" s="580" t="s">
        <v>4861</v>
      </c>
      <c r="K1067" s="580"/>
      <c r="L1067" s="580"/>
      <c r="M1067" s="580"/>
      <c r="N1067" s="580"/>
      <c r="O1067" s="580"/>
      <c r="P1067" s="581"/>
      <c r="Q1067" s="580"/>
      <c r="R1067" s="581"/>
      <c r="S1067" s="580"/>
      <c r="T1067" s="581">
        <v>0</v>
      </c>
      <c r="U1067" s="580"/>
      <c r="V1067" s="581">
        <v>0</v>
      </c>
      <c r="W1067" s="580"/>
      <c r="X1067" s="581">
        <v>0</v>
      </c>
      <c r="Y1067" s="580"/>
      <c r="Z1067" s="581">
        <v>0</v>
      </c>
      <c r="AA1067" s="580"/>
      <c r="AB1067" s="580"/>
      <c r="AC1067" s="580"/>
      <c r="AD1067" s="581">
        <v>0</v>
      </c>
      <c r="AE1067" s="580"/>
      <c r="AF1067" s="581">
        <v>0</v>
      </c>
      <c r="AG1067" s="580"/>
      <c r="AH1067" s="587"/>
      <c r="AI1067" s="580"/>
      <c r="AJ1067" s="581">
        <v>0</v>
      </c>
    </row>
    <row r="1068" spans="1:36">
      <c r="A1068" s="580"/>
      <c r="B1068" s="580"/>
      <c r="C1068" s="580"/>
      <c r="D1068" s="580" t="s">
        <v>4862</v>
      </c>
      <c r="E1068" s="580"/>
      <c r="F1068" s="580" t="s">
        <v>4820</v>
      </c>
      <c r="G1068" s="580"/>
      <c r="H1068" s="580" t="s">
        <v>4863</v>
      </c>
      <c r="I1068" s="580"/>
      <c r="J1068" s="580" t="s">
        <v>4864</v>
      </c>
      <c r="K1068" s="580"/>
      <c r="L1068" s="580"/>
      <c r="M1068" s="580"/>
      <c r="N1068" s="580"/>
      <c r="O1068" s="580"/>
      <c r="P1068" s="581"/>
      <c r="Q1068" s="580"/>
      <c r="R1068" s="581"/>
      <c r="S1068" s="580"/>
      <c r="T1068" s="581">
        <v>0</v>
      </c>
      <c r="U1068" s="580"/>
      <c r="V1068" s="581">
        <v>0</v>
      </c>
      <c r="W1068" s="580"/>
      <c r="X1068" s="581">
        <v>0</v>
      </c>
      <c r="Y1068" s="580"/>
      <c r="Z1068" s="581">
        <v>0</v>
      </c>
      <c r="AA1068" s="580"/>
      <c r="AB1068" s="580"/>
      <c r="AC1068" s="580"/>
      <c r="AD1068" s="581">
        <v>0</v>
      </c>
      <c r="AE1068" s="580"/>
      <c r="AF1068" s="581">
        <v>0</v>
      </c>
      <c r="AG1068" s="580"/>
      <c r="AH1068" s="587"/>
      <c r="AI1068" s="580"/>
      <c r="AJ1068" s="581">
        <v>0</v>
      </c>
    </row>
    <row r="1069" spans="1:36">
      <c r="A1069" s="580"/>
      <c r="B1069" s="580"/>
      <c r="C1069" s="580"/>
      <c r="D1069" s="580" t="s">
        <v>4865</v>
      </c>
      <c r="E1069" s="580"/>
      <c r="F1069" s="580" t="s">
        <v>4820</v>
      </c>
      <c r="G1069" s="580"/>
      <c r="H1069" s="580" t="s">
        <v>4866</v>
      </c>
      <c r="I1069" s="580"/>
      <c r="J1069" s="580" t="s">
        <v>4867</v>
      </c>
      <c r="K1069" s="580"/>
      <c r="L1069" s="580"/>
      <c r="M1069" s="580"/>
      <c r="N1069" s="580"/>
      <c r="O1069" s="580"/>
      <c r="P1069" s="581"/>
      <c r="Q1069" s="580"/>
      <c r="R1069" s="581"/>
      <c r="S1069" s="580"/>
      <c r="T1069" s="581">
        <v>0</v>
      </c>
      <c r="U1069" s="580"/>
      <c r="V1069" s="581">
        <v>0</v>
      </c>
      <c r="W1069" s="580"/>
      <c r="X1069" s="581">
        <v>0</v>
      </c>
      <c r="Y1069" s="580"/>
      <c r="Z1069" s="581">
        <v>0</v>
      </c>
      <c r="AA1069" s="580"/>
      <c r="AB1069" s="580"/>
      <c r="AC1069" s="580"/>
      <c r="AD1069" s="581">
        <v>0</v>
      </c>
      <c r="AE1069" s="580"/>
      <c r="AF1069" s="581">
        <v>0</v>
      </c>
      <c r="AG1069" s="580"/>
      <c r="AH1069" s="587"/>
      <c r="AI1069" s="580"/>
      <c r="AJ1069" s="581">
        <v>0</v>
      </c>
    </row>
    <row r="1070" spans="1:36">
      <c r="A1070" s="580"/>
      <c r="B1070" s="580"/>
      <c r="C1070" s="580"/>
      <c r="D1070" s="580" t="s">
        <v>4868</v>
      </c>
      <c r="E1070" s="580"/>
      <c r="F1070" s="580" t="s">
        <v>4820</v>
      </c>
      <c r="G1070" s="580"/>
      <c r="H1070" s="580" t="s">
        <v>4869</v>
      </c>
      <c r="I1070" s="580"/>
      <c r="J1070" s="580" t="s">
        <v>4870</v>
      </c>
      <c r="K1070" s="580"/>
      <c r="L1070" s="580" t="s">
        <v>4871</v>
      </c>
      <c r="M1070" s="580"/>
      <c r="N1070" s="580"/>
      <c r="O1070" s="580"/>
      <c r="P1070" s="581"/>
      <c r="Q1070" s="580"/>
      <c r="R1070" s="581"/>
      <c r="S1070" s="580"/>
      <c r="T1070" s="581">
        <v>0</v>
      </c>
      <c r="U1070" s="580"/>
      <c r="V1070" s="581">
        <v>0</v>
      </c>
      <c r="W1070" s="580"/>
      <c r="X1070" s="581">
        <v>0</v>
      </c>
      <c r="Y1070" s="580"/>
      <c r="Z1070" s="581">
        <v>0</v>
      </c>
      <c r="AA1070" s="580"/>
      <c r="AB1070" s="580"/>
      <c r="AC1070" s="580"/>
      <c r="AD1070" s="581">
        <v>0</v>
      </c>
      <c r="AE1070" s="580"/>
      <c r="AF1070" s="581">
        <v>0</v>
      </c>
      <c r="AG1070" s="580"/>
      <c r="AH1070" s="587"/>
      <c r="AI1070" s="580"/>
      <c r="AJ1070" s="581">
        <v>0</v>
      </c>
    </row>
    <row r="1071" spans="1:36">
      <c r="A1071" s="580"/>
      <c r="B1071" s="580"/>
      <c r="C1071" s="580"/>
      <c r="D1071" s="580" t="s">
        <v>4872</v>
      </c>
      <c r="E1071" s="580"/>
      <c r="F1071" s="580" t="s">
        <v>4820</v>
      </c>
      <c r="G1071" s="580"/>
      <c r="H1071" s="580" t="s">
        <v>4873</v>
      </c>
      <c r="I1071" s="580"/>
      <c r="J1071" s="580" t="s">
        <v>4874</v>
      </c>
      <c r="K1071" s="580"/>
      <c r="L1071" s="580"/>
      <c r="M1071" s="580"/>
      <c r="N1071" s="580"/>
      <c r="O1071" s="580"/>
      <c r="P1071" s="581"/>
      <c r="Q1071" s="580"/>
      <c r="R1071" s="581"/>
      <c r="S1071" s="580"/>
      <c r="T1071" s="581">
        <v>0</v>
      </c>
      <c r="U1071" s="580"/>
      <c r="V1071" s="581">
        <v>0</v>
      </c>
      <c r="W1071" s="580"/>
      <c r="X1071" s="581">
        <v>0</v>
      </c>
      <c r="Y1071" s="580"/>
      <c r="Z1071" s="581">
        <v>0</v>
      </c>
      <c r="AA1071" s="580"/>
      <c r="AB1071" s="580"/>
      <c r="AC1071" s="580"/>
      <c r="AD1071" s="581">
        <v>0</v>
      </c>
      <c r="AE1071" s="580"/>
      <c r="AF1071" s="581">
        <v>0</v>
      </c>
      <c r="AG1071" s="580"/>
      <c r="AH1071" s="587"/>
      <c r="AI1071" s="580"/>
      <c r="AJ1071" s="581">
        <v>0</v>
      </c>
    </row>
    <row r="1072" spans="1:36">
      <c r="A1072" s="580"/>
      <c r="B1072" s="580"/>
      <c r="C1072" s="580"/>
      <c r="D1072" s="580" t="s">
        <v>4875</v>
      </c>
      <c r="E1072" s="580"/>
      <c r="F1072" s="580" t="s">
        <v>4820</v>
      </c>
      <c r="G1072" s="580"/>
      <c r="H1072" s="580" t="s">
        <v>4876</v>
      </c>
      <c r="I1072" s="580"/>
      <c r="J1072" s="580" t="s">
        <v>4877</v>
      </c>
      <c r="K1072" s="580"/>
      <c r="L1072" s="580"/>
      <c r="M1072" s="580"/>
      <c r="N1072" s="580"/>
      <c r="O1072" s="580"/>
      <c r="P1072" s="581"/>
      <c r="Q1072" s="580"/>
      <c r="R1072" s="581"/>
      <c r="S1072" s="580"/>
      <c r="T1072" s="581">
        <v>0</v>
      </c>
      <c r="U1072" s="580"/>
      <c r="V1072" s="581">
        <v>0</v>
      </c>
      <c r="W1072" s="580"/>
      <c r="X1072" s="581">
        <v>0</v>
      </c>
      <c r="Y1072" s="580"/>
      <c r="Z1072" s="581">
        <v>0</v>
      </c>
      <c r="AA1072" s="580"/>
      <c r="AB1072" s="580"/>
      <c r="AC1072" s="580"/>
      <c r="AD1072" s="581">
        <v>0</v>
      </c>
      <c r="AE1072" s="580"/>
      <c r="AF1072" s="581">
        <v>0</v>
      </c>
      <c r="AG1072" s="580"/>
      <c r="AH1072" s="587"/>
      <c r="AI1072" s="580"/>
      <c r="AJ1072" s="581">
        <v>0</v>
      </c>
    </row>
    <row r="1073" spans="1:36">
      <c r="A1073" s="580"/>
      <c r="B1073" s="580"/>
      <c r="C1073" s="580"/>
      <c r="D1073" s="580" t="s">
        <v>4878</v>
      </c>
      <c r="E1073" s="580"/>
      <c r="F1073" s="580" t="s">
        <v>4820</v>
      </c>
      <c r="G1073" s="580"/>
      <c r="H1073" s="580" t="s">
        <v>4879</v>
      </c>
      <c r="I1073" s="580"/>
      <c r="J1073" s="580" t="s">
        <v>4880</v>
      </c>
      <c r="K1073" s="580"/>
      <c r="L1073" s="580"/>
      <c r="M1073" s="580"/>
      <c r="N1073" s="580"/>
      <c r="O1073" s="580"/>
      <c r="P1073" s="581"/>
      <c r="Q1073" s="580"/>
      <c r="R1073" s="581"/>
      <c r="S1073" s="580"/>
      <c r="T1073" s="581">
        <v>0</v>
      </c>
      <c r="U1073" s="580"/>
      <c r="V1073" s="581">
        <v>0</v>
      </c>
      <c r="W1073" s="580"/>
      <c r="X1073" s="581">
        <v>0</v>
      </c>
      <c r="Y1073" s="580"/>
      <c r="Z1073" s="581">
        <v>0</v>
      </c>
      <c r="AA1073" s="580"/>
      <c r="AB1073" s="580"/>
      <c r="AC1073" s="580"/>
      <c r="AD1073" s="581">
        <v>0</v>
      </c>
      <c r="AE1073" s="580"/>
      <c r="AF1073" s="581">
        <v>0</v>
      </c>
      <c r="AG1073" s="580"/>
      <c r="AH1073" s="587"/>
      <c r="AI1073" s="580"/>
      <c r="AJ1073" s="581">
        <v>0</v>
      </c>
    </row>
    <row r="1074" spans="1:36">
      <c r="A1074" s="580"/>
      <c r="B1074" s="580"/>
      <c r="C1074" s="580"/>
      <c r="D1074" s="580" t="s">
        <v>4881</v>
      </c>
      <c r="E1074" s="580"/>
      <c r="F1074" s="580" t="s">
        <v>4820</v>
      </c>
      <c r="G1074" s="580"/>
      <c r="H1074" s="580" t="s">
        <v>4882</v>
      </c>
      <c r="I1074" s="580"/>
      <c r="J1074" s="580" t="s">
        <v>4883</v>
      </c>
      <c r="K1074" s="580"/>
      <c r="L1074" s="580"/>
      <c r="M1074" s="580"/>
      <c r="N1074" s="580"/>
      <c r="O1074" s="580"/>
      <c r="P1074" s="581"/>
      <c r="Q1074" s="580"/>
      <c r="R1074" s="581"/>
      <c r="S1074" s="580"/>
      <c r="T1074" s="581">
        <v>0</v>
      </c>
      <c r="U1074" s="580"/>
      <c r="V1074" s="581">
        <v>0</v>
      </c>
      <c r="W1074" s="580"/>
      <c r="X1074" s="581">
        <v>0</v>
      </c>
      <c r="Y1074" s="580"/>
      <c r="Z1074" s="581">
        <v>0</v>
      </c>
      <c r="AA1074" s="580"/>
      <c r="AB1074" s="580"/>
      <c r="AC1074" s="580"/>
      <c r="AD1074" s="581">
        <v>0</v>
      </c>
      <c r="AE1074" s="580"/>
      <c r="AF1074" s="581">
        <v>0</v>
      </c>
      <c r="AG1074" s="580"/>
      <c r="AH1074" s="587"/>
      <c r="AI1074" s="580"/>
      <c r="AJ1074" s="581">
        <v>0</v>
      </c>
    </row>
    <row r="1075" spans="1:36">
      <c r="A1075" s="580"/>
      <c r="B1075" s="580"/>
      <c r="C1075" s="580"/>
      <c r="D1075" s="580" t="s">
        <v>4884</v>
      </c>
      <c r="E1075" s="580"/>
      <c r="F1075" s="580" t="s">
        <v>4820</v>
      </c>
      <c r="G1075" s="580"/>
      <c r="H1075" s="580" t="s">
        <v>4885</v>
      </c>
      <c r="I1075" s="580"/>
      <c r="J1075" s="580" t="s">
        <v>4886</v>
      </c>
      <c r="K1075" s="580"/>
      <c r="L1075" s="580"/>
      <c r="M1075" s="580"/>
      <c r="N1075" s="580"/>
      <c r="O1075" s="580"/>
      <c r="P1075" s="581"/>
      <c r="Q1075" s="580"/>
      <c r="R1075" s="581"/>
      <c r="S1075" s="580"/>
      <c r="T1075" s="581">
        <v>0</v>
      </c>
      <c r="U1075" s="580"/>
      <c r="V1075" s="581">
        <v>0</v>
      </c>
      <c r="W1075" s="580"/>
      <c r="X1075" s="581">
        <v>0</v>
      </c>
      <c r="Y1075" s="580"/>
      <c r="Z1075" s="581">
        <v>0</v>
      </c>
      <c r="AA1075" s="580"/>
      <c r="AB1075" s="580"/>
      <c r="AC1075" s="580"/>
      <c r="AD1075" s="581">
        <v>0</v>
      </c>
      <c r="AE1075" s="580"/>
      <c r="AF1075" s="581">
        <v>0</v>
      </c>
      <c r="AG1075" s="580"/>
      <c r="AH1075" s="587"/>
      <c r="AI1075" s="580"/>
      <c r="AJ1075" s="581">
        <v>0</v>
      </c>
    </row>
    <row r="1076" spans="1:36">
      <c r="A1076" s="580"/>
      <c r="B1076" s="580"/>
      <c r="C1076" s="580"/>
      <c r="D1076" s="580" t="s">
        <v>4887</v>
      </c>
      <c r="E1076" s="580"/>
      <c r="F1076" s="580" t="s">
        <v>4820</v>
      </c>
      <c r="G1076" s="580"/>
      <c r="H1076" s="580" t="s">
        <v>4888</v>
      </c>
      <c r="I1076" s="580"/>
      <c r="J1076" s="580" t="s">
        <v>4889</v>
      </c>
      <c r="K1076" s="580"/>
      <c r="L1076" s="580"/>
      <c r="M1076" s="580"/>
      <c r="N1076" s="580"/>
      <c r="O1076" s="580"/>
      <c r="P1076" s="581"/>
      <c r="Q1076" s="580"/>
      <c r="R1076" s="581"/>
      <c r="S1076" s="580"/>
      <c r="T1076" s="581">
        <v>0</v>
      </c>
      <c r="U1076" s="580"/>
      <c r="V1076" s="581">
        <v>0</v>
      </c>
      <c r="W1076" s="580"/>
      <c r="X1076" s="581">
        <v>0</v>
      </c>
      <c r="Y1076" s="580"/>
      <c r="Z1076" s="581">
        <v>0</v>
      </c>
      <c r="AA1076" s="580"/>
      <c r="AB1076" s="580"/>
      <c r="AC1076" s="580"/>
      <c r="AD1076" s="581">
        <v>0</v>
      </c>
      <c r="AE1076" s="580"/>
      <c r="AF1076" s="581">
        <v>0</v>
      </c>
      <c r="AG1076" s="580"/>
      <c r="AH1076" s="587"/>
      <c r="AI1076" s="580"/>
      <c r="AJ1076" s="581">
        <v>0</v>
      </c>
    </row>
    <row r="1077" spans="1:36">
      <c r="A1077" s="580"/>
      <c r="B1077" s="580"/>
      <c r="C1077" s="580"/>
      <c r="D1077" s="580" t="s">
        <v>4890</v>
      </c>
      <c r="E1077" s="580"/>
      <c r="F1077" s="580" t="s">
        <v>4820</v>
      </c>
      <c r="G1077" s="580"/>
      <c r="H1077" s="580" t="s">
        <v>4891</v>
      </c>
      <c r="I1077" s="580"/>
      <c r="J1077" s="580" t="s">
        <v>4892</v>
      </c>
      <c r="K1077" s="580"/>
      <c r="L1077" s="580"/>
      <c r="M1077" s="580"/>
      <c r="N1077" s="580"/>
      <c r="O1077" s="580"/>
      <c r="P1077" s="581"/>
      <c r="Q1077" s="580"/>
      <c r="R1077" s="581"/>
      <c r="S1077" s="580"/>
      <c r="T1077" s="581">
        <v>0</v>
      </c>
      <c r="U1077" s="580"/>
      <c r="V1077" s="581">
        <v>0</v>
      </c>
      <c r="W1077" s="580"/>
      <c r="X1077" s="581">
        <v>0</v>
      </c>
      <c r="Y1077" s="580"/>
      <c r="Z1077" s="581">
        <v>0</v>
      </c>
      <c r="AA1077" s="580"/>
      <c r="AB1077" s="580"/>
      <c r="AC1077" s="580"/>
      <c r="AD1077" s="581">
        <v>0</v>
      </c>
      <c r="AE1077" s="580"/>
      <c r="AF1077" s="581">
        <v>0</v>
      </c>
      <c r="AG1077" s="580"/>
      <c r="AH1077" s="587"/>
      <c r="AI1077" s="580"/>
      <c r="AJ1077" s="581">
        <v>0</v>
      </c>
    </row>
    <row r="1078" spans="1:36">
      <c r="A1078" s="580"/>
      <c r="B1078" s="580"/>
      <c r="C1078" s="580"/>
      <c r="D1078" s="580" t="s">
        <v>4893</v>
      </c>
      <c r="E1078" s="580"/>
      <c r="F1078" s="580" t="s">
        <v>4820</v>
      </c>
      <c r="G1078" s="580"/>
      <c r="H1078" s="580" t="s">
        <v>4894</v>
      </c>
      <c r="I1078" s="580"/>
      <c r="J1078" s="580" t="s">
        <v>4895</v>
      </c>
      <c r="K1078" s="580"/>
      <c r="L1078" s="580"/>
      <c r="M1078" s="580"/>
      <c r="N1078" s="580"/>
      <c r="O1078" s="580"/>
      <c r="P1078" s="581"/>
      <c r="Q1078" s="580"/>
      <c r="R1078" s="581"/>
      <c r="S1078" s="580"/>
      <c r="T1078" s="581">
        <v>0</v>
      </c>
      <c r="U1078" s="580"/>
      <c r="V1078" s="581">
        <v>0</v>
      </c>
      <c r="W1078" s="580"/>
      <c r="X1078" s="581">
        <v>0</v>
      </c>
      <c r="Y1078" s="580"/>
      <c r="Z1078" s="581">
        <v>0</v>
      </c>
      <c r="AA1078" s="580"/>
      <c r="AB1078" s="580"/>
      <c r="AC1078" s="580"/>
      <c r="AD1078" s="581">
        <v>0</v>
      </c>
      <c r="AE1078" s="580"/>
      <c r="AF1078" s="581">
        <v>0</v>
      </c>
      <c r="AG1078" s="580"/>
      <c r="AH1078" s="587"/>
      <c r="AI1078" s="580"/>
      <c r="AJ1078" s="581">
        <v>0</v>
      </c>
    </row>
    <row r="1079" spans="1:36">
      <c r="A1079" s="580"/>
      <c r="B1079" s="580"/>
      <c r="C1079" s="580"/>
      <c r="D1079" s="580" t="s">
        <v>4896</v>
      </c>
      <c r="E1079" s="580"/>
      <c r="F1079" s="580" t="s">
        <v>4820</v>
      </c>
      <c r="G1079" s="580"/>
      <c r="H1079" s="580" t="s">
        <v>4897</v>
      </c>
      <c r="I1079" s="580"/>
      <c r="J1079" s="580" t="s">
        <v>4898</v>
      </c>
      <c r="K1079" s="580"/>
      <c r="L1079" s="580"/>
      <c r="M1079" s="580"/>
      <c r="N1079" s="580"/>
      <c r="O1079" s="580"/>
      <c r="P1079" s="581"/>
      <c r="Q1079" s="580"/>
      <c r="R1079" s="581"/>
      <c r="S1079" s="580"/>
      <c r="T1079" s="581">
        <v>0</v>
      </c>
      <c r="U1079" s="580"/>
      <c r="V1079" s="581">
        <v>0</v>
      </c>
      <c r="W1079" s="580"/>
      <c r="X1079" s="581">
        <v>0</v>
      </c>
      <c r="Y1079" s="580"/>
      <c r="Z1079" s="581">
        <v>0</v>
      </c>
      <c r="AA1079" s="580"/>
      <c r="AB1079" s="580"/>
      <c r="AC1079" s="580"/>
      <c r="AD1079" s="581">
        <v>0</v>
      </c>
      <c r="AE1079" s="580"/>
      <c r="AF1079" s="581">
        <v>0</v>
      </c>
      <c r="AG1079" s="580"/>
      <c r="AH1079" s="587"/>
      <c r="AI1079" s="580"/>
      <c r="AJ1079" s="581">
        <v>0</v>
      </c>
    </row>
    <row r="1080" spans="1:36">
      <c r="A1080" s="580"/>
      <c r="B1080" s="580"/>
      <c r="C1080" s="580"/>
      <c r="D1080" s="580" t="s">
        <v>4899</v>
      </c>
      <c r="E1080" s="580"/>
      <c r="F1080" s="580" t="s">
        <v>4820</v>
      </c>
      <c r="G1080" s="580"/>
      <c r="H1080" s="580" t="s">
        <v>4900</v>
      </c>
      <c r="I1080" s="580"/>
      <c r="J1080" s="580" t="s">
        <v>4901</v>
      </c>
      <c r="K1080" s="580"/>
      <c r="L1080" s="580"/>
      <c r="M1080" s="580"/>
      <c r="N1080" s="580"/>
      <c r="O1080" s="580"/>
      <c r="P1080" s="581"/>
      <c r="Q1080" s="580"/>
      <c r="R1080" s="581"/>
      <c r="S1080" s="580"/>
      <c r="T1080" s="581">
        <v>0</v>
      </c>
      <c r="U1080" s="580"/>
      <c r="V1080" s="581">
        <v>0</v>
      </c>
      <c r="W1080" s="580"/>
      <c r="X1080" s="581">
        <v>0</v>
      </c>
      <c r="Y1080" s="580"/>
      <c r="Z1080" s="581">
        <v>0</v>
      </c>
      <c r="AA1080" s="580"/>
      <c r="AB1080" s="580"/>
      <c r="AC1080" s="580"/>
      <c r="AD1080" s="581">
        <v>0</v>
      </c>
      <c r="AE1080" s="580"/>
      <c r="AF1080" s="581">
        <v>0</v>
      </c>
      <c r="AG1080" s="580"/>
      <c r="AH1080" s="587"/>
      <c r="AI1080" s="580"/>
      <c r="AJ1080" s="581">
        <v>0</v>
      </c>
    </row>
    <row r="1081" spans="1:36">
      <c r="A1081" s="580"/>
      <c r="B1081" s="580"/>
      <c r="C1081" s="580"/>
      <c r="D1081" s="580" t="s">
        <v>4902</v>
      </c>
      <c r="E1081" s="580"/>
      <c r="F1081" s="580" t="s">
        <v>4820</v>
      </c>
      <c r="G1081" s="580"/>
      <c r="H1081" s="580" t="s">
        <v>4903</v>
      </c>
      <c r="I1081" s="580"/>
      <c r="J1081" s="580" t="s">
        <v>4904</v>
      </c>
      <c r="K1081" s="580"/>
      <c r="L1081" s="580"/>
      <c r="M1081" s="580"/>
      <c r="N1081" s="580"/>
      <c r="O1081" s="580"/>
      <c r="P1081" s="581"/>
      <c r="Q1081" s="580"/>
      <c r="R1081" s="581"/>
      <c r="S1081" s="580"/>
      <c r="T1081" s="581">
        <v>0</v>
      </c>
      <c r="U1081" s="580"/>
      <c r="V1081" s="581">
        <v>0</v>
      </c>
      <c r="W1081" s="580"/>
      <c r="X1081" s="581">
        <v>0</v>
      </c>
      <c r="Y1081" s="580"/>
      <c r="Z1081" s="581">
        <v>0</v>
      </c>
      <c r="AA1081" s="580"/>
      <c r="AB1081" s="580"/>
      <c r="AC1081" s="580"/>
      <c r="AD1081" s="581">
        <v>0</v>
      </c>
      <c r="AE1081" s="580"/>
      <c r="AF1081" s="581">
        <v>0</v>
      </c>
      <c r="AG1081" s="580"/>
      <c r="AH1081" s="587"/>
      <c r="AI1081" s="580"/>
      <c r="AJ1081" s="581">
        <v>0</v>
      </c>
    </row>
    <row r="1082" spans="1:36">
      <c r="A1082" s="580"/>
      <c r="B1082" s="580"/>
      <c r="C1082" s="580"/>
      <c r="D1082" s="580" t="s">
        <v>4905</v>
      </c>
      <c r="E1082" s="580"/>
      <c r="F1082" s="580" t="s">
        <v>4820</v>
      </c>
      <c r="G1082" s="580"/>
      <c r="H1082" s="580" t="s">
        <v>4906</v>
      </c>
      <c r="I1082" s="580"/>
      <c r="J1082" s="580" t="s">
        <v>4907</v>
      </c>
      <c r="K1082" s="580"/>
      <c r="L1082" s="580"/>
      <c r="M1082" s="580"/>
      <c r="N1082" s="580"/>
      <c r="O1082" s="580"/>
      <c r="P1082" s="581"/>
      <c r="Q1082" s="580"/>
      <c r="R1082" s="581"/>
      <c r="S1082" s="580"/>
      <c r="T1082" s="581">
        <v>0</v>
      </c>
      <c r="U1082" s="580"/>
      <c r="V1082" s="581">
        <v>0</v>
      </c>
      <c r="W1082" s="580"/>
      <c r="X1082" s="581">
        <v>0</v>
      </c>
      <c r="Y1082" s="580"/>
      <c r="Z1082" s="581">
        <v>0</v>
      </c>
      <c r="AA1082" s="580"/>
      <c r="AB1082" s="580"/>
      <c r="AC1082" s="580"/>
      <c r="AD1082" s="581">
        <v>0</v>
      </c>
      <c r="AE1082" s="580"/>
      <c r="AF1082" s="581">
        <v>0</v>
      </c>
      <c r="AG1082" s="580"/>
      <c r="AH1082" s="587"/>
      <c r="AI1082" s="580"/>
      <c r="AJ1082" s="581">
        <v>0</v>
      </c>
    </row>
    <row r="1083" spans="1:36">
      <c r="A1083" s="580"/>
      <c r="B1083" s="580"/>
      <c r="C1083" s="580"/>
      <c r="D1083" s="580" t="s">
        <v>4908</v>
      </c>
      <c r="E1083" s="580"/>
      <c r="F1083" s="580" t="s">
        <v>4820</v>
      </c>
      <c r="G1083" s="580"/>
      <c r="H1083" s="580" t="s">
        <v>4909</v>
      </c>
      <c r="I1083" s="580"/>
      <c r="J1083" s="580" t="s">
        <v>4910</v>
      </c>
      <c r="K1083" s="580"/>
      <c r="L1083" s="580"/>
      <c r="M1083" s="580"/>
      <c r="N1083" s="580"/>
      <c r="O1083" s="580"/>
      <c r="P1083" s="581"/>
      <c r="Q1083" s="580"/>
      <c r="R1083" s="581"/>
      <c r="S1083" s="580"/>
      <c r="T1083" s="581">
        <v>0</v>
      </c>
      <c r="U1083" s="580"/>
      <c r="V1083" s="581">
        <v>0</v>
      </c>
      <c r="W1083" s="580"/>
      <c r="X1083" s="581">
        <v>0</v>
      </c>
      <c r="Y1083" s="580"/>
      <c r="Z1083" s="581">
        <v>0</v>
      </c>
      <c r="AA1083" s="580"/>
      <c r="AB1083" s="580"/>
      <c r="AC1083" s="580"/>
      <c r="AD1083" s="581">
        <v>0</v>
      </c>
      <c r="AE1083" s="580"/>
      <c r="AF1083" s="581">
        <v>0</v>
      </c>
      <c r="AG1083" s="580"/>
      <c r="AH1083" s="587"/>
      <c r="AI1083" s="580"/>
      <c r="AJ1083" s="581">
        <v>0</v>
      </c>
    </row>
    <row r="1084" spans="1:36">
      <c r="A1084" s="580"/>
      <c r="B1084" s="580"/>
      <c r="C1084" s="580"/>
      <c r="D1084" s="580" t="s">
        <v>4911</v>
      </c>
      <c r="E1084" s="580"/>
      <c r="F1084" s="580" t="s">
        <v>4820</v>
      </c>
      <c r="G1084" s="580"/>
      <c r="H1084" s="580" t="s">
        <v>4912</v>
      </c>
      <c r="I1084" s="580"/>
      <c r="J1084" s="580" t="s">
        <v>4913</v>
      </c>
      <c r="K1084" s="580"/>
      <c r="L1084" s="580"/>
      <c r="M1084" s="580"/>
      <c r="N1084" s="580"/>
      <c r="O1084" s="580"/>
      <c r="P1084" s="581"/>
      <c r="Q1084" s="580"/>
      <c r="R1084" s="581"/>
      <c r="S1084" s="580"/>
      <c r="T1084" s="581">
        <v>0</v>
      </c>
      <c r="U1084" s="580"/>
      <c r="V1084" s="581">
        <v>0</v>
      </c>
      <c r="W1084" s="580"/>
      <c r="X1084" s="581">
        <v>0</v>
      </c>
      <c r="Y1084" s="580"/>
      <c r="Z1084" s="581">
        <v>0</v>
      </c>
      <c r="AA1084" s="580"/>
      <c r="AB1084" s="580"/>
      <c r="AC1084" s="580"/>
      <c r="AD1084" s="581">
        <v>0</v>
      </c>
      <c r="AE1084" s="580"/>
      <c r="AF1084" s="581">
        <v>0</v>
      </c>
      <c r="AG1084" s="580"/>
      <c r="AH1084" s="587"/>
      <c r="AI1084" s="580"/>
      <c r="AJ1084" s="581">
        <v>0</v>
      </c>
    </row>
    <row r="1085" spans="1:36">
      <c r="A1085" s="580"/>
      <c r="B1085" s="580"/>
      <c r="C1085" s="580"/>
      <c r="D1085" s="580" t="s">
        <v>4914</v>
      </c>
      <c r="E1085" s="580"/>
      <c r="F1085" s="580" t="s">
        <v>4820</v>
      </c>
      <c r="G1085" s="580"/>
      <c r="H1085" s="580" t="s">
        <v>4915</v>
      </c>
      <c r="I1085" s="580"/>
      <c r="J1085" s="580" t="s">
        <v>4916</v>
      </c>
      <c r="K1085" s="580"/>
      <c r="L1085" s="580"/>
      <c r="M1085" s="580"/>
      <c r="N1085" s="580"/>
      <c r="O1085" s="580"/>
      <c r="P1085" s="581"/>
      <c r="Q1085" s="580"/>
      <c r="R1085" s="581"/>
      <c r="S1085" s="580"/>
      <c r="T1085" s="581">
        <v>0</v>
      </c>
      <c r="U1085" s="580"/>
      <c r="V1085" s="581">
        <v>0</v>
      </c>
      <c r="W1085" s="580"/>
      <c r="X1085" s="581">
        <v>0</v>
      </c>
      <c r="Y1085" s="580"/>
      <c r="Z1085" s="581">
        <v>0</v>
      </c>
      <c r="AA1085" s="580"/>
      <c r="AB1085" s="580"/>
      <c r="AC1085" s="580"/>
      <c r="AD1085" s="581">
        <v>0</v>
      </c>
      <c r="AE1085" s="580"/>
      <c r="AF1085" s="581">
        <v>0</v>
      </c>
      <c r="AG1085" s="580"/>
      <c r="AH1085" s="587"/>
      <c r="AI1085" s="580"/>
      <c r="AJ1085" s="581">
        <v>0</v>
      </c>
    </row>
    <row r="1086" spans="1:36">
      <c r="A1086" s="580"/>
      <c r="B1086" s="580"/>
      <c r="C1086" s="580"/>
      <c r="D1086" s="580" t="s">
        <v>4917</v>
      </c>
      <c r="E1086" s="580"/>
      <c r="F1086" s="580" t="s">
        <v>4820</v>
      </c>
      <c r="G1086" s="580"/>
      <c r="H1086" s="580" t="s">
        <v>4918</v>
      </c>
      <c r="I1086" s="580"/>
      <c r="J1086" s="580" t="s">
        <v>4919</v>
      </c>
      <c r="K1086" s="580"/>
      <c r="L1086" s="580"/>
      <c r="M1086" s="580"/>
      <c r="N1086" s="580"/>
      <c r="O1086" s="580"/>
      <c r="P1086" s="581"/>
      <c r="Q1086" s="580"/>
      <c r="R1086" s="581"/>
      <c r="S1086" s="580"/>
      <c r="T1086" s="581">
        <v>0</v>
      </c>
      <c r="U1086" s="580"/>
      <c r="V1086" s="581">
        <v>0</v>
      </c>
      <c r="W1086" s="580"/>
      <c r="X1086" s="581">
        <v>0</v>
      </c>
      <c r="Y1086" s="580"/>
      <c r="Z1086" s="581">
        <v>0</v>
      </c>
      <c r="AA1086" s="580"/>
      <c r="AB1086" s="580"/>
      <c r="AC1086" s="580"/>
      <c r="AD1086" s="581">
        <v>0</v>
      </c>
      <c r="AE1086" s="580"/>
      <c r="AF1086" s="581">
        <v>0</v>
      </c>
      <c r="AG1086" s="580"/>
      <c r="AH1086" s="587"/>
      <c r="AI1086" s="580"/>
      <c r="AJ1086" s="581">
        <v>0</v>
      </c>
    </row>
    <row r="1087" spans="1:36">
      <c r="A1087" s="580"/>
      <c r="B1087" s="580"/>
      <c r="C1087" s="580"/>
      <c r="D1087" s="580" t="s">
        <v>4920</v>
      </c>
      <c r="E1087" s="580"/>
      <c r="F1087" s="580" t="s">
        <v>4820</v>
      </c>
      <c r="G1087" s="580"/>
      <c r="H1087" s="580" t="s">
        <v>4921</v>
      </c>
      <c r="I1087" s="580"/>
      <c r="J1087" s="580" t="s">
        <v>4922</v>
      </c>
      <c r="K1087" s="580"/>
      <c r="L1087" s="580"/>
      <c r="M1087" s="580"/>
      <c r="N1087" s="580"/>
      <c r="O1087" s="580"/>
      <c r="P1087" s="581"/>
      <c r="Q1087" s="580"/>
      <c r="R1087" s="581"/>
      <c r="S1087" s="580"/>
      <c r="T1087" s="581">
        <v>0</v>
      </c>
      <c r="U1087" s="580"/>
      <c r="V1087" s="581">
        <v>0</v>
      </c>
      <c r="W1087" s="580"/>
      <c r="X1087" s="581">
        <v>0</v>
      </c>
      <c r="Y1087" s="580"/>
      <c r="Z1087" s="581">
        <v>0</v>
      </c>
      <c r="AA1087" s="580"/>
      <c r="AB1087" s="580"/>
      <c r="AC1087" s="580"/>
      <c r="AD1087" s="581">
        <v>0</v>
      </c>
      <c r="AE1087" s="580"/>
      <c r="AF1087" s="581">
        <v>0</v>
      </c>
      <c r="AG1087" s="580"/>
      <c r="AH1087" s="587"/>
      <c r="AI1087" s="580"/>
      <c r="AJ1087" s="581">
        <v>0</v>
      </c>
    </row>
    <row r="1088" spans="1:36">
      <c r="A1088" s="580"/>
      <c r="B1088" s="580"/>
      <c r="C1088" s="580"/>
      <c r="D1088" s="580" t="s">
        <v>4923</v>
      </c>
      <c r="E1088" s="580"/>
      <c r="F1088" s="580" t="s">
        <v>4820</v>
      </c>
      <c r="G1088" s="580"/>
      <c r="H1088" s="580" t="s">
        <v>4924</v>
      </c>
      <c r="I1088" s="580"/>
      <c r="J1088" s="580" t="s">
        <v>4925</v>
      </c>
      <c r="K1088" s="580"/>
      <c r="L1088" s="580"/>
      <c r="M1088" s="580"/>
      <c r="N1088" s="580"/>
      <c r="O1088" s="580"/>
      <c r="P1088" s="581"/>
      <c r="Q1088" s="580"/>
      <c r="R1088" s="581"/>
      <c r="S1088" s="580"/>
      <c r="T1088" s="581">
        <v>0</v>
      </c>
      <c r="U1088" s="580"/>
      <c r="V1088" s="581">
        <v>0</v>
      </c>
      <c r="W1088" s="580"/>
      <c r="X1088" s="581">
        <v>0</v>
      </c>
      <c r="Y1088" s="580"/>
      <c r="Z1088" s="581">
        <v>0</v>
      </c>
      <c r="AA1088" s="580"/>
      <c r="AB1088" s="580"/>
      <c r="AC1088" s="580"/>
      <c r="AD1088" s="581">
        <v>0</v>
      </c>
      <c r="AE1088" s="580"/>
      <c r="AF1088" s="581">
        <v>0</v>
      </c>
      <c r="AG1088" s="580"/>
      <c r="AH1088" s="587"/>
      <c r="AI1088" s="580"/>
      <c r="AJ1088" s="581">
        <v>0</v>
      </c>
    </row>
    <row r="1089" spans="1:36">
      <c r="A1089" s="580"/>
      <c r="B1089" s="580"/>
      <c r="C1089" s="580"/>
      <c r="D1089" s="580" t="s">
        <v>4926</v>
      </c>
      <c r="E1089" s="580"/>
      <c r="F1089" s="580" t="s">
        <v>4820</v>
      </c>
      <c r="G1089" s="580"/>
      <c r="H1089" s="580" t="s">
        <v>4927</v>
      </c>
      <c r="I1089" s="580"/>
      <c r="J1089" s="580" t="s">
        <v>4928</v>
      </c>
      <c r="K1089" s="580"/>
      <c r="L1089" s="580"/>
      <c r="M1089" s="580"/>
      <c r="N1089" s="580"/>
      <c r="O1089" s="580"/>
      <c r="P1089" s="581"/>
      <c r="Q1089" s="580"/>
      <c r="R1089" s="581"/>
      <c r="S1089" s="580"/>
      <c r="T1089" s="581">
        <v>0</v>
      </c>
      <c r="U1089" s="580"/>
      <c r="V1089" s="581">
        <v>0</v>
      </c>
      <c r="W1089" s="580"/>
      <c r="X1089" s="581">
        <v>0</v>
      </c>
      <c r="Y1089" s="580"/>
      <c r="Z1089" s="581">
        <v>0</v>
      </c>
      <c r="AA1089" s="580"/>
      <c r="AB1089" s="580"/>
      <c r="AC1089" s="580"/>
      <c r="AD1089" s="581">
        <v>0</v>
      </c>
      <c r="AE1089" s="580"/>
      <c r="AF1089" s="581">
        <v>0</v>
      </c>
      <c r="AG1089" s="580"/>
      <c r="AH1089" s="587"/>
      <c r="AI1089" s="580"/>
      <c r="AJ1089" s="581">
        <v>0</v>
      </c>
    </row>
    <row r="1090" spans="1:36">
      <c r="A1090" s="580"/>
      <c r="B1090" s="580"/>
      <c r="C1090" s="580"/>
      <c r="D1090" s="580" t="s">
        <v>4929</v>
      </c>
      <c r="E1090" s="580"/>
      <c r="F1090" s="580" t="s">
        <v>4820</v>
      </c>
      <c r="G1090" s="580"/>
      <c r="H1090" s="580" t="s">
        <v>4930</v>
      </c>
      <c r="I1090" s="580"/>
      <c r="J1090" s="580" t="s">
        <v>4931</v>
      </c>
      <c r="K1090" s="580"/>
      <c r="L1090" s="580"/>
      <c r="M1090" s="580"/>
      <c r="N1090" s="580"/>
      <c r="O1090" s="580"/>
      <c r="P1090" s="581"/>
      <c r="Q1090" s="580"/>
      <c r="R1090" s="581"/>
      <c r="S1090" s="580"/>
      <c r="T1090" s="581">
        <v>0</v>
      </c>
      <c r="U1090" s="580"/>
      <c r="V1090" s="581">
        <v>0</v>
      </c>
      <c r="W1090" s="580"/>
      <c r="X1090" s="581">
        <v>0</v>
      </c>
      <c r="Y1090" s="580"/>
      <c r="Z1090" s="581">
        <v>0</v>
      </c>
      <c r="AA1090" s="580"/>
      <c r="AB1090" s="580"/>
      <c r="AC1090" s="580"/>
      <c r="AD1090" s="581">
        <v>0</v>
      </c>
      <c r="AE1090" s="580"/>
      <c r="AF1090" s="581">
        <v>0</v>
      </c>
      <c r="AG1090" s="580"/>
      <c r="AH1090" s="587"/>
      <c r="AI1090" s="580"/>
      <c r="AJ1090" s="581">
        <v>0</v>
      </c>
    </row>
    <row r="1091" spans="1:36">
      <c r="A1091" s="580"/>
      <c r="B1091" s="580"/>
      <c r="C1091" s="580"/>
      <c r="D1091" s="580" t="s">
        <v>4932</v>
      </c>
      <c r="E1091" s="580"/>
      <c r="F1091" s="580" t="s">
        <v>4820</v>
      </c>
      <c r="G1091" s="580"/>
      <c r="H1091" s="580" t="s">
        <v>4933</v>
      </c>
      <c r="I1091" s="580"/>
      <c r="J1091" s="580" t="s">
        <v>4934</v>
      </c>
      <c r="K1091" s="580"/>
      <c r="L1091" s="580"/>
      <c r="M1091" s="580"/>
      <c r="N1091" s="580"/>
      <c r="O1091" s="580"/>
      <c r="P1091" s="581"/>
      <c r="Q1091" s="580"/>
      <c r="R1091" s="581"/>
      <c r="S1091" s="580"/>
      <c r="T1091" s="581">
        <v>0</v>
      </c>
      <c r="U1091" s="580"/>
      <c r="V1091" s="581">
        <v>0</v>
      </c>
      <c r="W1091" s="580"/>
      <c r="X1091" s="581">
        <v>0</v>
      </c>
      <c r="Y1091" s="580"/>
      <c r="Z1091" s="581">
        <v>0</v>
      </c>
      <c r="AA1091" s="580"/>
      <c r="AB1091" s="580"/>
      <c r="AC1091" s="580"/>
      <c r="AD1091" s="581">
        <v>0</v>
      </c>
      <c r="AE1091" s="580"/>
      <c r="AF1091" s="581">
        <v>0</v>
      </c>
      <c r="AG1091" s="580"/>
      <c r="AH1091" s="587"/>
      <c r="AI1091" s="580"/>
      <c r="AJ1091" s="581">
        <v>0</v>
      </c>
    </row>
    <row r="1092" spans="1:36">
      <c r="A1092" s="580"/>
      <c r="B1092" s="580"/>
      <c r="C1092" s="580"/>
      <c r="D1092" s="580" t="s">
        <v>4935</v>
      </c>
      <c r="E1092" s="580"/>
      <c r="F1092" s="580" t="s">
        <v>4820</v>
      </c>
      <c r="G1092" s="580"/>
      <c r="H1092" s="580" t="s">
        <v>4936</v>
      </c>
      <c r="I1092" s="580"/>
      <c r="J1092" s="580" t="s">
        <v>4937</v>
      </c>
      <c r="K1092" s="580"/>
      <c r="L1092" s="580"/>
      <c r="M1092" s="580"/>
      <c r="N1092" s="580"/>
      <c r="O1092" s="580"/>
      <c r="P1092" s="581"/>
      <c r="Q1092" s="580"/>
      <c r="R1092" s="581"/>
      <c r="S1092" s="580"/>
      <c r="T1092" s="581">
        <v>0</v>
      </c>
      <c r="U1092" s="580"/>
      <c r="V1092" s="581">
        <v>0</v>
      </c>
      <c r="W1092" s="580"/>
      <c r="X1092" s="581">
        <v>0</v>
      </c>
      <c r="Y1092" s="580"/>
      <c r="Z1092" s="581">
        <v>0</v>
      </c>
      <c r="AA1092" s="580"/>
      <c r="AB1092" s="580"/>
      <c r="AC1092" s="580"/>
      <c r="AD1092" s="581">
        <v>0</v>
      </c>
      <c r="AE1092" s="580"/>
      <c r="AF1092" s="581">
        <v>0</v>
      </c>
      <c r="AG1092" s="580"/>
      <c r="AH1092" s="587"/>
      <c r="AI1092" s="580"/>
      <c r="AJ1092" s="581">
        <v>0</v>
      </c>
    </row>
    <row r="1093" spans="1:36">
      <c r="A1093" s="580"/>
      <c r="B1093" s="580"/>
      <c r="C1093" s="580"/>
      <c r="D1093" s="580" t="s">
        <v>4938</v>
      </c>
      <c r="E1093" s="580"/>
      <c r="F1093" s="580" t="s">
        <v>4820</v>
      </c>
      <c r="G1093" s="580"/>
      <c r="H1093" s="580" t="s">
        <v>4939</v>
      </c>
      <c r="I1093" s="580"/>
      <c r="J1093" s="580" t="s">
        <v>4940</v>
      </c>
      <c r="K1093" s="580"/>
      <c r="L1093" s="580"/>
      <c r="M1093" s="580"/>
      <c r="N1093" s="580"/>
      <c r="O1093" s="580"/>
      <c r="P1093" s="581"/>
      <c r="Q1093" s="580"/>
      <c r="R1093" s="581"/>
      <c r="S1093" s="580"/>
      <c r="T1093" s="581">
        <v>0</v>
      </c>
      <c r="U1093" s="580"/>
      <c r="V1093" s="581">
        <v>0</v>
      </c>
      <c r="W1093" s="580"/>
      <c r="X1093" s="581">
        <v>0</v>
      </c>
      <c r="Y1093" s="580"/>
      <c r="Z1093" s="581">
        <v>0</v>
      </c>
      <c r="AA1093" s="580"/>
      <c r="AB1093" s="580"/>
      <c r="AC1093" s="580"/>
      <c r="AD1093" s="581">
        <v>0</v>
      </c>
      <c r="AE1093" s="580"/>
      <c r="AF1093" s="581">
        <v>0</v>
      </c>
      <c r="AG1093" s="580"/>
      <c r="AH1093" s="587"/>
      <c r="AI1093" s="580"/>
      <c r="AJ1093" s="581">
        <v>0</v>
      </c>
    </row>
    <row r="1094" spans="1:36">
      <c r="A1094" s="580"/>
      <c r="B1094" s="580"/>
      <c r="C1094" s="580"/>
      <c r="D1094" s="580" t="s">
        <v>4941</v>
      </c>
      <c r="E1094" s="580"/>
      <c r="F1094" s="580" t="s">
        <v>4820</v>
      </c>
      <c r="G1094" s="580"/>
      <c r="H1094" s="580" t="s">
        <v>4942</v>
      </c>
      <c r="I1094" s="580"/>
      <c r="J1094" s="580" t="s">
        <v>4943</v>
      </c>
      <c r="K1094" s="580"/>
      <c r="L1094" s="580"/>
      <c r="M1094" s="580"/>
      <c r="N1094" s="580"/>
      <c r="O1094" s="580"/>
      <c r="P1094" s="581"/>
      <c r="Q1094" s="580"/>
      <c r="R1094" s="581"/>
      <c r="S1094" s="580"/>
      <c r="T1094" s="581">
        <v>0</v>
      </c>
      <c r="U1094" s="580"/>
      <c r="V1094" s="581">
        <v>0</v>
      </c>
      <c r="W1094" s="580"/>
      <c r="X1094" s="581">
        <v>0</v>
      </c>
      <c r="Y1094" s="580"/>
      <c r="Z1094" s="581">
        <v>0</v>
      </c>
      <c r="AA1094" s="580"/>
      <c r="AB1094" s="580"/>
      <c r="AC1094" s="580"/>
      <c r="AD1094" s="581">
        <v>0</v>
      </c>
      <c r="AE1094" s="580"/>
      <c r="AF1094" s="581">
        <v>0</v>
      </c>
      <c r="AG1094" s="580"/>
      <c r="AH1094" s="587"/>
      <c r="AI1094" s="580"/>
      <c r="AJ1094" s="581">
        <v>0</v>
      </c>
    </row>
    <row r="1095" spans="1:36">
      <c r="A1095" s="580"/>
      <c r="B1095" s="580"/>
      <c r="C1095" s="580"/>
      <c r="D1095" s="580" t="s">
        <v>4944</v>
      </c>
      <c r="E1095" s="580"/>
      <c r="F1095" s="580" t="s">
        <v>4820</v>
      </c>
      <c r="G1095" s="580"/>
      <c r="H1095" s="580" t="s">
        <v>4945</v>
      </c>
      <c r="I1095" s="580"/>
      <c r="J1095" s="580" t="s">
        <v>4946</v>
      </c>
      <c r="K1095" s="580"/>
      <c r="L1095" s="580"/>
      <c r="M1095" s="580"/>
      <c r="N1095" s="580"/>
      <c r="O1095" s="580"/>
      <c r="P1095" s="581"/>
      <c r="Q1095" s="580"/>
      <c r="R1095" s="581"/>
      <c r="S1095" s="580"/>
      <c r="T1095" s="581">
        <v>0</v>
      </c>
      <c r="U1095" s="580"/>
      <c r="V1095" s="581">
        <v>0</v>
      </c>
      <c r="W1095" s="580"/>
      <c r="X1095" s="581">
        <v>0</v>
      </c>
      <c r="Y1095" s="580"/>
      <c r="Z1095" s="581">
        <v>0</v>
      </c>
      <c r="AA1095" s="580"/>
      <c r="AB1095" s="580"/>
      <c r="AC1095" s="580"/>
      <c r="AD1095" s="581">
        <v>0</v>
      </c>
      <c r="AE1095" s="580"/>
      <c r="AF1095" s="581">
        <v>0</v>
      </c>
      <c r="AG1095" s="580"/>
      <c r="AH1095" s="587"/>
      <c r="AI1095" s="580"/>
      <c r="AJ1095" s="581">
        <v>0</v>
      </c>
    </row>
    <row r="1096" spans="1:36">
      <c r="A1096" s="580"/>
      <c r="B1096" s="580"/>
      <c r="C1096" s="580"/>
      <c r="D1096" s="580" t="s">
        <v>4947</v>
      </c>
      <c r="E1096" s="580"/>
      <c r="F1096" s="580" t="s">
        <v>4820</v>
      </c>
      <c r="G1096" s="580"/>
      <c r="H1096" s="580" t="s">
        <v>4948</v>
      </c>
      <c r="I1096" s="580"/>
      <c r="J1096" s="580" t="s">
        <v>4949</v>
      </c>
      <c r="K1096" s="580"/>
      <c r="L1096" s="580"/>
      <c r="M1096" s="580"/>
      <c r="N1096" s="580"/>
      <c r="O1096" s="580"/>
      <c r="P1096" s="581"/>
      <c r="Q1096" s="580"/>
      <c r="R1096" s="581"/>
      <c r="S1096" s="580"/>
      <c r="T1096" s="581">
        <v>0</v>
      </c>
      <c r="U1096" s="580"/>
      <c r="V1096" s="581">
        <v>0</v>
      </c>
      <c r="W1096" s="580"/>
      <c r="X1096" s="581">
        <v>0</v>
      </c>
      <c r="Y1096" s="580"/>
      <c r="Z1096" s="581">
        <v>0</v>
      </c>
      <c r="AA1096" s="580"/>
      <c r="AB1096" s="580"/>
      <c r="AC1096" s="580"/>
      <c r="AD1096" s="581">
        <v>0</v>
      </c>
      <c r="AE1096" s="580"/>
      <c r="AF1096" s="581">
        <v>0</v>
      </c>
      <c r="AG1096" s="580"/>
      <c r="AH1096" s="587"/>
      <c r="AI1096" s="580"/>
      <c r="AJ1096" s="581">
        <v>0</v>
      </c>
    </row>
    <row r="1097" spans="1:36">
      <c r="A1097" s="580"/>
      <c r="B1097" s="580"/>
      <c r="C1097" s="580"/>
      <c r="D1097" s="580" t="s">
        <v>4950</v>
      </c>
      <c r="E1097" s="580"/>
      <c r="F1097" s="580" t="s">
        <v>4820</v>
      </c>
      <c r="G1097" s="580"/>
      <c r="H1097" s="580" t="s">
        <v>4951</v>
      </c>
      <c r="I1097" s="580"/>
      <c r="J1097" s="580" t="s">
        <v>4952</v>
      </c>
      <c r="K1097" s="580"/>
      <c r="L1097" s="580"/>
      <c r="M1097" s="580"/>
      <c r="N1097" s="580"/>
      <c r="O1097" s="580"/>
      <c r="P1097" s="581"/>
      <c r="Q1097" s="580"/>
      <c r="R1097" s="581"/>
      <c r="S1097" s="580"/>
      <c r="T1097" s="581">
        <v>0</v>
      </c>
      <c r="U1097" s="580"/>
      <c r="V1097" s="581">
        <v>0</v>
      </c>
      <c r="W1097" s="580"/>
      <c r="X1097" s="581">
        <v>0</v>
      </c>
      <c r="Y1097" s="580"/>
      <c r="Z1097" s="581">
        <v>0</v>
      </c>
      <c r="AA1097" s="580"/>
      <c r="AB1097" s="580"/>
      <c r="AC1097" s="580"/>
      <c r="AD1097" s="581">
        <v>0</v>
      </c>
      <c r="AE1097" s="580"/>
      <c r="AF1097" s="581">
        <v>0</v>
      </c>
      <c r="AG1097" s="580"/>
      <c r="AH1097" s="587"/>
      <c r="AI1097" s="580"/>
      <c r="AJ1097" s="581">
        <v>0</v>
      </c>
    </row>
    <row r="1098" spans="1:36">
      <c r="A1098" s="580"/>
      <c r="B1098" s="580"/>
      <c r="C1098" s="580"/>
      <c r="D1098" s="580" t="s">
        <v>4953</v>
      </c>
      <c r="E1098" s="580"/>
      <c r="F1098" s="580" t="s">
        <v>4820</v>
      </c>
      <c r="G1098" s="580"/>
      <c r="H1098" s="580" t="s">
        <v>4954</v>
      </c>
      <c r="I1098" s="580"/>
      <c r="J1098" s="580" t="s">
        <v>4955</v>
      </c>
      <c r="K1098" s="580"/>
      <c r="L1098" s="580"/>
      <c r="M1098" s="580"/>
      <c r="N1098" s="580"/>
      <c r="O1098" s="580"/>
      <c r="P1098" s="581"/>
      <c r="Q1098" s="580"/>
      <c r="R1098" s="581"/>
      <c r="S1098" s="580"/>
      <c r="T1098" s="581">
        <v>0</v>
      </c>
      <c r="U1098" s="580"/>
      <c r="V1098" s="581">
        <v>0</v>
      </c>
      <c r="W1098" s="580"/>
      <c r="X1098" s="581">
        <v>0</v>
      </c>
      <c r="Y1098" s="580"/>
      <c r="Z1098" s="581">
        <v>0</v>
      </c>
      <c r="AA1098" s="580"/>
      <c r="AB1098" s="580"/>
      <c r="AC1098" s="580"/>
      <c r="AD1098" s="581">
        <v>0</v>
      </c>
      <c r="AE1098" s="580"/>
      <c r="AF1098" s="581">
        <v>0</v>
      </c>
      <c r="AG1098" s="580"/>
      <c r="AH1098" s="587"/>
      <c r="AI1098" s="580"/>
      <c r="AJ1098" s="581">
        <v>0</v>
      </c>
    </row>
    <row r="1099" spans="1:36">
      <c r="A1099" s="580"/>
      <c r="B1099" s="580"/>
      <c r="C1099" s="580"/>
      <c r="D1099" s="580" t="s">
        <v>4956</v>
      </c>
      <c r="E1099" s="580"/>
      <c r="F1099" s="580" t="s">
        <v>4820</v>
      </c>
      <c r="G1099" s="580"/>
      <c r="H1099" s="580" t="s">
        <v>4957</v>
      </c>
      <c r="I1099" s="580"/>
      <c r="J1099" s="580" t="s">
        <v>4958</v>
      </c>
      <c r="K1099" s="580"/>
      <c r="L1099" s="580"/>
      <c r="M1099" s="580"/>
      <c r="N1099" s="580"/>
      <c r="O1099" s="580"/>
      <c r="P1099" s="581"/>
      <c r="Q1099" s="580"/>
      <c r="R1099" s="581"/>
      <c r="S1099" s="580"/>
      <c r="T1099" s="581">
        <v>0</v>
      </c>
      <c r="U1099" s="580"/>
      <c r="V1099" s="581">
        <v>0</v>
      </c>
      <c r="W1099" s="580"/>
      <c r="X1099" s="581">
        <v>0</v>
      </c>
      <c r="Y1099" s="580"/>
      <c r="Z1099" s="581">
        <v>0</v>
      </c>
      <c r="AA1099" s="580"/>
      <c r="AB1099" s="580"/>
      <c r="AC1099" s="580"/>
      <c r="AD1099" s="581">
        <v>0</v>
      </c>
      <c r="AE1099" s="580"/>
      <c r="AF1099" s="581">
        <v>0</v>
      </c>
      <c r="AG1099" s="580"/>
      <c r="AH1099" s="587"/>
      <c r="AI1099" s="580"/>
      <c r="AJ1099" s="581">
        <v>0</v>
      </c>
    </row>
    <row r="1100" spans="1:36">
      <c r="A1100" s="580"/>
      <c r="B1100" s="580"/>
      <c r="C1100" s="580"/>
      <c r="D1100" s="580" t="s">
        <v>4959</v>
      </c>
      <c r="E1100" s="580"/>
      <c r="F1100" s="580" t="s">
        <v>4820</v>
      </c>
      <c r="G1100" s="580"/>
      <c r="H1100" s="580" t="s">
        <v>4960</v>
      </c>
      <c r="I1100" s="580"/>
      <c r="J1100" s="580" t="s">
        <v>4961</v>
      </c>
      <c r="K1100" s="580"/>
      <c r="L1100" s="580"/>
      <c r="M1100" s="580"/>
      <c r="N1100" s="580"/>
      <c r="O1100" s="580"/>
      <c r="P1100" s="581"/>
      <c r="Q1100" s="580"/>
      <c r="R1100" s="581"/>
      <c r="S1100" s="580"/>
      <c r="T1100" s="581">
        <v>0</v>
      </c>
      <c r="U1100" s="580"/>
      <c r="V1100" s="581">
        <v>0</v>
      </c>
      <c r="W1100" s="580"/>
      <c r="X1100" s="581">
        <v>0</v>
      </c>
      <c r="Y1100" s="580"/>
      <c r="Z1100" s="581">
        <v>0</v>
      </c>
      <c r="AA1100" s="580"/>
      <c r="AB1100" s="580"/>
      <c r="AC1100" s="580"/>
      <c r="AD1100" s="581">
        <v>0</v>
      </c>
      <c r="AE1100" s="580"/>
      <c r="AF1100" s="581">
        <v>0</v>
      </c>
      <c r="AG1100" s="580"/>
      <c r="AH1100" s="587"/>
      <c r="AI1100" s="580"/>
      <c r="AJ1100" s="581">
        <v>0</v>
      </c>
    </row>
    <row r="1101" spans="1:36">
      <c r="A1101" s="580"/>
      <c r="B1101" s="580"/>
      <c r="C1101" s="580"/>
      <c r="D1101" s="580" t="s">
        <v>4962</v>
      </c>
      <c r="E1101" s="580"/>
      <c r="F1101" s="580" t="s">
        <v>4820</v>
      </c>
      <c r="G1101" s="580"/>
      <c r="H1101" s="580" t="s">
        <v>4963</v>
      </c>
      <c r="I1101" s="580"/>
      <c r="J1101" s="580" t="s">
        <v>4964</v>
      </c>
      <c r="K1101" s="580"/>
      <c r="L1101" s="580"/>
      <c r="M1101" s="580"/>
      <c r="N1101" s="580"/>
      <c r="O1101" s="580"/>
      <c r="P1101" s="581"/>
      <c r="Q1101" s="580"/>
      <c r="R1101" s="581"/>
      <c r="S1101" s="580"/>
      <c r="T1101" s="581">
        <v>0</v>
      </c>
      <c r="U1101" s="580"/>
      <c r="V1101" s="581">
        <v>0</v>
      </c>
      <c r="W1101" s="580"/>
      <c r="X1101" s="581">
        <v>0</v>
      </c>
      <c r="Y1101" s="580"/>
      <c r="Z1101" s="581">
        <v>0</v>
      </c>
      <c r="AA1101" s="580"/>
      <c r="AB1101" s="580"/>
      <c r="AC1101" s="580"/>
      <c r="AD1101" s="581">
        <v>0</v>
      </c>
      <c r="AE1101" s="580"/>
      <c r="AF1101" s="581">
        <v>0</v>
      </c>
      <c r="AG1101" s="580"/>
      <c r="AH1101" s="587"/>
      <c r="AI1101" s="580"/>
      <c r="AJ1101" s="581">
        <v>0</v>
      </c>
    </row>
    <row r="1102" spans="1:36">
      <c r="A1102" s="580"/>
      <c r="B1102" s="580"/>
      <c r="C1102" s="580"/>
      <c r="D1102" s="580" t="s">
        <v>4965</v>
      </c>
      <c r="E1102" s="580"/>
      <c r="F1102" s="580" t="s">
        <v>4820</v>
      </c>
      <c r="G1102" s="580"/>
      <c r="H1102" s="580" t="s">
        <v>4966</v>
      </c>
      <c r="I1102" s="580"/>
      <c r="J1102" s="580" t="s">
        <v>4967</v>
      </c>
      <c r="K1102" s="580"/>
      <c r="L1102" s="580"/>
      <c r="M1102" s="580"/>
      <c r="N1102" s="580"/>
      <c r="O1102" s="580"/>
      <c r="P1102" s="581"/>
      <c r="Q1102" s="580"/>
      <c r="R1102" s="581"/>
      <c r="S1102" s="580"/>
      <c r="T1102" s="581">
        <v>0</v>
      </c>
      <c r="U1102" s="580"/>
      <c r="V1102" s="581">
        <v>0</v>
      </c>
      <c r="W1102" s="580"/>
      <c r="X1102" s="581">
        <v>0</v>
      </c>
      <c r="Y1102" s="580"/>
      <c r="Z1102" s="581">
        <v>0</v>
      </c>
      <c r="AA1102" s="580"/>
      <c r="AB1102" s="580"/>
      <c r="AC1102" s="580"/>
      <c r="AD1102" s="581">
        <v>0</v>
      </c>
      <c r="AE1102" s="580"/>
      <c r="AF1102" s="581">
        <v>0</v>
      </c>
      <c r="AG1102" s="580"/>
      <c r="AH1102" s="587"/>
      <c r="AI1102" s="580"/>
      <c r="AJ1102" s="581">
        <v>0</v>
      </c>
    </row>
    <row r="1103" spans="1:36">
      <c r="A1103" s="580"/>
      <c r="B1103" s="580"/>
      <c r="C1103" s="580"/>
      <c r="D1103" s="580" t="s">
        <v>4968</v>
      </c>
      <c r="E1103" s="580"/>
      <c r="F1103" s="580" t="s">
        <v>4820</v>
      </c>
      <c r="G1103" s="580"/>
      <c r="H1103" s="580" t="s">
        <v>4969</v>
      </c>
      <c r="I1103" s="580"/>
      <c r="J1103" s="580" t="s">
        <v>4970</v>
      </c>
      <c r="K1103" s="580"/>
      <c r="L1103" s="580"/>
      <c r="M1103" s="580"/>
      <c r="N1103" s="580"/>
      <c r="O1103" s="580"/>
      <c r="P1103" s="581"/>
      <c r="Q1103" s="580"/>
      <c r="R1103" s="581"/>
      <c r="S1103" s="580"/>
      <c r="T1103" s="581">
        <v>0</v>
      </c>
      <c r="U1103" s="580"/>
      <c r="V1103" s="581">
        <v>0</v>
      </c>
      <c r="W1103" s="580"/>
      <c r="X1103" s="581">
        <v>0</v>
      </c>
      <c r="Y1103" s="580"/>
      <c r="Z1103" s="581">
        <v>0</v>
      </c>
      <c r="AA1103" s="580"/>
      <c r="AB1103" s="580"/>
      <c r="AC1103" s="580"/>
      <c r="AD1103" s="581">
        <v>0</v>
      </c>
      <c r="AE1103" s="580"/>
      <c r="AF1103" s="581">
        <v>0</v>
      </c>
      <c r="AG1103" s="580"/>
      <c r="AH1103" s="587"/>
      <c r="AI1103" s="580"/>
      <c r="AJ1103" s="581">
        <v>0</v>
      </c>
    </row>
    <row r="1104" spans="1:36">
      <c r="A1104" s="580"/>
      <c r="B1104" s="580"/>
      <c r="C1104" s="580"/>
      <c r="D1104" s="580" t="s">
        <v>4971</v>
      </c>
      <c r="E1104" s="580"/>
      <c r="F1104" s="580" t="s">
        <v>4820</v>
      </c>
      <c r="G1104" s="580"/>
      <c r="H1104" s="580" t="s">
        <v>4972</v>
      </c>
      <c r="I1104" s="580"/>
      <c r="J1104" s="580" t="s">
        <v>4973</v>
      </c>
      <c r="K1104" s="580"/>
      <c r="L1104" s="580"/>
      <c r="M1104" s="580"/>
      <c r="N1104" s="580"/>
      <c r="O1104" s="580"/>
      <c r="P1104" s="581"/>
      <c r="Q1104" s="580"/>
      <c r="R1104" s="581"/>
      <c r="S1104" s="580"/>
      <c r="T1104" s="581">
        <v>0</v>
      </c>
      <c r="U1104" s="580"/>
      <c r="V1104" s="581">
        <v>0</v>
      </c>
      <c r="W1104" s="580"/>
      <c r="X1104" s="581">
        <v>0</v>
      </c>
      <c r="Y1104" s="580"/>
      <c r="Z1104" s="581">
        <v>0</v>
      </c>
      <c r="AA1104" s="580"/>
      <c r="AB1104" s="580"/>
      <c r="AC1104" s="580"/>
      <c r="AD1104" s="581">
        <v>0</v>
      </c>
      <c r="AE1104" s="580"/>
      <c r="AF1104" s="581">
        <v>0</v>
      </c>
      <c r="AG1104" s="580"/>
      <c r="AH1104" s="587"/>
      <c r="AI1104" s="580"/>
      <c r="AJ1104" s="581">
        <v>0</v>
      </c>
    </row>
    <row r="1105" spans="1:36" ht="16.5" thickBot="1">
      <c r="A1105" s="580"/>
      <c r="B1105" s="580"/>
      <c r="C1105" s="580"/>
      <c r="D1105" s="580" t="s">
        <v>4974</v>
      </c>
      <c r="E1105" s="580"/>
      <c r="F1105" s="580" t="s">
        <v>4820</v>
      </c>
      <c r="G1105" s="580"/>
      <c r="H1105" s="580" t="s">
        <v>4974</v>
      </c>
      <c r="I1105" s="580"/>
      <c r="J1105" s="580"/>
      <c r="K1105" s="580"/>
      <c r="L1105" s="580"/>
      <c r="M1105" s="580"/>
      <c r="N1105" s="582"/>
      <c r="O1105" s="580"/>
      <c r="P1105" s="581"/>
      <c r="Q1105" s="580"/>
      <c r="R1105" s="581"/>
      <c r="S1105" s="580"/>
      <c r="T1105" s="583">
        <v>0</v>
      </c>
      <c r="U1105" s="580"/>
      <c r="V1105" s="583">
        <v>0</v>
      </c>
      <c r="W1105" s="580"/>
      <c r="X1105" s="583">
        <v>0</v>
      </c>
      <c r="Y1105" s="580"/>
      <c r="Z1105" s="583">
        <v>0</v>
      </c>
      <c r="AA1105" s="580"/>
      <c r="AB1105" s="580"/>
      <c r="AC1105" s="580"/>
      <c r="AD1105" s="583">
        <v>0</v>
      </c>
      <c r="AE1105" s="580"/>
      <c r="AF1105" s="581">
        <v>0</v>
      </c>
      <c r="AG1105" s="580"/>
      <c r="AH1105" s="587"/>
      <c r="AI1105" s="580"/>
      <c r="AJ1105" s="583">
        <v>0</v>
      </c>
    </row>
    <row r="1106" spans="1:36">
      <c r="A1106" s="580"/>
      <c r="B1106" s="580"/>
      <c r="C1106" s="580" t="s">
        <v>2705</v>
      </c>
      <c r="D1106" s="580"/>
      <c r="E1106" s="580"/>
      <c r="F1106" s="580"/>
      <c r="G1106" s="580"/>
      <c r="H1106" s="580"/>
      <c r="I1106" s="580"/>
      <c r="J1106" s="580"/>
      <c r="K1106" s="580"/>
      <c r="L1106" s="580"/>
      <c r="M1106" s="580"/>
      <c r="N1106" s="580"/>
      <c r="O1106" s="580"/>
      <c r="P1106" s="581"/>
      <c r="Q1106" s="580"/>
      <c r="R1106" s="581"/>
      <c r="S1106" s="580"/>
      <c r="T1106" s="581">
        <v>13637</v>
      </c>
      <c r="U1106" s="580"/>
      <c r="V1106" s="581">
        <v>590</v>
      </c>
      <c r="W1106" s="580"/>
      <c r="X1106" s="581">
        <v>0</v>
      </c>
      <c r="Y1106" s="580"/>
      <c r="Z1106" s="581">
        <v>13047</v>
      </c>
      <c r="AA1106" s="580"/>
      <c r="AB1106" s="580"/>
      <c r="AC1106" s="580"/>
      <c r="AD1106" s="581">
        <v>626</v>
      </c>
      <c r="AE1106" s="580"/>
      <c r="AF1106" s="581"/>
      <c r="AG1106" s="580"/>
      <c r="AH1106" s="587"/>
      <c r="AI1106" s="580"/>
      <c r="AJ1106" s="581">
        <v>327.2</v>
      </c>
    </row>
    <row r="1107" spans="1:36">
      <c r="A1107" s="578"/>
      <c r="B1107" s="578"/>
      <c r="C1107" s="578" t="s">
        <v>2734</v>
      </c>
      <c r="D1107" s="578"/>
      <c r="E1107" s="578"/>
      <c r="F1107" s="578"/>
      <c r="G1107" s="578"/>
      <c r="H1107" s="578"/>
      <c r="I1107" s="578"/>
      <c r="J1107" s="578"/>
      <c r="K1107" s="578"/>
      <c r="L1107" s="578"/>
      <c r="M1107" s="578"/>
      <c r="N1107" s="578"/>
      <c r="O1107" s="578"/>
      <c r="P1107" s="579"/>
      <c r="Q1107" s="578"/>
      <c r="R1107" s="579"/>
      <c r="S1107" s="578"/>
      <c r="T1107" s="579"/>
      <c r="U1107" s="578"/>
      <c r="V1107" s="579"/>
      <c r="W1107" s="578"/>
      <c r="X1107" s="579"/>
      <c r="Y1107" s="578"/>
      <c r="Z1107" s="579"/>
      <c r="AA1107" s="578"/>
      <c r="AB1107" s="578"/>
      <c r="AC1107" s="578"/>
      <c r="AD1107" s="579"/>
      <c r="AE1107" s="578"/>
      <c r="AF1107" s="579"/>
      <c r="AG1107" s="578"/>
      <c r="AH1107" s="586"/>
      <c r="AI1107" s="578"/>
      <c r="AJ1107" s="579"/>
    </row>
    <row r="1108" spans="1:36">
      <c r="A1108" s="580"/>
      <c r="B1108" s="580"/>
      <c r="C1108" s="580"/>
      <c r="D1108" s="580" t="s">
        <v>4975</v>
      </c>
      <c r="E1108" s="580"/>
      <c r="F1108" s="580" t="s">
        <v>4820</v>
      </c>
      <c r="G1108" s="580"/>
      <c r="H1108" s="580" t="s">
        <v>1312</v>
      </c>
      <c r="I1108" s="580"/>
      <c r="J1108" s="580" t="s">
        <v>2700</v>
      </c>
      <c r="K1108" s="580"/>
      <c r="L1108" s="580"/>
      <c r="M1108" s="580"/>
      <c r="N1108" s="580"/>
      <c r="O1108" s="580"/>
      <c r="P1108" s="581"/>
      <c r="Q1108" s="580"/>
      <c r="R1108" s="581"/>
      <c r="S1108" s="580"/>
      <c r="T1108" s="581">
        <v>0</v>
      </c>
      <c r="U1108" s="580"/>
      <c r="V1108" s="581">
        <v>0</v>
      </c>
      <c r="W1108" s="580"/>
      <c r="X1108" s="581">
        <v>0</v>
      </c>
      <c r="Y1108" s="580"/>
      <c r="Z1108" s="581">
        <v>0</v>
      </c>
      <c r="AA1108" s="580"/>
      <c r="AB1108" s="580"/>
      <c r="AC1108" s="580"/>
      <c r="AD1108" s="581">
        <v>0</v>
      </c>
      <c r="AE1108" s="580"/>
      <c r="AF1108" s="581">
        <v>0</v>
      </c>
      <c r="AG1108" s="580"/>
      <c r="AH1108" s="587"/>
      <c r="AI1108" s="580"/>
      <c r="AJ1108" s="581">
        <v>0</v>
      </c>
    </row>
    <row r="1109" spans="1:36">
      <c r="A1109" s="580"/>
      <c r="B1109" s="580"/>
      <c r="C1109" s="580"/>
      <c r="D1109" s="580" t="s">
        <v>4976</v>
      </c>
      <c r="E1109" s="580"/>
      <c r="F1109" s="580" t="s">
        <v>4820</v>
      </c>
      <c r="G1109" s="580"/>
      <c r="H1109" s="580" t="s">
        <v>4977</v>
      </c>
      <c r="I1109" s="580"/>
      <c r="J1109" s="580" t="s">
        <v>4978</v>
      </c>
      <c r="K1109" s="580"/>
      <c r="L1109" s="580"/>
      <c r="M1109" s="580"/>
      <c r="N1109" s="580"/>
      <c r="O1109" s="580"/>
      <c r="P1109" s="581"/>
      <c r="Q1109" s="580"/>
      <c r="R1109" s="581"/>
      <c r="S1109" s="580"/>
      <c r="T1109" s="581">
        <v>40</v>
      </c>
      <c r="U1109" s="580"/>
      <c r="V1109" s="581">
        <v>40</v>
      </c>
      <c r="W1109" s="580"/>
      <c r="X1109" s="581">
        <v>0</v>
      </c>
      <c r="Y1109" s="580"/>
      <c r="Z1109" s="581">
        <v>0</v>
      </c>
      <c r="AA1109" s="580"/>
      <c r="AB1109" s="580"/>
      <c r="AC1109" s="580"/>
      <c r="AD1109" s="581">
        <v>0</v>
      </c>
      <c r="AE1109" s="580"/>
      <c r="AF1109" s="581">
        <v>0</v>
      </c>
      <c r="AG1109" s="580"/>
      <c r="AH1109" s="587"/>
      <c r="AI1109" s="580"/>
      <c r="AJ1109" s="581">
        <v>0</v>
      </c>
    </row>
    <row r="1110" spans="1:36">
      <c r="A1110" s="580"/>
      <c r="B1110" s="580"/>
      <c r="C1110" s="580"/>
      <c r="D1110" s="580" t="s">
        <v>4979</v>
      </c>
      <c r="E1110" s="580"/>
      <c r="F1110" s="580" t="s">
        <v>4820</v>
      </c>
      <c r="G1110" s="580"/>
      <c r="H1110" s="580" t="s">
        <v>4980</v>
      </c>
      <c r="I1110" s="580"/>
      <c r="J1110" s="580" t="s">
        <v>4981</v>
      </c>
      <c r="K1110" s="580"/>
      <c r="L1110" s="580"/>
      <c r="M1110" s="580"/>
      <c r="N1110" s="580"/>
      <c r="O1110" s="580"/>
      <c r="P1110" s="581"/>
      <c r="Q1110" s="580"/>
      <c r="R1110" s="581"/>
      <c r="S1110" s="580"/>
      <c r="T1110" s="581">
        <v>40</v>
      </c>
      <c r="U1110" s="580"/>
      <c r="V1110" s="581">
        <v>40</v>
      </c>
      <c r="W1110" s="580"/>
      <c r="X1110" s="581">
        <v>0</v>
      </c>
      <c r="Y1110" s="580"/>
      <c r="Z1110" s="581">
        <v>0</v>
      </c>
      <c r="AA1110" s="580"/>
      <c r="AB1110" s="580"/>
      <c r="AC1110" s="580"/>
      <c r="AD1110" s="581">
        <v>0</v>
      </c>
      <c r="AE1110" s="580"/>
      <c r="AF1110" s="581">
        <v>0</v>
      </c>
      <c r="AG1110" s="580"/>
      <c r="AH1110" s="587"/>
      <c r="AI1110" s="580"/>
      <c r="AJ1110" s="581">
        <v>0</v>
      </c>
    </row>
    <row r="1111" spans="1:36">
      <c r="A1111" s="580"/>
      <c r="B1111" s="580"/>
      <c r="C1111" s="580"/>
      <c r="D1111" s="580" t="s">
        <v>4982</v>
      </c>
      <c r="E1111" s="580"/>
      <c r="F1111" s="580" t="s">
        <v>4820</v>
      </c>
      <c r="G1111" s="580"/>
      <c r="H1111" s="580" t="s">
        <v>4983</v>
      </c>
      <c r="I1111" s="580"/>
      <c r="J1111" s="580" t="s">
        <v>4984</v>
      </c>
      <c r="K1111" s="580"/>
      <c r="L1111" s="580"/>
      <c r="M1111" s="580"/>
      <c r="N1111" s="580"/>
      <c r="O1111" s="580"/>
      <c r="P1111" s="581"/>
      <c r="Q1111" s="580"/>
      <c r="R1111" s="581"/>
      <c r="S1111" s="580"/>
      <c r="T1111" s="581">
        <v>20</v>
      </c>
      <c r="U1111" s="580"/>
      <c r="V1111" s="581">
        <v>20</v>
      </c>
      <c r="W1111" s="580"/>
      <c r="X1111" s="581">
        <v>0</v>
      </c>
      <c r="Y1111" s="580"/>
      <c r="Z1111" s="581">
        <v>0</v>
      </c>
      <c r="AA1111" s="580"/>
      <c r="AB1111" s="580"/>
      <c r="AC1111" s="580"/>
      <c r="AD1111" s="581">
        <v>0</v>
      </c>
      <c r="AE1111" s="580"/>
      <c r="AF1111" s="581">
        <v>0</v>
      </c>
      <c r="AG1111" s="580"/>
      <c r="AH1111" s="587"/>
      <c r="AI1111" s="580"/>
      <c r="AJ1111" s="581">
        <v>0</v>
      </c>
    </row>
    <row r="1112" spans="1:36">
      <c r="A1112" s="580"/>
      <c r="B1112" s="580"/>
      <c r="C1112" s="580"/>
      <c r="D1112" s="580" t="s">
        <v>4985</v>
      </c>
      <c r="E1112" s="580"/>
      <c r="F1112" s="580" t="s">
        <v>4820</v>
      </c>
      <c r="G1112" s="580"/>
      <c r="H1112" s="580" t="s">
        <v>4986</v>
      </c>
      <c r="I1112" s="580"/>
      <c r="J1112" s="580" t="s">
        <v>4987</v>
      </c>
      <c r="K1112" s="580"/>
      <c r="L1112" s="580"/>
      <c r="M1112" s="580"/>
      <c r="N1112" s="580"/>
      <c r="O1112" s="580"/>
      <c r="P1112" s="581"/>
      <c r="Q1112" s="580"/>
      <c r="R1112" s="581"/>
      <c r="S1112" s="580"/>
      <c r="T1112" s="581">
        <v>20</v>
      </c>
      <c r="U1112" s="580"/>
      <c r="V1112" s="581">
        <v>20</v>
      </c>
      <c r="W1112" s="580"/>
      <c r="X1112" s="581">
        <v>0</v>
      </c>
      <c r="Y1112" s="580"/>
      <c r="Z1112" s="581">
        <v>0</v>
      </c>
      <c r="AA1112" s="580"/>
      <c r="AB1112" s="580"/>
      <c r="AC1112" s="580"/>
      <c r="AD1112" s="581">
        <v>0</v>
      </c>
      <c r="AE1112" s="580"/>
      <c r="AF1112" s="581">
        <v>0</v>
      </c>
      <c r="AG1112" s="580"/>
      <c r="AH1112" s="587"/>
      <c r="AI1112" s="580"/>
      <c r="AJ1112" s="581">
        <v>0</v>
      </c>
    </row>
    <row r="1113" spans="1:36">
      <c r="A1113" s="580"/>
      <c r="B1113" s="580"/>
      <c r="C1113" s="580"/>
      <c r="D1113" s="580" t="s">
        <v>4988</v>
      </c>
      <c r="E1113" s="580"/>
      <c r="F1113" s="580" t="s">
        <v>4820</v>
      </c>
      <c r="G1113" s="580"/>
      <c r="H1113" s="580" t="s">
        <v>4989</v>
      </c>
      <c r="I1113" s="580"/>
      <c r="J1113" s="580" t="s">
        <v>4990</v>
      </c>
      <c r="K1113" s="580"/>
      <c r="L1113" s="580"/>
      <c r="M1113" s="580"/>
      <c r="N1113" s="580"/>
      <c r="O1113" s="580"/>
      <c r="P1113" s="581"/>
      <c r="Q1113" s="580"/>
      <c r="R1113" s="581"/>
      <c r="S1113" s="580"/>
      <c r="T1113" s="581">
        <v>20</v>
      </c>
      <c r="U1113" s="580"/>
      <c r="V1113" s="581">
        <v>20</v>
      </c>
      <c r="W1113" s="580"/>
      <c r="X1113" s="581">
        <v>0</v>
      </c>
      <c r="Y1113" s="580"/>
      <c r="Z1113" s="581">
        <v>0</v>
      </c>
      <c r="AA1113" s="580"/>
      <c r="AB1113" s="580"/>
      <c r="AC1113" s="580"/>
      <c r="AD1113" s="581">
        <v>0</v>
      </c>
      <c r="AE1113" s="580"/>
      <c r="AF1113" s="581">
        <v>0</v>
      </c>
      <c r="AG1113" s="580"/>
      <c r="AH1113" s="587"/>
      <c r="AI1113" s="580"/>
      <c r="AJ1113" s="581">
        <v>0</v>
      </c>
    </row>
    <row r="1114" spans="1:36">
      <c r="A1114" s="580"/>
      <c r="B1114" s="580"/>
      <c r="C1114" s="580"/>
      <c r="D1114" s="580" t="s">
        <v>4991</v>
      </c>
      <c r="E1114" s="580"/>
      <c r="F1114" s="580" t="s">
        <v>4820</v>
      </c>
      <c r="G1114" s="580"/>
      <c r="H1114" s="580" t="s">
        <v>4992</v>
      </c>
      <c r="I1114" s="580"/>
      <c r="J1114" s="580" t="s">
        <v>4993</v>
      </c>
      <c r="K1114" s="580"/>
      <c r="L1114" s="580"/>
      <c r="M1114" s="580"/>
      <c r="N1114" s="580"/>
      <c r="O1114" s="580"/>
      <c r="P1114" s="581"/>
      <c r="Q1114" s="580"/>
      <c r="R1114" s="581"/>
      <c r="S1114" s="580"/>
      <c r="T1114" s="581">
        <v>40</v>
      </c>
      <c r="U1114" s="580"/>
      <c r="V1114" s="581">
        <v>40</v>
      </c>
      <c r="W1114" s="580"/>
      <c r="X1114" s="581">
        <v>0</v>
      </c>
      <c r="Y1114" s="580"/>
      <c r="Z1114" s="581">
        <v>0</v>
      </c>
      <c r="AA1114" s="580"/>
      <c r="AB1114" s="580"/>
      <c r="AC1114" s="580"/>
      <c r="AD1114" s="581">
        <v>0</v>
      </c>
      <c r="AE1114" s="580"/>
      <c r="AF1114" s="581">
        <v>0</v>
      </c>
      <c r="AG1114" s="580"/>
      <c r="AH1114" s="587"/>
      <c r="AI1114" s="580"/>
      <c r="AJ1114" s="581">
        <v>0</v>
      </c>
    </row>
    <row r="1115" spans="1:36" ht="16.5" thickBot="1">
      <c r="A1115" s="580"/>
      <c r="B1115" s="580"/>
      <c r="C1115" s="580"/>
      <c r="D1115" s="580" t="s">
        <v>4994</v>
      </c>
      <c r="E1115" s="580"/>
      <c r="F1115" s="580" t="s">
        <v>4820</v>
      </c>
      <c r="G1115" s="580"/>
      <c r="H1115" s="580" t="s">
        <v>4995</v>
      </c>
      <c r="I1115" s="580"/>
      <c r="J1115" s="580" t="s">
        <v>4996</v>
      </c>
      <c r="K1115" s="580"/>
      <c r="L1115" s="580"/>
      <c r="M1115" s="580"/>
      <c r="N1115" s="580"/>
      <c r="O1115" s="580"/>
      <c r="P1115" s="581"/>
      <c r="Q1115" s="580"/>
      <c r="R1115" s="581"/>
      <c r="S1115" s="580"/>
      <c r="T1115" s="581">
        <v>0</v>
      </c>
      <c r="U1115" s="580"/>
      <c r="V1115" s="581">
        <v>0</v>
      </c>
      <c r="W1115" s="580"/>
      <c r="X1115" s="581">
        <v>0</v>
      </c>
      <c r="Y1115" s="580"/>
      <c r="Z1115" s="581">
        <v>0</v>
      </c>
      <c r="AA1115" s="580"/>
      <c r="AB1115" s="580"/>
      <c r="AC1115" s="580"/>
      <c r="AD1115" s="581">
        <v>96</v>
      </c>
      <c r="AE1115" s="580"/>
      <c r="AF1115" s="581">
        <v>0</v>
      </c>
      <c r="AG1115" s="580"/>
      <c r="AH1115" s="587">
        <v>45937</v>
      </c>
      <c r="AI1115" s="580"/>
      <c r="AJ1115" s="581">
        <v>0</v>
      </c>
    </row>
    <row r="1116" spans="1:36" ht="16.5" thickBot="1">
      <c r="A1116" s="580"/>
      <c r="B1116" s="580"/>
      <c r="C1116" s="580" t="s">
        <v>2760</v>
      </c>
      <c r="D1116" s="580"/>
      <c r="E1116" s="580"/>
      <c r="F1116" s="580"/>
      <c r="G1116" s="580"/>
      <c r="H1116" s="580"/>
      <c r="I1116" s="580"/>
      <c r="J1116" s="580"/>
      <c r="K1116" s="580"/>
      <c r="L1116" s="580"/>
      <c r="M1116" s="580"/>
      <c r="N1116" s="588"/>
      <c r="O1116" s="580"/>
      <c r="P1116" s="581"/>
      <c r="Q1116" s="580"/>
      <c r="R1116" s="581"/>
      <c r="S1116" s="580"/>
      <c r="T1116" s="589">
        <v>180</v>
      </c>
      <c r="U1116" s="580"/>
      <c r="V1116" s="589">
        <v>180</v>
      </c>
      <c r="W1116" s="580"/>
      <c r="X1116" s="589">
        <v>0</v>
      </c>
      <c r="Y1116" s="580"/>
      <c r="Z1116" s="589">
        <v>0</v>
      </c>
      <c r="AA1116" s="580"/>
      <c r="AB1116" s="580"/>
      <c r="AC1116" s="580"/>
      <c r="AD1116" s="589">
        <v>96</v>
      </c>
      <c r="AE1116" s="580"/>
      <c r="AF1116" s="581"/>
      <c r="AG1116" s="580"/>
      <c r="AH1116" s="587"/>
      <c r="AI1116" s="580"/>
      <c r="AJ1116" s="589">
        <v>0</v>
      </c>
    </row>
    <row r="1117" spans="1:36" ht="16.5" thickBot="1">
      <c r="A1117" s="580"/>
      <c r="B1117" s="580" t="s">
        <v>4997</v>
      </c>
      <c r="C1117" s="580"/>
      <c r="D1117" s="580"/>
      <c r="E1117" s="580"/>
      <c r="F1117" s="580"/>
      <c r="G1117" s="580"/>
      <c r="H1117" s="580"/>
      <c r="I1117" s="580"/>
      <c r="J1117" s="580"/>
      <c r="K1117" s="580"/>
      <c r="L1117" s="580"/>
      <c r="M1117" s="580"/>
      <c r="N1117" s="588"/>
      <c r="O1117" s="580"/>
      <c r="P1117" s="581"/>
      <c r="Q1117" s="580"/>
      <c r="R1117" s="581"/>
      <c r="S1117" s="580"/>
      <c r="T1117" s="589">
        <v>13817</v>
      </c>
      <c r="U1117" s="580"/>
      <c r="V1117" s="589">
        <v>770</v>
      </c>
      <c r="W1117" s="580"/>
      <c r="X1117" s="589">
        <v>0</v>
      </c>
      <c r="Y1117" s="580"/>
      <c r="Z1117" s="589">
        <v>13047</v>
      </c>
      <c r="AA1117" s="580"/>
      <c r="AB1117" s="580"/>
      <c r="AC1117" s="580"/>
      <c r="AD1117" s="589">
        <v>722</v>
      </c>
      <c r="AE1117" s="580"/>
      <c r="AF1117" s="581"/>
      <c r="AG1117" s="580"/>
      <c r="AH1117" s="587"/>
      <c r="AI1117" s="580"/>
      <c r="AJ1117" s="589">
        <v>327.2</v>
      </c>
    </row>
    <row r="1118" spans="1:36" ht="16.5" thickBot="1">
      <c r="A1118" s="578" t="s">
        <v>4998</v>
      </c>
      <c r="B1118" s="578"/>
      <c r="C1118" s="578"/>
      <c r="D1118" s="578"/>
      <c r="E1118" s="578"/>
      <c r="F1118" s="578"/>
      <c r="G1118" s="578"/>
      <c r="H1118" s="578"/>
      <c r="I1118" s="578"/>
      <c r="J1118" s="578"/>
      <c r="K1118" s="578"/>
      <c r="L1118" s="578"/>
      <c r="M1118" s="578"/>
      <c r="N1118" s="590"/>
      <c r="O1118" s="578"/>
      <c r="P1118" s="579"/>
      <c r="Q1118" s="578"/>
      <c r="R1118" s="579"/>
      <c r="S1118" s="578"/>
      <c r="T1118" s="591">
        <v>158868</v>
      </c>
      <c r="U1118" s="578"/>
      <c r="V1118" s="591">
        <v>11392</v>
      </c>
      <c r="W1118" s="578"/>
      <c r="X1118" s="591">
        <v>0</v>
      </c>
      <c r="Y1118" s="578"/>
      <c r="Z1118" s="591">
        <v>147476</v>
      </c>
      <c r="AA1118" s="578"/>
      <c r="AB1118" s="578"/>
      <c r="AC1118" s="578"/>
      <c r="AD1118" s="591">
        <v>118427</v>
      </c>
      <c r="AE1118" s="578"/>
      <c r="AF1118" s="579"/>
      <c r="AG1118" s="578"/>
      <c r="AH1118" s="586"/>
      <c r="AI1118" s="578"/>
      <c r="AJ1118" s="591">
        <v>1669.7</v>
      </c>
    </row>
    <row r="1119" spans="1:36" ht="16.5" thickTop="1">
      <c r="A1119" s="576"/>
      <c r="B1119" s="576"/>
      <c r="C1119" s="576"/>
      <c r="D1119" s="576"/>
      <c r="E1119" s="576"/>
      <c r="F1119" s="576"/>
      <c r="G1119" s="576"/>
      <c r="H1119" s="576"/>
      <c r="I1119" s="576"/>
      <c r="J1119" s="576"/>
      <c r="K1119" s="576"/>
      <c r="L1119" s="576"/>
      <c r="M1119" s="576"/>
      <c r="N1119" s="576"/>
      <c r="O1119" s="576"/>
      <c r="P1119" s="576"/>
      <c r="Q1119" s="576"/>
      <c r="R1119" s="576"/>
      <c r="S1119" s="576"/>
      <c r="T1119" s="576"/>
      <c r="U1119" s="576"/>
      <c r="V1119" s="576"/>
      <c r="W1119" s="576"/>
      <c r="X1119" s="576"/>
      <c r="Y1119" s="576"/>
      <c r="Z1119" s="576"/>
      <c r="AA1119" s="576"/>
      <c r="AB1119" s="576"/>
      <c r="AC1119" s="576"/>
      <c r="AD1119" s="576"/>
      <c r="AE1119" s="576"/>
      <c r="AF1119" s="576"/>
      <c r="AG1119" s="576"/>
      <c r="AH1119" s="576"/>
      <c r="AI1119" s="576"/>
      <c r="AJ1119" s="57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645fe-b588-4b1b-ace7-102179d63c67" xsi:nil="true"/>
    <lcf76f155ced4ddcb4097134ff3c332f xmlns="953f0ff4-69a4-4c02-b299-ae97a234c3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2EB1BF568504B964F580B1B65206C" ma:contentTypeVersion="12" ma:contentTypeDescription="Create a new document." ma:contentTypeScope="" ma:versionID="30afe06f5d3d1f35b779b1e570999b9a">
  <xsd:schema xmlns:xsd="http://www.w3.org/2001/XMLSchema" xmlns:xs="http://www.w3.org/2001/XMLSchema" xmlns:p="http://schemas.microsoft.com/office/2006/metadata/properties" xmlns:ns2="953f0ff4-69a4-4c02-b299-ae97a234c339" xmlns:ns3="16b645fe-b588-4b1b-ace7-102179d63c67" targetNamespace="http://schemas.microsoft.com/office/2006/metadata/properties" ma:root="true" ma:fieldsID="040f80a4b1a3113f59c8760fc8031bfe" ns2:_="" ns3:_="">
    <xsd:import namespace="953f0ff4-69a4-4c02-b299-ae97a234c339"/>
    <xsd:import namespace="16b645fe-b588-4b1b-ace7-102179d63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f0ff4-69a4-4c02-b299-ae97a234c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645fe-b588-4b1b-ace7-102179d63c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41b12a-f99d-41f5-8bdd-c4ab648fa579}" ma:internalName="TaxCatchAll" ma:showField="CatchAllData" ma:web="16b645fe-b588-4b1b-ace7-102179d63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467841-385C-4A20-9DA4-FB28EDF74B0A}">
  <ds:schemaRefs>
    <ds:schemaRef ds:uri="http://schemas.microsoft.com/office/2006/metadata/properties"/>
    <ds:schemaRef ds:uri="http://schemas.microsoft.com/office/infopath/2007/PartnerControls"/>
    <ds:schemaRef ds:uri="16b645fe-b588-4b1b-ace7-102179d63c67"/>
    <ds:schemaRef ds:uri="953f0ff4-69a4-4c02-b299-ae97a234c339"/>
  </ds:schemaRefs>
</ds:datastoreItem>
</file>

<file path=customXml/itemProps2.xml><?xml version="1.0" encoding="utf-8"?>
<ds:datastoreItem xmlns:ds="http://schemas.openxmlformats.org/officeDocument/2006/customXml" ds:itemID="{D2FDFE5B-6639-498B-BB0B-3372C6D90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f0ff4-69a4-4c02-b299-ae97a234c339"/>
    <ds:schemaRef ds:uri="16b645fe-b588-4b1b-ace7-102179d63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A1C208-0DDA-4051-B1C7-9EE998E5A2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Items</vt:lpstr>
      <vt:lpstr>Private Pkg_AxleTek</vt:lpstr>
      <vt:lpstr>BOM_AxleTek</vt:lpstr>
      <vt:lpstr>Private Pkg_TowPro</vt:lpstr>
      <vt:lpstr>Private Label_TowPro</vt:lpstr>
      <vt:lpstr>Master Data</vt:lpstr>
      <vt:lpstr>GS1</vt:lpstr>
      <vt:lpstr>Clam Shells</vt:lpstr>
      <vt:lpstr>Inventory</vt:lpstr>
      <vt:lpstr>BOM_AxleTekA</vt:lpstr>
      <vt:lpstr>Sheet1</vt:lpstr>
      <vt:lpstr>QB Inv Curr</vt:lpstr>
      <vt:lpstr>Inventory!Print_Titles</vt:lpstr>
      <vt:lpstr>Items!Print_Titles</vt:lpstr>
      <vt:lpstr>'Master Data'!Print_Titles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Walt Agent</cp:lastModifiedBy>
  <cp:revision/>
  <cp:lastPrinted>2026-08-10T20:37:42Z</cp:lastPrinted>
  <dcterms:created xsi:type="dcterms:W3CDTF">2021-10-20T13:14:00Z</dcterms:created>
  <dcterms:modified xsi:type="dcterms:W3CDTF">2026-08-25T14:00:17Z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B6892FEF32824127B3504284D8C31424_12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0x01010069F2EB1BF568504B964F580B1B65206C</vt:lpwstr>
  </property>
</Properties>
</file>